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D槽\CClin\107年統計業務\03署調查及相關作業\01-107營造業調查\12.驗收光碟1222\完整統計結果表\"/>
    </mc:Choice>
  </mc:AlternateContent>
  <bookViews>
    <workbookView xWindow="-12" yWindow="4020" windowWidth="15480" windowHeight="3360" tabRatio="890"/>
  </bookViews>
  <sheets>
    <sheet name="1" sheetId="91" r:id="rId1"/>
    <sheet name="2" sheetId="2" r:id="rId2"/>
    <sheet name="3" sheetId="3" r:id="rId3"/>
    <sheet name="4" sheetId="4" r:id="rId4"/>
    <sheet name="5" sheetId="132" r:id="rId5"/>
    <sheet name="6" sheetId="133" r:id="rId6"/>
    <sheet name="7" sheetId="41" r:id="rId7"/>
    <sheet name="8" sheetId="42" r:id="rId8"/>
    <sheet name="9" sheetId="5" r:id="rId9"/>
    <sheet name="10" sheetId="6" r:id="rId10"/>
    <sheet name="11" sheetId="7" r:id="rId11"/>
    <sheet name="12" sheetId="93" r:id="rId12"/>
    <sheet name="13" sheetId="8" r:id="rId13"/>
    <sheet name="14" sheetId="94" r:id="rId14"/>
    <sheet name="15" sheetId="92" r:id="rId15"/>
    <sheet name="16" sheetId="78" r:id="rId16"/>
    <sheet name="17" sheetId="49" r:id="rId17"/>
    <sheet name="18" sheetId="50" r:id="rId18"/>
    <sheet name="19" sheetId="53" r:id="rId19"/>
    <sheet name="20" sheetId="95" r:id="rId20"/>
    <sheet name="21" sheetId="54" r:id="rId21"/>
    <sheet name="22" sheetId="82" r:id="rId22"/>
    <sheet name="23" sheetId="57" r:id="rId23"/>
    <sheet name="24" sheetId="84" r:id="rId24"/>
    <sheet name="25" sheetId="59" r:id="rId25"/>
    <sheet name="26" sheetId="85" r:id="rId26"/>
    <sheet name="27" sheetId="76" r:id="rId27"/>
    <sheet name="28" sheetId="79" r:id="rId28"/>
    <sheet name="29" sheetId="16" r:id="rId29"/>
    <sheet name="30" sheetId="17" r:id="rId30"/>
    <sheet name="31" sheetId="134" r:id="rId31"/>
    <sheet name="32" sheetId="135" r:id="rId32"/>
    <sheet name="33" sheetId="136" r:id="rId33"/>
    <sheet name="34" sheetId="137" r:id="rId34"/>
    <sheet name="35" sheetId="47" r:id="rId35"/>
    <sheet name="36" sheetId="48" r:id="rId36"/>
    <sheet name="37" sheetId="43" r:id="rId37"/>
    <sheet name="38" sheetId="44" r:id="rId38"/>
    <sheet name="39" sheetId="45" r:id="rId39"/>
    <sheet name="40" sheetId="96" r:id="rId40"/>
    <sheet name="41" sheetId="46" r:id="rId41"/>
    <sheet name="42" sheetId="97" r:id="rId42"/>
    <sheet name="43" sheetId="51" r:id="rId43"/>
    <sheet name="44" sheetId="52" r:id="rId44"/>
    <sheet name="45" sheetId="55" r:id="rId45"/>
    <sheet name="46" sheetId="98" r:id="rId46"/>
    <sheet name="47" sheetId="56" r:id="rId47"/>
    <sheet name="48" sheetId="99" r:id="rId48"/>
    <sheet name="49-1" sheetId="58" r:id="rId49"/>
    <sheet name="50-1" sheetId="87" r:id="rId50"/>
    <sheet name="51" sheetId="88" r:id="rId51"/>
    <sheet name="52" sheetId="100" r:id="rId52"/>
    <sheet name="49" sheetId="62" state="hidden" r:id="rId53"/>
    <sheet name="50" sheetId="102" state="hidden" r:id="rId54"/>
    <sheet name="53" sheetId="130" r:id="rId55"/>
    <sheet name="54" sheetId="131" r:id="rId56"/>
    <sheet name="55" sheetId="107" r:id="rId57"/>
    <sheet name="56" sheetId="108" r:id="rId58"/>
    <sheet name="57" sheetId="109" r:id="rId59"/>
    <sheet name="58" sheetId="110" r:id="rId60"/>
    <sheet name="59" sheetId="111" r:id="rId61"/>
    <sheet name="60" sheetId="112" r:id="rId62"/>
    <sheet name="61" sheetId="113" r:id="rId63"/>
    <sheet name="62" sheetId="114" r:id="rId64"/>
    <sheet name="63" sheetId="121" r:id="rId65"/>
    <sheet name="64" sheetId="122" r:id="rId66"/>
    <sheet name="65" sheetId="141" r:id="rId67"/>
    <sheet name="66" sheetId="142" r:id="rId68"/>
    <sheet name="67" sheetId="123" r:id="rId69"/>
    <sheet name="68" sheetId="124" r:id="rId70"/>
    <sheet name="69" sheetId="105" r:id="rId71"/>
    <sheet name="70" sheetId="106" r:id="rId72"/>
    <sheet name="71" sheetId="143" r:id="rId73"/>
    <sheet name="72" sheetId="144" r:id="rId74"/>
    <sheet name="73" sheetId="145" r:id="rId75"/>
    <sheet name="74" sheetId="146" r:id="rId76"/>
  </sheets>
  <externalReferences>
    <externalReference r:id="rId77"/>
  </externalReferences>
  <definedNames>
    <definedName name="_xlnm.Print_Area" localSheetId="0">'1'!$A$1:$Z$59</definedName>
    <definedName name="_xlnm.Print_Area" localSheetId="9">'10'!$A$1:$AB$64</definedName>
    <definedName name="_xlnm.Print_Area" localSheetId="10">'11'!$A$1:$AB$55</definedName>
    <definedName name="_xlnm.Print_Area" localSheetId="12">'13'!$A$1:$L$55</definedName>
    <definedName name="_xlnm.Print_Area" localSheetId="14">'15'!$A$1:$M$57</definedName>
    <definedName name="_xlnm.Print_Area" localSheetId="15">'16'!$A$1:$M$64</definedName>
    <definedName name="_xlnm.Print_Area" localSheetId="16">'17'!$A$1:$Z$55</definedName>
    <definedName name="_xlnm.Print_Area" localSheetId="17">'18'!$A$1:$Z$64</definedName>
    <definedName name="_xlnm.Print_Area" localSheetId="18">'19'!$A$1:$P$57</definedName>
    <definedName name="_xlnm.Print_Area" localSheetId="1">'2'!$A$1:$Z$65</definedName>
    <definedName name="_xlnm.Print_Area" localSheetId="19">'20'!$A$1:$P$66</definedName>
    <definedName name="_xlnm.Print_Area" localSheetId="20">'21'!$A$1:$N$55</definedName>
    <definedName name="_xlnm.Print_Area" localSheetId="21">'22'!$A$1:$N$64</definedName>
    <definedName name="_xlnm.Print_Area" localSheetId="22">'23'!$A$1:$J$55</definedName>
    <definedName name="_xlnm.Print_Area" localSheetId="23">'24'!$A$1:$J$64</definedName>
    <definedName name="_xlnm.Print_Area" localSheetId="24">'25'!$A$1:$L$55</definedName>
    <definedName name="_xlnm.Print_Area" localSheetId="25">'26'!$A$1:$L$65</definedName>
    <definedName name="_xlnm.Print_Area" localSheetId="26">'27'!$A$1:$AB$56</definedName>
    <definedName name="_xlnm.Print_Area" localSheetId="27">'28'!$A$1:$AB$65</definedName>
    <definedName name="_xlnm.Print_Area" localSheetId="28">'29'!$A$1:$Z$55</definedName>
    <definedName name="_xlnm.Print_Area" localSheetId="2">'3'!$A$1:$BN$57</definedName>
    <definedName name="_xlnm.Print_Area" localSheetId="29">'30'!$A$1:$Z$64</definedName>
    <definedName name="_xlnm.Print_Area" localSheetId="30">'31'!$A$1:$BN$57</definedName>
    <definedName name="_xlnm.Print_Area" localSheetId="31">'32'!$A$1:$BN$66</definedName>
    <definedName name="_xlnm.Print_Area" localSheetId="32">'33'!$A$1:$J$54</definedName>
    <definedName name="_xlnm.Print_Area" localSheetId="33">'34'!$A$1:$J$64</definedName>
    <definedName name="_xlnm.Print_Area" localSheetId="34">'35'!$A$1:$H$47</definedName>
    <definedName name="_xlnm.Print_Area" localSheetId="35">'36'!$A$1:$H$56</definedName>
    <definedName name="_xlnm.Print_Area" localSheetId="36">'37'!$A$1:$AB$55</definedName>
    <definedName name="_xlnm.Print_Area" localSheetId="37">'38'!$A$1:$AB$64</definedName>
    <definedName name="_xlnm.Print_Area" localSheetId="38">'39'!$A$1:$AB$55</definedName>
    <definedName name="_xlnm.Print_Area" localSheetId="3">'4'!$A$1:$BN$66</definedName>
    <definedName name="_xlnm.Print_Area" localSheetId="40">'41'!$A$1:$L$54</definedName>
    <definedName name="_xlnm.Print_Area" localSheetId="42">'43'!$A$1:$Z$55</definedName>
    <definedName name="_xlnm.Print_Area" localSheetId="43">'44'!$A$1:$Z$64</definedName>
    <definedName name="_xlnm.Print_Area" localSheetId="44">'45'!$A$1:$P$56</definedName>
    <definedName name="_xlnm.Print_Area" localSheetId="45">'46'!$A$1:$P$66</definedName>
    <definedName name="_xlnm.Print_Area" localSheetId="46">'47'!$A$1:$N$55</definedName>
    <definedName name="_xlnm.Print_Area" localSheetId="47">'48'!$A$1:$N$64</definedName>
    <definedName name="_xlnm.Print_Area" localSheetId="52">'49'!$A$1:$AB$52</definedName>
    <definedName name="_xlnm.Print_Area" localSheetId="48">'49-1'!$A$1:$J$55</definedName>
    <definedName name="_xlnm.Print_Area" localSheetId="4">'5'!$A$1:$J$55</definedName>
    <definedName name="_xlnm.Print_Area" localSheetId="53">'50'!$A$1:$AB$62</definedName>
    <definedName name="_xlnm.Print_Area" localSheetId="49">'50-1'!$A$1:$J$64</definedName>
    <definedName name="_xlnm.Print_Area" localSheetId="50">'51'!$A$1:$L$55</definedName>
    <definedName name="_xlnm.Print_Area" localSheetId="51">'52'!$A$1:$L$64</definedName>
    <definedName name="_xlnm.Print_Area" localSheetId="54">'53'!$A$1:$AB$56</definedName>
    <definedName name="_xlnm.Print_Area" localSheetId="55">'54'!$A$1:$AB$65</definedName>
    <definedName name="_xlnm.Print_Area" localSheetId="56">'55'!$A$1:$N$55</definedName>
    <definedName name="_xlnm.Print_Area" localSheetId="57">'56'!$A$1:$N$64</definedName>
    <definedName name="_xlnm.Print_Area" localSheetId="58">'57'!$A$1:$J$54</definedName>
    <definedName name="_xlnm.Print_Area" localSheetId="59">'58'!$A$1:$J$63</definedName>
    <definedName name="_xlnm.Print_Area" localSheetId="60">'59'!$A$1:$S$55</definedName>
    <definedName name="_xlnm.Print_Area" localSheetId="5">'6'!$A$1:$J$64</definedName>
    <definedName name="_xlnm.Print_Area" localSheetId="61">'60'!$A$1:$S$64</definedName>
    <definedName name="_xlnm.Print_Area" localSheetId="62">'61'!$A$1:$L$55</definedName>
    <definedName name="_xlnm.Print_Area" localSheetId="63">'62'!$A$1:$L$64</definedName>
    <definedName name="_xlnm.Print_Area" localSheetId="64">'63'!$A$1:$AJ$57</definedName>
    <definedName name="_xlnm.Print_Area" localSheetId="65">'64'!$A$1:$AJ$66</definedName>
    <definedName name="_xlnm.Print_Area" localSheetId="66">'65'!$A$1:$L$37</definedName>
    <definedName name="_xlnm.Print_Area" localSheetId="67">'66'!$A$1:$L$46</definedName>
    <definedName name="_xlnm.Print_Area" localSheetId="68">'67'!$A$1:$AG$56</definedName>
    <definedName name="_xlnm.Print_Area" localSheetId="69">'68'!$A$1:$AG$65</definedName>
    <definedName name="_xlnm.Print_Area" localSheetId="70">'69'!$A$1:$N$43</definedName>
    <definedName name="_xlnm.Print_Area" localSheetId="6">'7'!$A$1:$H$47</definedName>
    <definedName name="_xlnm.Print_Area" localSheetId="71">'70'!$A$1:$N$52</definedName>
    <definedName name="_xlnm.Print_Area" localSheetId="72">'71'!$A$1:$K$37</definedName>
    <definedName name="_xlnm.Print_Area" localSheetId="73">'72'!$A$1:$K$46</definedName>
    <definedName name="_xlnm.Print_Area" localSheetId="74">'73'!$A$1:$K$37</definedName>
    <definedName name="_xlnm.Print_Area" localSheetId="75">'74'!$A$1:$K$46</definedName>
    <definedName name="_xlnm.Print_Area" localSheetId="7">'8'!$A$1:$H$56</definedName>
    <definedName name="_xlnm.Print_Area" localSheetId="8">'9'!$A$1:$AB$55</definedName>
  </definedNames>
  <calcPr calcId="162913"/>
</workbook>
</file>

<file path=xl/calcChain.xml><?xml version="1.0" encoding="utf-8"?>
<calcChain xmlns="http://schemas.openxmlformats.org/spreadsheetml/2006/main">
  <c r="J25" i="122" l="1"/>
  <c r="J27" i="122"/>
  <c r="J28" i="122"/>
  <c r="J29" i="122"/>
  <c r="J30" i="122"/>
  <c r="J31" i="122"/>
  <c r="J32" i="122"/>
  <c r="J34" i="122"/>
  <c r="J35" i="122"/>
  <c r="J36" i="122"/>
  <c r="J37" i="122"/>
  <c r="J38" i="122"/>
  <c r="J39" i="122"/>
  <c r="J40" i="122"/>
  <c r="J41" i="122"/>
  <c r="J42" i="122"/>
  <c r="J43" i="122"/>
  <c r="J45" i="122"/>
  <c r="J46" i="122"/>
  <c r="J47" i="122"/>
  <c r="J48" i="122"/>
  <c r="J49" i="122"/>
  <c r="J50" i="122"/>
  <c r="J51" i="122"/>
  <c r="J52" i="122"/>
  <c r="J53" i="122"/>
  <c r="J54" i="122"/>
  <c r="J56" i="122"/>
  <c r="J57" i="122"/>
  <c r="J58" i="122"/>
  <c r="J59" i="122"/>
  <c r="J60" i="122"/>
  <c r="J61" i="122"/>
  <c r="J62" i="122"/>
  <c r="J63" i="122"/>
  <c r="J64" i="122"/>
  <c r="J65" i="122"/>
  <c r="J25" i="121"/>
  <c r="J27" i="121"/>
  <c r="J28" i="121"/>
  <c r="J30" i="121"/>
  <c r="J31" i="121"/>
  <c r="J32" i="121"/>
  <c r="J33" i="121"/>
  <c r="J34" i="121"/>
  <c r="J36" i="121"/>
  <c r="J37" i="121"/>
  <c r="J38" i="121"/>
  <c r="J39" i="121"/>
  <c r="J40" i="121"/>
  <c r="J41" i="121"/>
  <c r="J42" i="121"/>
  <c r="J43" i="121"/>
  <c r="J44" i="121"/>
  <c r="J45" i="121"/>
  <c r="J46" i="121"/>
  <c r="J47" i="121"/>
  <c r="J48" i="121"/>
  <c r="J49" i="121"/>
  <c r="J50" i="121"/>
  <c r="J52" i="121"/>
  <c r="J53" i="121"/>
  <c r="J54" i="121"/>
  <c r="J55" i="121"/>
  <c r="J56" i="121"/>
  <c r="E23" i="58" l="1"/>
  <c r="E25" i="58"/>
  <c r="E26" i="58"/>
  <c r="E28" i="58"/>
  <c r="E29" i="58"/>
  <c r="E30" i="58"/>
  <c r="E31" i="58"/>
  <c r="E32" i="58"/>
  <c r="E34" i="58"/>
  <c r="E35" i="58"/>
  <c r="E36" i="58"/>
  <c r="E37" i="58"/>
  <c r="E38" i="58"/>
  <c r="E39" i="58"/>
  <c r="E40" i="58"/>
  <c r="E41" i="58"/>
  <c r="E42" i="58"/>
  <c r="E43" i="58"/>
  <c r="E44" i="58"/>
  <c r="E45" i="58"/>
  <c r="E46" i="58"/>
  <c r="E47" i="58"/>
  <c r="E48" i="58"/>
  <c r="E50" i="58"/>
  <c r="E51" i="58"/>
  <c r="E52" i="58"/>
  <c r="E53" i="58"/>
  <c r="E54" i="58"/>
  <c r="E58" i="16"/>
  <c r="F23" i="85"/>
  <c r="F25" i="85"/>
  <c r="F26" i="85"/>
  <c r="F27" i="85"/>
  <c r="F28" i="85"/>
  <c r="F29" i="85"/>
  <c r="F30" i="85"/>
  <c r="F32" i="85"/>
  <c r="F33" i="85"/>
  <c r="F34" i="85"/>
  <c r="F35" i="85"/>
  <c r="F36" i="85"/>
  <c r="F37" i="85"/>
  <c r="F38" i="85"/>
  <c r="F39" i="85"/>
  <c r="F40" i="85"/>
  <c r="F41" i="85"/>
  <c r="F43" i="85"/>
  <c r="F44" i="85"/>
  <c r="F45" i="85"/>
  <c r="F46" i="85"/>
  <c r="F47" i="85"/>
  <c r="F48" i="85"/>
  <c r="F49" i="85"/>
  <c r="F50" i="85"/>
  <c r="F51" i="85"/>
  <c r="F52" i="85"/>
  <c r="F54" i="85"/>
  <c r="F55" i="85"/>
  <c r="F56" i="85"/>
  <c r="F57" i="85"/>
  <c r="F58" i="85"/>
  <c r="F59" i="85"/>
  <c r="F60" i="85"/>
  <c r="F61" i="85"/>
  <c r="F62" i="85"/>
  <c r="F63" i="85"/>
  <c r="E26" i="111" l="1"/>
  <c r="G27" i="76"/>
  <c r="F26" i="59"/>
  <c r="H26" i="53"/>
  <c r="J26" i="53"/>
  <c r="P26" i="53"/>
  <c r="N26" i="53"/>
  <c r="L26" i="53"/>
  <c r="E33" i="84"/>
  <c r="E25" i="84"/>
  <c r="E54" i="57"/>
  <c r="E53" i="57"/>
  <c r="E52" i="57"/>
  <c r="E51" i="57"/>
  <c r="E50" i="57"/>
  <c r="E48" i="57"/>
  <c r="E47" i="57"/>
  <c r="E46" i="57"/>
  <c r="E45" i="57"/>
  <c r="E44" i="57"/>
  <c r="E43" i="57"/>
  <c r="E42" i="57"/>
  <c r="E41" i="57"/>
  <c r="E40" i="57"/>
  <c r="E39" i="57"/>
  <c r="E38" i="57"/>
  <c r="E37" i="57"/>
  <c r="E36" i="57"/>
  <c r="E35" i="57"/>
  <c r="E34" i="57"/>
  <c r="E32" i="57"/>
  <c r="E31" i="57"/>
  <c r="E30" i="57"/>
  <c r="E29" i="57"/>
  <c r="E28" i="57"/>
  <c r="E23" i="57"/>
  <c r="E25" i="57"/>
  <c r="J24" i="122" l="1"/>
  <c r="J23" i="122"/>
  <c r="J22" i="122"/>
  <c r="J21" i="122"/>
  <c r="J24" i="124" l="1"/>
  <c r="J24" i="123"/>
  <c r="M23" i="114"/>
  <c r="N23" i="114"/>
  <c r="O23" i="114"/>
  <c r="P23" i="114"/>
  <c r="H23" i="114" s="1"/>
  <c r="Q23" i="114"/>
  <c r="J23" i="114" s="1"/>
  <c r="R23" i="114"/>
  <c r="L23" i="114" s="1"/>
  <c r="S23" i="114"/>
  <c r="M23" i="113"/>
  <c r="N23" i="113"/>
  <c r="O23" i="113"/>
  <c r="P23" i="113"/>
  <c r="Q23" i="113"/>
  <c r="I23" i="113" s="1"/>
  <c r="R23" i="113"/>
  <c r="S23" i="113"/>
  <c r="G23" i="112"/>
  <c r="F23" i="112"/>
  <c r="E23" i="112"/>
  <c r="G23" i="111"/>
  <c r="F23" i="111"/>
  <c r="E23" i="111"/>
  <c r="K21" i="110"/>
  <c r="K22" i="110"/>
  <c r="K24" i="109"/>
  <c r="K25" i="109"/>
  <c r="G64" i="131"/>
  <c r="G63" i="131"/>
  <c r="G62" i="131"/>
  <c r="G61" i="131"/>
  <c r="G60" i="131"/>
  <c r="G59" i="131"/>
  <c r="G58" i="131"/>
  <c r="G57" i="131"/>
  <c r="G56" i="131"/>
  <c r="G55" i="131"/>
  <c r="G53" i="131"/>
  <c r="G52" i="131"/>
  <c r="G51" i="131"/>
  <c r="G50" i="131"/>
  <c r="G49" i="131"/>
  <c r="G48" i="131"/>
  <c r="G47" i="131"/>
  <c r="G46" i="131"/>
  <c r="G45" i="131"/>
  <c r="G44" i="131"/>
  <c r="G42" i="131"/>
  <c r="G41" i="131"/>
  <c r="G40" i="131"/>
  <c r="G39" i="131"/>
  <c r="G38" i="131"/>
  <c r="G37" i="131"/>
  <c r="G36" i="131"/>
  <c r="G35" i="131"/>
  <c r="G34" i="131"/>
  <c r="G33" i="131"/>
  <c r="G31" i="131"/>
  <c r="G30" i="131"/>
  <c r="G29" i="131"/>
  <c r="G28" i="131"/>
  <c r="G27" i="131"/>
  <c r="G26" i="131"/>
  <c r="G24" i="131"/>
  <c r="S24" i="131"/>
  <c r="S24" i="130"/>
  <c r="G55" i="130"/>
  <c r="G54" i="130"/>
  <c r="G53" i="130"/>
  <c r="G52" i="130"/>
  <c r="G51" i="130"/>
  <c r="G49" i="130"/>
  <c r="G48" i="130"/>
  <c r="G47" i="130"/>
  <c r="G46" i="130"/>
  <c r="G45" i="130"/>
  <c r="G44" i="130"/>
  <c r="G43" i="130"/>
  <c r="G42" i="130"/>
  <c r="G41" i="130"/>
  <c r="G40" i="130"/>
  <c r="G39" i="130"/>
  <c r="G38" i="130"/>
  <c r="G37" i="130"/>
  <c r="G36" i="130"/>
  <c r="G35" i="130"/>
  <c r="G33" i="130"/>
  <c r="G32" i="130"/>
  <c r="G31" i="130"/>
  <c r="G30" i="130"/>
  <c r="G29" i="130"/>
  <c r="G27" i="130"/>
  <c r="G26" i="130"/>
  <c r="G24" i="130"/>
  <c r="F63" i="100"/>
  <c r="F62" i="100"/>
  <c r="F61" i="100"/>
  <c r="F60" i="100"/>
  <c r="F59" i="100"/>
  <c r="F58" i="100"/>
  <c r="F57" i="100"/>
  <c r="F56" i="100"/>
  <c r="F55" i="100"/>
  <c r="F54" i="100"/>
  <c r="F52" i="100"/>
  <c r="F51" i="100"/>
  <c r="F50" i="100"/>
  <c r="F49" i="100"/>
  <c r="F48" i="100"/>
  <c r="F47" i="100"/>
  <c r="F46" i="100"/>
  <c r="F45" i="100"/>
  <c r="F44" i="100"/>
  <c r="F43" i="100"/>
  <c r="F41" i="100"/>
  <c r="F40" i="100"/>
  <c r="F39" i="100"/>
  <c r="F38" i="100"/>
  <c r="F37" i="100"/>
  <c r="F36" i="100"/>
  <c r="F35" i="100"/>
  <c r="F34" i="100"/>
  <c r="F33" i="100"/>
  <c r="F32" i="100"/>
  <c r="F30" i="100"/>
  <c r="F29" i="100"/>
  <c r="F28" i="100"/>
  <c r="F27" i="100"/>
  <c r="F26" i="100"/>
  <c r="F25" i="100"/>
  <c r="F23" i="100"/>
  <c r="F54" i="88"/>
  <c r="F53" i="88"/>
  <c r="F52" i="88"/>
  <c r="F51" i="88"/>
  <c r="F50" i="88"/>
  <c r="F48" i="88"/>
  <c r="F47" i="88"/>
  <c r="F46" i="88"/>
  <c r="F45" i="88"/>
  <c r="F44" i="88"/>
  <c r="F43" i="88"/>
  <c r="F42" i="88"/>
  <c r="F41" i="88"/>
  <c r="F40" i="88"/>
  <c r="F39" i="88"/>
  <c r="F38" i="88"/>
  <c r="F37" i="88"/>
  <c r="F36" i="88"/>
  <c r="F35" i="88"/>
  <c r="F34" i="88"/>
  <c r="F32" i="88"/>
  <c r="F31" i="88"/>
  <c r="F30" i="88"/>
  <c r="F29" i="88"/>
  <c r="F28" i="88"/>
  <c r="F26" i="88"/>
  <c r="F25" i="88"/>
  <c r="F23" i="88"/>
  <c r="E63" i="87"/>
  <c r="E62" i="87"/>
  <c r="E61" i="87"/>
  <c r="E60" i="87"/>
  <c r="E59" i="87"/>
  <c r="E58" i="87"/>
  <c r="E57" i="87"/>
  <c r="E56" i="87"/>
  <c r="E55" i="87"/>
  <c r="E54" i="87"/>
  <c r="E52" i="87"/>
  <c r="E51" i="87"/>
  <c r="E50" i="87"/>
  <c r="E49" i="87"/>
  <c r="E48" i="87"/>
  <c r="E47" i="87"/>
  <c r="E46" i="87"/>
  <c r="E45" i="87"/>
  <c r="E44" i="87"/>
  <c r="E43" i="87"/>
  <c r="E41" i="87"/>
  <c r="E40" i="87"/>
  <c r="E39" i="87"/>
  <c r="E38" i="87"/>
  <c r="E37" i="87"/>
  <c r="E36" i="87"/>
  <c r="E35" i="87"/>
  <c r="E34" i="87"/>
  <c r="E33" i="87"/>
  <c r="E32" i="87"/>
  <c r="E30" i="87"/>
  <c r="E29" i="87"/>
  <c r="E28" i="87"/>
  <c r="E27" i="87"/>
  <c r="E26" i="87"/>
  <c r="E25" i="87"/>
  <c r="E23" i="87"/>
  <c r="P24" i="98"/>
  <c r="N24" i="98"/>
  <c r="L24" i="98"/>
  <c r="J24" i="98"/>
  <c r="H24" i="98"/>
  <c r="P24" i="55"/>
  <c r="N24" i="55"/>
  <c r="L24" i="55"/>
  <c r="J24" i="55"/>
  <c r="H24" i="55"/>
  <c r="G64" i="79"/>
  <c r="G63" i="79"/>
  <c r="G62" i="79"/>
  <c r="G61" i="79"/>
  <c r="G60" i="79"/>
  <c r="G59" i="79"/>
  <c r="G58" i="79"/>
  <c r="G57" i="79"/>
  <c r="G56" i="79"/>
  <c r="G55" i="79"/>
  <c r="G53" i="79"/>
  <c r="G52" i="79"/>
  <c r="G51" i="79"/>
  <c r="G50" i="79"/>
  <c r="G49" i="79"/>
  <c r="G48" i="79"/>
  <c r="G47" i="79"/>
  <c r="G46" i="79"/>
  <c r="G45" i="79"/>
  <c r="G44" i="79"/>
  <c r="G42" i="79"/>
  <c r="G41" i="79"/>
  <c r="G40" i="79"/>
  <c r="G39" i="79"/>
  <c r="G38" i="79"/>
  <c r="G37" i="79"/>
  <c r="G36" i="79"/>
  <c r="G35" i="79"/>
  <c r="G34" i="79"/>
  <c r="G33" i="79"/>
  <c r="G31" i="79"/>
  <c r="G30" i="79"/>
  <c r="G29" i="79"/>
  <c r="G28" i="79"/>
  <c r="G27" i="79"/>
  <c r="G26" i="79"/>
  <c r="S24" i="79"/>
  <c r="G24" i="79"/>
  <c r="S24" i="76"/>
  <c r="G55" i="76"/>
  <c r="G54" i="76"/>
  <c r="G53" i="76"/>
  <c r="G52" i="76"/>
  <c r="G51" i="76"/>
  <c r="G49" i="76"/>
  <c r="G48" i="76"/>
  <c r="G47" i="76"/>
  <c r="G46" i="76"/>
  <c r="G45" i="76"/>
  <c r="G44" i="76"/>
  <c r="G43" i="76"/>
  <c r="G42" i="76"/>
  <c r="G41" i="76"/>
  <c r="G40" i="76"/>
  <c r="G39" i="76"/>
  <c r="G38" i="76"/>
  <c r="G37" i="76"/>
  <c r="G36" i="76"/>
  <c r="G35" i="76"/>
  <c r="G33" i="76"/>
  <c r="G32" i="76"/>
  <c r="G31" i="76"/>
  <c r="G30" i="76"/>
  <c r="G29" i="76"/>
  <c r="G26" i="76"/>
  <c r="G24" i="76"/>
  <c r="F54" i="59"/>
  <c r="F53" i="59"/>
  <c r="F52" i="59"/>
  <c r="F51" i="59"/>
  <c r="F50" i="59"/>
  <c r="F48" i="59"/>
  <c r="F47" i="59"/>
  <c r="F46" i="59"/>
  <c r="F45" i="59"/>
  <c r="F44" i="59"/>
  <c r="F43" i="59"/>
  <c r="F42" i="59"/>
  <c r="F41" i="59"/>
  <c r="F40" i="59"/>
  <c r="F39" i="59"/>
  <c r="F38" i="59"/>
  <c r="F37" i="59"/>
  <c r="F36" i="59"/>
  <c r="F35" i="59"/>
  <c r="F34" i="59"/>
  <c r="F32" i="59"/>
  <c r="F31" i="59"/>
  <c r="F30" i="59"/>
  <c r="F29" i="59"/>
  <c r="F28" i="59"/>
  <c r="F25" i="59"/>
  <c r="F23" i="59"/>
  <c r="E63" i="84"/>
  <c r="E62" i="84"/>
  <c r="E61" i="84"/>
  <c r="E60" i="84"/>
  <c r="E59" i="84"/>
  <c r="E58" i="84"/>
  <c r="E57" i="84"/>
  <c r="E56" i="84"/>
  <c r="E55" i="84"/>
  <c r="E54" i="84"/>
  <c r="E52" i="84"/>
  <c r="E51" i="84"/>
  <c r="E50" i="84"/>
  <c r="E49" i="84"/>
  <c r="E48" i="84"/>
  <c r="E47" i="84"/>
  <c r="E46" i="84"/>
  <c r="E45" i="84"/>
  <c r="E44" i="84"/>
  <c r="E43" i="84"/>
  <c r="E41" i="84"/>
  <c r="E40" i="84"/>
  <c r="E39" i="84"/>
  <c r="E38" i="84"/>
  <c r="E37" i="84"/>
  <c r="E36" i="84"/>
  <c r="E35" i="84"/>
  <c r="E34" i="84"/>
  <c r="E32" i="84"/>
  <c r="E26" i="84"/>
  <c r="E27" i="84"/>
  <c r="E28" i="84"/>
  <c r="E29" i="84"/>
  <c r="E30" i="84"/>
  <c r="E23" i="84"/>
  <c r="P23" i="95"/>
  <c r="N23" i="95"/>
  <c r="L23" i="95"/>
  <c r="J23" i="95"/>
  <c r="H23" i="95"/>
  <c r="P23" i="53"/>
  <c r="N23" i="53"/>
  <c r="L23" i="53"/>
  <c r="J23" i="53"/>
  <c r="J22" i="53"/>
  <c r="H23" i="53"/>
  <c r="G23" i="114" l="1"/>
  <c r="F23" i="114"/>
  <c r="K23" i="114"/>
  <c r="E23" i="114"/>
  <c r="I23" i="114"/>
  <c r="H23" i="113"/>
  <c r="E23" i="113"/>
  <c r="J23" i="113"/>
  <c r="F23" i="113"/>
  <c r="L23" i="113"/>
  <c r="G23" i="113"/>
  <c r="K23" i="113"/>
  <c r="E45" i="146"/>
  <c r="E44" i="146"/>
  <c r="E43" i="146"/>
  <c r="E42" i="146"/>
  <c r="E41" i="146"/>
  <c r="E40" i="146"/>
  <c r="E39" i="146"/>
  <c r="E38" i="146"/>
  <c r="E37" i="146"/>
  <c r="E36" i="146"/>
  <c r="E34" i="146"/>
  <c r="E33" i="146"/>
  <c r="E32" i="146"/>
  <c r="E31" i="146"/>
  <c r="E30" i="146"/>
  <c r="E29" i="146"/>
  <c r="E28" i="146"/>
  <c r="E27" i="146"/>
  <c r="E26" i="146"/>
  <c r="E25" i="146"/>
  <c r="E23" i="146"/>
  <c r="E22" i="146"/>
  <c r="E21" i="146"/>
  <c r="E20" i="146"/>
  <c r="E19" i="146"/>
  <c r="E18" i="146"/>
  <c r="E17" i="146"/>
  <c r="E16" i="146"/>
  <c r="E15" i="146"/>
  <c r="E14" i="146"/>
  <c r="E12" i="146"/>
  <c r="E11" i="146"/>
  <c r="E10" i="146"/>
  <c r="E9" i="146"/>
  <c r="E8" i="146"/>
  <c r="E7" i="146"/>
  <c r="E45" i="144"/>
  <c r="E44" i="144"/>
  <c r="E43" i="144"/>
  <c r="E42" i="144"/>
  <c r="E41" i="144"/>
  <c r="E40" i="144"/>
  <c r="E39" i="144"/>
  <c r="E38" i="144"/>
  <c r="E37" i="144"/>
  <c r="E36" i="144"/>
  <c r="E34" i="144"/>
  <c r="E33" i="144"/>
  <c r="E32" i="144"/>
  <c r="E31" i="144"/>
  <c r="E30" i="144"/>
  <c r="E29" i="144"/>
  <c r="E28" i="144"/>
  <c r="E27" i="144"/>
  <c r="E26" i="144"/>
  <c r="E25" i="144"/>
  <c r="E23" i="144"/>
  <c r="E22" i="144"/>
  <c r="E21" i="144"/>
  <c r="E20" i="144"/>
  <c r="E19" i="144"/>
  <c r="E18" i="144"/>
  <c r="E17" i="144"/>
  <c r="E16" i="144"/>
  <c r="E15" i="144"/>
  <c r="E14" i="144"/>
  <c r="E12" i="144"/>
  <c r="E11" i="144"/>
  <c r="E10" i="144"/>
  <c r="E9" i="144"/>
  <c r="E8" i="144"/>
  <c r="E7" i="144"/>
  <c r="E45" i="142"/>
  <c r="E44" i="142"/>
  <c r="E43" i="142"/>
  <c r="E42" i="142"/>
  <c r="E41" i="142"/>
  <c r="E40" i="142"/>
  <c r="E39" i="142"/>
  <c r="E38" i="142"/>
  <c r="E37" i="142"/>
  <c r="E36" i="142"/>
  <c r="E34" i="142"/>
  <c r="E33" i="142"/>
  <c r="E32" i="142"/>
  <c r="E31" i="142"/>
  <c r="E30" i="142"/>
  <c r="E29" i="142"/>
  <c r="E28" i="142"/>
  <c r="E27" i="142"/>
  <c r="E26" i="142"/>
  <c r="E25" i="142"/>
  <c r="E23" i="142"/>
  <c r="E22" i="142"/>
  <c r="E21" i="142"/>
  <c r="E20" i="142"/>
  <c r="E19" i="142"/>
  <c r="E18" i="142"/>
  <c r="E17" i="142"/>
  <c r="E16" i="142"/>
  <c r="E15" i="142"/>
  <c r="E14" i="142"/>
  <c r="E12" i="142"/>
  <c r="E11" i="142"/>
  <c r="E10" i="142"/>
  <c r="E9" i="142"/>
  <c r="E8" i="142"/>
  <c r="E7" i="142"/>
  <c r="J19" i="122"/>
  <c r="T23" i="112"/>
  <c r="U23" i="112"/>
  <c r="V23" i="112"/>
  <c r="W23" i="112"/>
  <c r="X23" i="112"/>
  <c r="Y23" i="112"/>
  <c r="Z23" i="112"/>
  <c r="AA23" i="112"/>
  <c r="AB23" i="112"/>
  <c r="O23" i="112" s="1"/>
  <c r="AC23" i="112"/>
  <c r="AD23" i="112"/>
  <c r="R23" i="112" s="1"/>
  <c r="T23" i="111"/>
  <c r="U23" i="111"/>
  <c r="V23" i="111"/>
  <c r="W23" i="111"/>
  <c r="X23" i="111"/>
  <c r="K23" i="111" s="1"/>
  <c r="Y23" i="111"/>
  <c r="Z23" i="111"/>
  <c r="AA23" i="111"/>
  <c r="AB23" i="111"/>
  <c r="O23" i="111" s="1"/>
  <c r="AC23" i="111"/>
  <c r="AD23" i="111"/>
  <c r="K23" i="112" l="1"/>
  <c r="H23" i="112"/>
  <c r="L23" i="112"/>
  <c r="M23" i="112"/>
  <c r="J23" i="112"/>
  <c r="I23" i="112"/>
  <c r="S23" i="112"/>
  <c r="P23" i="112"/>
  <c r="N23" i="112"/>
  <c r="Q23" i="112"/>
  <c r="L23" i="111"/>
  <c r="H23" i="111"/>
  <c r="I23" i="111"/>
  <c r="M23" i="111"/>
  <c r="R23" i="111"/>
  <c r="P23" i="111"/>
  <c r="S23" i="111"/>
  <c r="Q23" i="111"/>
  <c r="N23" i="111"/>
  <c r="J23" i="111"/>
  <c r="L22" i="110"/>
  <c r="M22" i="110"/>
  <c r="N22" i="110"/>
  <c r="O22" i="110"/>
  <c r="P22" i="110"/>
  <c r="Q22" i="110"/>
  <c r="R22" i="110"/>
  <c r="K22" i="109"/>
  <c r="L22" i="109"/>
  <c r="M22" i="109"/>
  <c r="N22" i="109"/>
  <c r="O22" i="109"/>
  <c r="P22" i="109"/>
  <c r="Q22" i="109"/>
  <c r="R22" i="109"/>
  <c r="O23" i="108"/>
  <c r="P23" i="108"/>
  <c r="Q23" i="108"/>
  <c r="R23" i="108"/>
  <c r="S23" i="108"/>
  <c r="T23" i="108"/>
  <c r="U23" i="108"/>
  <c r="V23" i="108"/>
  <c r="W23" i="108"/>
  <c r="K23" i="108" s="1"/>
  <c r="X23" i="108"/>
  <c r="Y23" i="108"/>
  <c r="Z23" i="108"/>
  <c r="AA23" i="108"/>
  <c r="AB23" i="108"/>
  <c r="AC23" i="108"/>
  <c r="AD23" i="108"/>
  <c r="AE23" i="108"/>
  <c r="O23" i="107"/>
  <c r="P23" i="107"/>
  <c r="Q23" i="107"/>
  <c r="R23" i="107"/>
  <c r="S23" i="107"/>
  <c r="T23" i="107"/>
  <c r="U23" i="107"/>
  <c r="V23" i="107"/>
  <c r="W23" i="107"/>
  <c r="X23" i="107"/>
  <c r="Y23" i="107"/>
  <c r="Z23" i="107"/>
  <c r="AA23" i="107"/>
  <c r="AB23" i="107"/>
  <c r="AC23" i="107"/>
  <c r="AD23" i="107"/>
  <c r="AE23" i="107"/>
  <c r="N23" i="108" l="1"/>
  <c r="L23" i="108"/>
  <c r="M23" i="108"/>
  <c r="J23" i="108"/>
  <c r="I22" i="110"/>
  <c r="G22" i="110"/>
  <c r="J22" i="110"/>
  <c r="E22" i="110"/>
  <c r="F22" i="110"/>
  <c r="H22" i="110"/>
  <c r="I23" i="108"/>
  <c r="F23" i="108"/>
  <c r="H23" i="108"/>
  <c r="E23" i="108"/>
  <c r="G23" i="108"/>
  <c r="F23" i="107"/>
  <c r="E23" i="107"/>
  <c r="I22" i="109"/>
  <c r="H22" i="109"/>
  <c r="F22" i="109"/>
  <c r="E22" i="109"/>
  <c r="J22" i="109"/>
  <c r="G22" i="109"/>
  <c r="H23" i="107"/>
  <c r="G23" i="107"/>
  <c r="M23" i="107"/>
  <c r="I23" i="107"/>
  <c r="L23" i="107"/>
  <c r="K23" i="107"/>
  <c r="N23" i="107"/>
  <c r="J23" i="107"/>
  <c r="S22" i="109"/>
  <c r="G23" i="79"/>
  <c r="U26" i="107" l="1"/>
  <c r="S22" i="131"/>
  <c r="G22" i="131"/>
  <c r="S21" i="131"/>
  <c r="G21" i="131"/>
  <c r="S20" i="131"/>
  <c r="G20" i="131"/>
  <c r="AB19" i="131"/>
  <c r="AA19" i="131"/>
  <c r="Z19" i="131"/>
  <c r="Y19" i="131"/>
  <c r="X19" i="131"/>
  <c r="W19" i="131"/>
  <c r="V19" i="131"/>
  <c r="U19" i="131"/>
  <c r="T19" i="131"/>
  <c r="S19" i="131"/>
  <c r="N19" i="131"/>
  <c r="M19" i="131"/>
  <c r="L19" i="131"/>
  <c r="K19" i="131"/>
  <c r="J19" i="131"/>
  <c r="I19" i="131"/>
  <c r="H19" i="131"/>
  <c r="G19" i="131"/>
  <c r="F19" i="131"/>
  <c r="E19" i="131"/>
  <c r="S22" i="130"/>
  <c r="G22" i="130"/>
  <c r="S21" i="130"/>
  <c r="G21" i="130"/>
  <c r="S20" i="130"/>
  <c r="G20" i="130"/>
  <c r="AB19" i="130"/>
  <c r="AA19" i="130"/>
  <c r="Z19" i="130"/>
  <c r="Y19" i="130"/>
  <c r="X19" i="130"/>
  <c r="W19" i="130"/>
  <c r="V19" i="130"/>
  <c r="U19" i="130"/>
  <c r="T19" i="130"/>
  <c r="S19" i="130"/>
  <c r="N19" i="130"/>
  <c r="M19" i="130"/>
  <c r="L19" i="130"/>
  <c r="K19" i="130"/>
  <c r="J19" i="130"/>
  <c r="I19" i="130"/>
  <c r="H19" i="130"/>
  <c r="G19" i="130"/>
  <c r="F19" i="130"/>
  <c r="E19" i="130"/>
  <c r="F21" i="100"/>
  <c r="F20" i="100"/>
  <c r="F19" i="100"/>
  <c r="L18" i="100"/>
  <c r="K18" i="100"/>
  <c r="J18" i="100"/>
  <c r="I18" i="100"/>
  <c r="H18" i="100"/>
  <c r="G18" i="100"/>
  <c r="F18" i="100"/>
  <c r="E18" i="100"/>
  <c r="F21" i="88"/>
  <c r="F20" i="88"/>
  <c r="F19" i="88"/>
  <c r="L18" i="88"/>
  <c r="K18" i="88"/>
  <c r="J18" i="88"/>
  <c r="I18" i="88"/>
  <c r="H18" i="88"/>
  <c r="G18" i="88"/>
  <c r="F18" i="88"/>
  <c r="E18" i="88"/>
  <c r="E21" i="87"/>
  <c r="E20" i="87"/>
  <c r="E19" i="87"/>
  <c r="I18" i="87"/>
  <c r="G18" i="87"/>
  <c r="E21" i="58"/>
  <c r="E20" i="58"/>
  <c r="E19" i="58"/>
  <c r="I18" i="58"/>
  <c r="G18" i="58"/>
  <c r="N18" i="99"/>
  <c r="M18" i="99"/>
  <c r="L18" i="99"/>
  <c r="K18" i="99"/>
  <c r="J18" i="99"/>
  <c r="I18" i="99"/>
  <c r="H18" i="99"/>
  <c r="G18" i="99"/>
  <c r="F18" i="99"/>
  <c r="E18" i="99"/>
  <c r="N18" i="56"/>
  <c r="M18" i="56"/>
  <c r="L18" i="56"/>
  <c r="K18" i="56"/>
  <c r="J18" i="56"/>
  <c r="I18" i="56"/>
  <c r="H18" i="56"/>
  <c r="G18" i="56"/>
  <c r="F18" i="56"/>
  <c r="E18" i="56"/>
  <c r="P22" i="98"/>
  <c r="N22" i="98"/>
  <c r="L22" i="98"/>
  <c r="J22" i="98"/>
  <c r="H22" i="98"/>
  <c r="P21" i="98"/>
  <c r="N21" i="98"/>
  <c r="L21" i="98"/>
  <c r="J21" i="98"/>
  <c r="H21" i="98"/>
  <c r="P20" i="98"/>
  <c r="N20" i="98"/>
  <c r="L20" i="98"/>
  <c r="J20" i="98"/>
  <c r="H20" i="98"/>
  <c r="O19" i="98"/>
  <c r="K19" i="98"/>
  <c r="I19" i="98"/>
  <c r="G19" i="98"/>
  <c r="E19" i="98"/>
  <c r="P19" i="98" s="1"/>
  <c r="P22" i="55"/>
  <c r="N22" i="55"/>
  <c r="L22" i="55"/>
  <c r="J22" i="55"/>
  <c r="H22" i="55"/>
  <c r="P21" i="55"/>
  <c r="N21" i="55"/>
  <c r="L21" i="55"/>
  <c r="J21" i="55"/>
  <c r="H21" i="55"/>
  <c r="P20" i="55"/>
  <c r="N20" i="55"/>
  <c r="L20" i="55"/>
  <c r="J20" i="55"/>
  <c r="H20" i="55"/>
  <c r="O19" i="55"/>
  <c r="K19" i="55"/>
  <c r="I19" i="55"/>
  <c r="G19" i="55"/>
  <c r="E19" i="55"/>
  <c r="Z18" i="52"/>
  <c r="Y18" i="52"/>
  <c r="X18" i="52"/>
  <c r="W18" i="52"/>
  <c r="V18" i="52"/>
  <c r="U18" i="52"/>
  <c r="T18" i="52"/>
  <c r="S18" i="52"/>
  <c r="R18" i="52"/>
  <c r="Q18" i="52"/>
  <c r="L18" i="52"/>
  <c r="K18" i="52"/>
  <c r="J18" i="52"/>
  <c r="I18" i="52"/>
  <c r="H18" i="52"/>
  <c r="G18" i="52"/>
  <c r="F18" i="52"/>
  <c r="E18" i="52"/>
  <c r="Z18" i="51"/>
  <c r="Y18" i="51"/>
  <c r="X18" i="51"/>
  <c r="W18" i="51"/>
  <c r="V18" i="51"/>
  <c r="U18" i="51"/>
  <c r="T18" i="51"/>
  <c r="S18" i="51"/>
  <c r="R18" i="51"/>
  <c r="Q18" i="51"/>
  <c r="L18" i="51"/>
  <c r="K18" i="51"/>
  <c r="J18" i="51"/>
  <c r="I18" i="51"/>
  <c r="H18" i="51"/>
  <c r="G18" i="51"/>
  <c r="F18" i="51"/>
  <c r="E18" i="51"/>
  <c r="AB18" i="96"/>
  <c r="AA18" i="96"/>
  <c r="Z18" i="96"/>
  <c r="Y18" i="96"/>
  <c r="X18" i="96"/>
  <c r="W18" i="96"/>
  <c r="V18" i="96"/>
  <c r="U18" i="96"/>
  <c r="T18" i="96"/>
  <c r="S18" i="96"/>
  <c r="R18" i="96"/>
  <c r="M18" i="96"/>
  <c r="L18" i="96"/>
  <c r="K18" i="96"/>
  <c r="J18" i="96"/>
  <c r="I18" i="96"/>
  <c r="H18" i="96"/>
  <c r="G18" i="96"/>
  <c r="F18" i="96"/>
  <c r="E18" i="96"/>
  <c r="AB18" i="45"/>
  <c r="AA18" i="45"/>
  <c r="Z18" i="45"/>
  <c r="Y18" i="45"/>
  <c r="X18" i="45"/>
  <c r="W18" i="45"/>
  <c r="V18" i="45"/>
  <c r="U18" i="45"/>
  <c r="T18" i="45"/>
  <c r="S18" i="45"/>
  <c r="R18" i="45"/>
  <c r="M18" i="45"/>
  <c r="L18" i="45"/>
  <c r="K18" i="45"/>
  <c r="J18" i="45"/>
  <c r="I18" i="45"/>
  <c r="H18" i="45"/>
  <c r="G18" i="45"/>
  <c r="F18" i="45"/>
  <c r="E18" i="45"/>
  <c r="AB18" i="44"/>
  <c r="AA18" i="44"/>
  <c r="Z18" i="44"/>
  <c r="Y18" i="44"/>
  <c r="X18" i="44"/>
  <c r="W18" i="44"/>
  <c r="V18" i="44"/>
  <c r="U18" i="44"/>
  <c r="T18" i="44"/>
  <c r="S18" i="44"/>
  <c r="R18" i="44"/>
  <c r="M18" i="44"/>
  <c r="L18" i="44"/>
  <c r="K18" i="44"/>
  <c r="J18" i="44"/>
  <c r="I18" i="44"/>
  <c r="H18" i="44"/>
  <c r="G18" i="44"/>
  <c r="F18" i="44"/>
  <c r="E18" i="44"/>
  <c r="AB18" i="43"/>
  <c r="AA18" i="43"/>
  <c r="Z18" i="43"/>
  <c r="Y18" i="43"/>
  <c r="X18" i="43"/>
  <c r="W18" i="43"/>
  <c r="V18" i="43"/>
  <c r="U18" i="43"/>
  <c r="T18" i="43"/>
  <c r="S18" i="43"/>
  <c r="R18" i="43"/>
  <c r="M18" i="43"/>
  <c r="L18" i="43"/>
  <c r="K18" i="43"/>
  <c r="J18" i="43"/>
  <c r="I18" i="43"/>
  <c r="H18" i="43"/>
  <c r="G18" i="43"/>
  <c r="F18" i="43"/>
  <c r="E18" i="43"/>
  <c r="BL20" i="135"/>
  <c r="AY20" i="135"/>
  <c r="AL20" i="135"/>
  <c r="U20" i="135"/>
  <c r="H20" i="135"/>
  <c r="E20" i="135"/>
  <c r="Z18" i="17"/>
  <c r="Y18" i="17"/>
  <c r="X18" i="17"/>
  <c r="W18" i="17"/>
  <c r="R18" i="17"/>
  <c r="M18" i="17"/>
  <c r="L18" i="17"/>
  <c r="J18" i="17"/>
  <c r="I18" i="17"/>
  <c r="H18" i="17"/>
  <c r="G18" i="17"/>
  <c r="Z18" i="16"/>
  <c r="Y18" i="16"/>
  <c r="X18" i="16"/>
  <c r="W18" i="16"/>
  <c r="R18" i="16"/>
  <c r="M18" i="16"/>
  <c r="L18" i="16"/>
  <c r="J18" i="16"/>
  <c r="I18" i="16"/>
  <c r="H18" i="16"/>
  <c r="G18" i="16"/>
  <c r="S22" i="79"/>
  <c r="G22" i="79"/>
  <c r="S21" i="79"/>
  <c r="G21" i="79"/>
  <c r="S20" i="79"/>
  <c r="G20" i="79"/>
  <c r="S19" i="79"/>
  <c r="G19" i="79"/>
  <c r="S22" i="76"/>
  <c r="G22" i="76"/>
  <c r="S21" i="76"/>
  <c r="G21" i="76"/>
  <c r="S20" i="76"/>
  <c r="G20" i="76"/>
  <c r="S19" i="76"/>
  <c r="G19" i="76"/>
  <c r="F21" i="85"/>
  <c r="F20" i="85"/>
  <c r="F19" i="85"/>
  <c r="F18" i="85"/>
  <c r="F21" i="59"/>
  <c r="F20" i="59"/>
  <c r="F19" i="59"/>
  <c r="F18" i="59"/>
  <c r="E21" i="84"/>
  <c r="E20" i="84"/>
  <c r="E19" i="84"/>
  <c r="E18" i="84"/>
  <c r="E21" i="57"/>
  <c r="E20" i="57"/>
  <c r="E19" i="57"/>
  <c r="E18" i="57"/>
  <c r="P21" i="95"/>
  <c r="N21" i="95"/>
  <c r="L21" i="95"/>
  <c r="J21" i="95"/>
  <c r="H21" i="95"/>
  <c r="P20" i="95"/>
  <c r="N20" i="95"/>
  <c r="L20" i="95"/>
  <c r="J20" i="95"/>
  <c r="H20" i="95"/>
  <c r="P19" i="95"/>
  <c r="N19" i="95"/>
  <c r="L19" i="95"/>
  <c r="J19" i="95"/>
  <c r="H19" i="95"/>
  <c r="P18" i="95"/>
  <c r="L18" i="95"/>
  <c r="J18" i="95"/>
  <c r="H18" i="95"/>
  <c r="P21" i="53"/>
  <c r="N21" i="53"/>
  <c r="L21" i="53"/>
  <c r="J21" i="53"/>
  <c r="H21" i="53"/>
  <c r="P20" i="53"/>
  <c r="N20" i="53"/>
  <c r="L20" i="53"/>
  <c r="J20" i="53"/>
  <c r="H20" i="53"/>
  <c r="P19" i="53"/>
  <c r="N19" i="53"/>
  <c r="L19" i="53"/>
  <c r="J19" i="53"/>
  <c r="H19" i="53"/>
  <c r="P18" i="53"/>
  <c r="L18" i="53"/>
  <c r="J18" i="53"/>
  <c r="H18" i="53"/>
  <c r="E18" i="58" l="1"/>
  <c r="J19" i="55"/>
  <c r="H19" i="55"/>
  <c r="L19" i="55"/>
  <c r="H19" i="98"/>
  <c r="L19" i="98"/>
  <c r="E18" i="87"/>
  <c r="J19" i="98"/>
  <c r="P19" i="55"/>
  <c r="G18" i="93" l="1"/>
  <c r="F18" i="93" s="1"/>
  <c r="E18" i="93" s="1"/>
  <c r="G18" i="7"/>
  <c r="F18" i="7" s="1"/>
  <c r="E18" i="7" s="1"/>
  <c r="AH18" i="6"/>
  <c r="AJ18" i="6" s="1"/>
  <c r="G18" i="6"/>
  <c r="F18" i="6" s="1"/>
  <c r="E18" i="6" s="1"/>
  <c r="AH18" i="5"/>
  <c r="AI18" i="5" s="1"/>
  <c r="G18" i="5"/>
  <c r="F18" i="5" s="1"/>
  <c r="E18" i="5" s="1"/>
  <c r="AJ18" i="5" l="1"/>
  <c r="AI18" i="6"/>
  <c r="J24" i="121" l="1"/>
  <c r="J23" i="124"/>
  <c r="J23" i="123"/>
  <c r="S22" i="114"/>
  <c r="R22" i="114"/>
  <c r="Q22" i="114"/>
  <c r="P22" i="114"/>
  <c r="O22" i="114"/>
  <c r="N22" i="114"/>
  <c r="M22" i="114"/>
  <c r="S22" i="113"/>
  <c r="R22" i="113"/>
  <c r="Q22" i="113"/>
  <c r="P22" i="113"/>
  <c r="O22" i="113"/>
  <c r="N22" i="113"/>
  <c r="M22" i="113"/>
  <c r="AD22" i="112"/>
  <c r="AC22" i="112"/>
  <c r="AB22" i="112"/>
  <c r="AA22" i="112"/>
  <c r="Z22" i="112"/>
  <c r="R22" i="112" s="1"/>
  <c r="Y22" i="112"/>
  <c r="X22" i="112"/>
  <c r="W22" i="112"/>
  <c r="V22" i="112"/>
  <c r="U22" i="112"/>
  <c r="T22" i="112"/>
  <c r="G22" i="112"/>
  <c r="F22" i="112"/>
  <c r="E22" i="112"/>
  <c r="G22" i="111"/>
  <c r="F22" i="111"/>
  <c r="E22" i="111"/>
  <c r="AD22" i="111"/>
  <c r="AC22" i="111"/>
  <c r="AB22" i="111"/>
  <c r="AA22" i="111"/>
  <c r="Z22" i="111"/>
  <c r="Y22" i="111"/>
  <c r="X22" i="111"/>
  <c r="W22" i="111"/>
  <c r="V22" i="111"/>
  <c r="U22" i="111"/>
  <c r="T22" i="111"/>
  <c r="O22" i="111" s="1"/>
  <c r="R21" i="110"/>
  <c r="Q21" i="110"/>
  <c r="P21" i="110"/>
  <c r="O21" i="110"/>
  <c r="N21" i="110"/>
  <c r="M21" i="110"/>
  <c r="L21" i="110"/>
  <c r="R21" i="109"/>
  <c r="Q21" i="109"/>
  <c r="P21" i="109"/>
  <c r="O21" i="109"/>
  <c r="N21" i="109"/>
  <c r="M21" i="109"/>
  <c r="L21" i="109"/>
  <c r="K21" i="109"/>
  <c r="AE22" i="108"/>
  <c r="AD22" i="108"/>
  <c r="AC22" i="108"/>
  <c r="AB22" i="108"/>
  <c r="AA22" i="108"/>
  <c r="Z22" i="108"/>
  <c r="Y22" i="108"/>
  <c r="X22" i="108"/>
  <c r="W22" i="108"/>
  <c r="V22" i="108"/>
  <c r="U22" i="108"/>
  <c r="T22" i="108"/>
  <c r="S22" i="108"/>
  <c r="R22" i="108"/>
  <c r="Q22" i="108"/>
  <c r="P22" i="108"/>
  <c r="O22" i="108"/>
  <c r="AD22" i="107"/>
  <c r="AC22" i="107"/>
  <c r="AB22" i="107"/>
  <c r="AA22" i="107"/>
  <c r="Z22" i="107"/>
  <c r="Y22" i="107"/>
  <c r="X22" i="107"/>
  <c r="W22" i="107"/>
  <c r="V22" i="107"/>
  <c r="U22" i="107"/>
  <c r="T22" i="107"/>
  <c r="S22" i="107"/>
  <c r="K22" i="107" s="1"/>
  <c r="R22" i="107"/>
  <c r="Q22" i="107"/>
  <c r="P22" i="107"/>
  <c r="O22" i="107"/>
  <c r="P18" i="107"/>
  <c r="Q18" i="107"/>
  <c r="R18" i="107"/>
  <c r="S18" i="107"/>
  <c r="T18" i="107"/>
  <c r="U18" i="107"/>
  <c r="V18" i="107"/>
  <c r="W18" i="107"/>
  <c r="X18" i="107"/>
  <c r="Y18" i="107"/>
  <c r="Z18" i="107"/>
  <c r="AA18" i="107"/>
  <c r="AB18" i="107"/>
  <c r="AC18" i="107"/>
  <c r="AD18" i="107"/>
  <c r="AE18" i="107"/>
  <c r="P19" i="107"/>
  <c r="Q19" i="107"/>
  <c r="R19" i="107"/>
  <c r="S19" i="107"/>
  <c r="T19" i="107"/>
  <c r="U19" i="107"/>
  <c r="V19" i="107"/>
  <c r="W19" i="107"/>
  <c r="X19" i="107"/>
  <c r="Y19" i="107"/>
  <c r="Z19" i="107"/>
  <c r="AA19" i="107"/>
  <c r="AB19" i="107"/>
  <c r="AC19" i="107"/>
  <c r="AD19" i="107"/>
  <c r="AE19" i="107"/>
  <c r="P20" i="107"/>
  <c r="Q20" i="107"/>
  <c r="R20" i="107"/>
  <c r="S20" i="107"/>
  <c r="T20" i="107"/>
  <c r="U20" i="107"/>
  <c r="V20" i="107"/>
  <c r="W20" i="107"/>
  <c r="X20" i="107"/>
  <c r="Y20" i="107"/>
  <c r="Z20" i="107"/>
  <c r="AA20" i="107"/>
  <c r="AB20" i="107"/>
  <c r="AC20" i="107"/>
  <c r="AD20" i="107"/>
  <c r="AE20" i="107"/>
  <c r="P21" i="107"/>
  <c r="Q21" i="107"/>
  <c r="R21" i="107"/>
  <c r="S21" i="107"/>
  <c r="T21" i="107"/>
  <c r="U21" i="107"/>
  <c r="V21" i="107"/>
  <c r="W21" i="107"/>
  <c r="X21" i="107"/>
  <c r="Y21" i="107"/>
  <c r="Z21" i="107"/>
  <c r="AA21" i="107"/>
  <c r="AB21" i="107"/>
  <c r="AC21" i="107"/>
  <c r="AD21" i="107"/>
  <c r="AE21" i="107"/>
  <c r="S23" i="131"/>
  <c r="G23" i="131"/>
  <c r="S23" i="130"/>
  <c r="G23" i="130"/>
  <c r="F22" i="100"/>
  <c r="F22" i="88"/>
  <c r="E22" i="87"/>
  <c r="E22" i="58"/>
  <c r="P23" i="98"/>
  <c r="N23" i="98"/>
  <c r="L23" i="98"/>
  <c r="J23" i="98"/>
  <c r="H23" i="98"/>
  <c r="P23" i="55"/>
  <c r="N23" i="55"/>
  <c r="L23" i="55"/>
  <c r="J23" i="55"/>
  <c r="H23" i="55"/>
  <c r="J22" i="113" l="1"/>
  <c r="N22" i="108"/>
  <c r="Q22" i="111"/>
  <c r="L22" i="113"/>
  <c r="J21" i="110"/>
  <c r="H21" i="110"/>
  <c r="I21" i="110"/>
  <c r="E21" i="110"/>
  <c r="S21" i="109"/>
  <c r="I21" i="109"/>
  <c r="H22" i="113"/>
  <c r="I22" i="111"/>
  <c r="K22" i="108"/>
  <c r="M22" i="108"/>
  <c r="G22" i="108"/>
  <c r="R22" i="111"/>
  <c r="M22" i="107"/>
  <c r="E21" i="109"/>
  <c r="E22" i="113"/>
  <c r="H22" i="111"/>
  <c r="L22" i="111"/>
  <c r="P22" i="111"/>
  <c r="E22" i="107"/>
  <c r="G22" i="107"/>
  <c r="F22" i="107"/>
  <c r="N22" i="111"/>
  <c r="J21" i="109"/>
  <c r="F21" i="109"/>
  <c r="G21" i="110"/>
  <c r="I22" i="108"/>
  <c r="F21" i="110"/>
  <c r="G21" i="109"/>
  <c r="H21" i="109"/>
  <c r="F22" i="108"/>
  <c r="E22" i="114"/>
  <c r="L22" i="114"/>
  <c r="K22" i="111"/>
  <c r="M22" i="111"/>
  <c r="G22" i="113"/>
  <c r="S22" i="111"/>
  <c r="H22" i="107"/>
  <c r="F22" i="113"/>
  <c r="I22" i="113"/>
  <c r="K22" i="113"/>
  <c r="M22" i="112"/>
  <c r="H22" i="114"/>
  <c r="H22" i="108"/>
  <c r="S22" i="112"/>
  <c r="F22" i="114"/>
  <c r="J22" i="114"/>
  <c r="I22" i="114"/>
  <c r="G22" i="114"/>
  <c r="K22" i="114"/>
  <c r="E22" i="108"/>
  <c r="L22" i="112"/>
  <c r="H22" i="112"/>
  <c r="O22" i="112"/>
  <c r="P22" i="112"/>
  <c r="K22" i="112"/>
  <c r="J22" i="112"/>
  <c r="N22" i="112"/>
  <c r="J22" i="111"/>
  <c r="L22" i="108"/>
  <c r="J22" i="108"/>
  <c r="L22" i="107"/>
  <c r="J22" i="107"/>
  <c r="N22" i="107"/>
  <c r="I22" i="112"/>
  <c r="Q22" i="112"/>
  <c r="S23" i="79" l="1"/>
  <c r="S23" i="76"/>
  <c r="G23" i="76"/>
  <c r="AE22" i="107" s="1"/>
  <c r="I22" i="107" s="1"/>
  <c r="F17" i="85"/>
  <c r="F22" i="85"/>
  <c r="F22" i="59"/>
  <c r="E17" i="84"/>
  <c r="E22" i="84"/>
  <c r="E22" i="57"/>
  <c r="P22" i="95"/>
  <c r="N22" i="95"/>
  <c r="L22" i="95"/>
  <c r="J22" i="95"/>
  <c r="H22" i="95"/>
  <c r="P22" i="53"/>
  <c r="N22" i="53"/>
  <c r="L22" i="53"/>
  <c r="H22" i="53"/>
  <c r="S39" i="130"/>
  <c r="S39" i="76"/>
  <c r="S38" i="76"/>
  <c r="E38" i="111"/>
  <c r="F38" i="111"/>
  <c r="G38" i="111"/>
  <c r="AA32" i="51"/>
  <c r="J23" i="121"/>
  <c r="F62" i="16"/>
  <c r="G62" i="16"/>
  <c r="H62" i="16"/>
  <c r="I62" i="16"/>
  <c r="J62" i="16"/>
  <c r="K62" i="16"/>
  <c r="L62" i="16"/>
  <c r="M62" i="16"/>
  <c r="E62" i="16"/>
  <c r="AB62" i="76"/>
  <c r="AA62" i="76"/>
  <c r="Z62" i="76"/>
  <c r="Y62" i="76"/>
  <c r="X62" i="76"/>
  <c r="W62" i="76"/>
  <c r="V62" i="76"/>
  <c r="U62" i="76"/>
  <c r="T62" i="76"/>
  <c r="F62" i="76"/>
  <c r="H62" i="76"/>
  <c r="I62" i="76"/>
  <c r="J62" i="76"/>
  <c r="K62" i="76"/>
  <c r="L62" i="76"/>
  <c r="M62" i="76"/>
  <c r="N62" i="76"/>
  <c r="E62" i="76"/>
  <c r="G62" i="59"/>
  <c r="H62" i="59"/>
  <c r="I62" i="59"/>
  <c r="J62" i="59"/>
  <c r="K62" i="59"/>
  <c r="L62" i="59"/>
  <c r="E62" i="59"/>
  <c r="I62" i="57"/>
  <c r="G62" i="57"/>
  <c r="F62" i="54"/>
  <c r="G62" i="54"/>
  <c r="H62" i="54"/>
  <c r="I62" i="54"/>
  <c r="J62" i="54"/>
  <c r="K62" i="54"/>
  <c r="L62" i="54"/>
  <c r="M62" i="54"/>
  <c r="N62" i="54"/>
  <c r="E62" i="54"/>
  <c r="R62" i="49"/>
  <c r="S62" i="49"/>
  <c r="T62" i="49"/>
  <c r="U62" i="49"/>
  <c r="V62" i="49"/>
  <c r="W62" i="49"/>
  <c r="X62" i="49"/>
  <c r="Y62" i="49"/>
  <c r="Z62" i="49"/>
  <c r="F62" i="49"/>
  <c r="G62" i="49"/>
  <c r="H62" i="49"/>
  <c r="I62" i="49"/>
  <c r="J62" i="49"/>
  <c r="K62" i="49"/>
  <c r="L62" i="49"/>
  <c r="Q62" i="49"/>
  <c r="E62" i="49"/>
  <c r="F62" i="92"/>
  <c r="G62" i="92"/>
  <c r="H62" i="92"/>
  <c r="I62" i="92"/>
  <c r="J62" i="92"/>
  <c r="K62" i="92"/>
  <c r="L62" i="92"/>
  <c r="M62" i="92"/>
  <c r="E62" i="92"/>
  <c r="F62" i="8"/>
  <c r="G62" i="8"/>
  <c r="H62" i="8"/>
  <c r="I62" i="8"/>
  <c r="J62" i="8"/>
  <c r="K62" i="8"/>
  <c r="L62" i="8"/>
  <c r="E62" i="8"/>
  <c r="AB62" i="7"/>
  <c r="AA62" i="7"/>
  <c r="Z62" i="7"/>
  <c r="Y62" i="7"/>
  <c r="X62" i="7"/>
  <c r="W62" i="7"/>
  <c r="V62" i="7"/>
  <c r="U62" i="7"/>
  <c r="T62" i="7"/>
  <c r="S62" i="7"/>
  <c r="R62" i="7"/>
  <c r="F62" i="7"/>
  <c r="G62" i="7"/>
  <c r="H62" i="7"/>
  <c r="I62" i="7"/>
  <c r="J62" i="7"/>
  <c r="K62" i="7"/>
  <c r="L62" i="7"/>
  <c r="M62" i="7"/>
  <c r="E62" i="7"/>
  <c r="S62" i="5"/>
  <c r="T62" i="5"/>
  <c r="U62" i="5"/>
  <c r="V62" i="5"/>
  <c r="W62" i="5"/>
  <c r="X62" i="5"/>
  <c r="Y62" i="5"/>
  <c r="Z62" i="5"/>
  <c r="AA62" i="5"/>
  <c r="AB62" i="5"/>
  <c r="R62" i="5"/>
  <c r="F62" i="5"/>
  <c r="G62" i="5"/>
  <c r="H62" i="5"/>
  <c r="I62" i="5"/>
  <c r="J62" i="5"/>
  <c r="K62" i="5"/>
  <c r="L62" i="5"/>
  <c r="M62" i="5"/>
  <c r="E62" i="5"/>
  <c r="F62" i="41"/>
  <c r="G62" i="41"/>
  <c r="H62" i="41"/>
  <c r="E62" i="41"/>
  <c r="I62" i="132"/>
  <c r="G62" i="132"/>
  <c r="E62" i="132"/>
  <c r="BN62" i="3"/>
  <c r="BM62" i="3"/>
  <c r="BL62" i="3"/>
  <c r="BK62" i="3"/>
  <c r="BJ62" i="3"/>
  <c r="BH62" i="3"/>
  <c r="BG62" i="3"/>
  <c r="BF62" i="3"/>
  <c r="BE62" i="3"/>
  <c r="BD62" i="3"/>
  <c r="BB62" i="3"/>
  <c r="BA62" i="3"/>
  <c r="AZ62" i="3"/>
  <c r="AY62" i="3"/>
  <c r="AX62" i="3"/>
  <c r="AW62" i="3"/>
  <c r="AV62" i="3"/>
  <c r="AT62" i="3"/>
  <c r="AS62" i="3"/>
  <c r="AR62" i="3"/>
  <c r="AQ62" i="3"/>
  <c r="AO62" i="3"/>
  <c r="AN62" i="3"/>
  <c r="AM62" i="3"/>
  <c r="AL62" i="3"/>
  <c r="F62" i="3"/>
  <c r="G62" i="3"/>
  <c r="H62" i="3"/>
  <c r="I62" i="3"/>
  <c r="J62" i="3"/>
  <c r="L62" i="3"/>
  <c r="M62" i="3"/>
  <c r="N62" i="3"/>
  <c r="O62" i="3"/>
  <c r="P62" i="3"/>
  <c r="Q62" i="3"/>
  <c r="S62" i="3"/>
  <c r="T62" i="3"/>
  <c r="U62" i="3"/>
  <c r="V62" i="3"/>
  <c r="W62" i="3"/>
  <c r="X62" i="3"/>
  <c r="Z62" i="3"/>
  <c r="AA62" i="3"/>
  <c r="AB62" i="3"/>
  <c r="AC62" i="3"/>
  <c r="AD62" i="3"/>
  <c r="AF62" i="3"/>
  <c r="AG62" i="3"/>
  <c r="E62" i="3"/>
  <c r="Z62" i="91"/>
  <c r="Y62" i="91"/>
  <c r="X62" i="91"/>
  <c r="W62" i="91"/>
  <c r="V62" i="91"/>
  <c r="U62" i="91"/>
  <c r="T62" i="91"/>
  <c r="S62" i="91"/>
  <c r="R62" i="91"/>
  <c r="M62" i="91"/>
  <c r="F62" i="91"/>
  <c r="G62" i="91"/>
  <c r="H62" i="91"/>
  <c r="I62" i="91"/>
  <c r="J62" i="91"/>
  <c r="K62" i="91"/>
  <c r="L62" i="91"/>
  <c r="E62" i="91"/>
  <c r="O62" i="53" l="1"/>
  <c r="M62" i="53"/>
  <c r="K62" i="53"/>
  <c r="I62" i="53"/>
  <c r="G62" i="53"/>
  <c r="E62" i="53"/>
  <c r="J62" i="53" l="1"/>
  <c r="N62" i="53"/>
  <c r="H62" i="53"/>
  <c r="L62" i="53"/>
  <c r="P62" i="53"/>
  <c r="E13" i="106"/>
  <c r="E14" i="106"/>
  <c r="E15" i="106"/>
  <c r="E16" i="106"/>
  <c r="E17" i="106"/>
  <c r="E18" i="106"/>
  <c r="E20" i="106"/>
  <c r="E21" i="106"/>
  <c r="E22" i="106"/>
  <c r="E23" i="106"/>
  <c r="E24" i="106"/>
  <c r="E25" i="106"/>
  <c r="E26" i="106"/>
  <c r="E27" i="106"/>
  <c r="E28" i="106"/>
  <c r="E29" i="106"/>
  <c r="E31" i="106"/>
  <c r="E32" i="106"/>
  <c r="E33" i="106"/>
  <c r="E34" i="106"/>
  <c r="E35" i="106"/>
  <c r="E36" i="106"/>
  <c r="E37" i="106"/>
  <c r="E38" i="106"/>
  <c r="E39" i="106"/>
  <c r="E40" i="106"/>
  <c r="E42" i="106"/>
  <c r="E43" i="106"/>
  <c r="E44" i="106"/>
  <c r="E45" i="106"/>
  <c r="E46" i="106"/>
  <c r="E47" i="106"/>
  <c r="E48" i="106"/>
  <c r="E49" i="106"/>
  <c r="E50" i="106"/>
  <c r="E51" i="106"/>
  <c r="J21" i="124"/>
  <c r="J22" i="124"/>
  <c r="E26" i="124"/>
  <c r="J26" i="124"/>
  <c r="E27" i="124"/>
  <c r="J27" i="124"/>
  <c r="E28" i="124"/>
  <c r="J28" i="124"/>
  <c r="E29" i="124"/>
  <c r="J29" i="124"/>
  <c r="E30" i="124"/>
  <c r="J30" i="124"/>
  <c r="E31" i="124"/>
  <c r="J31" i="124"/>
  <c r="E33" i="124"/>
  <c r="J33" i="124"/>
  <c r="E34" i="124"/>
  <c r="J34" i="124"/>
  <c r="E35" i="124"/>
  <c r="J35" i="124"/>
  <c r="E36" i="124"/>
  <c r="J36" i="124"/>
  <c r="E37" i="124"/>
  <c r="J37" i="124"/>
  <c r="E38" i="124"/>
  <c r="J38" i="124"/>
  <c r="E39" i="124"/>
  <c r="J39" i="124"/>
  <c r="E40" i="124"/>
  <c r="J40" i="124"/>
  <c r="E41" i="124"/>
  <c r="J41" i="124"/>
  <c r="E42" i="124"/>
  <c r="J42" i="124"/>
  <c r="E44" i="124"/>
  <c r="J44" i="124"/>
  <c r="E45" i="124"/>
  <c r="J45" i="124"/>
  <c r="E46" i="124"/>
  <c r="J46" i="124"/>
  <c r="E47" i="124"/>
  <c r="J47" i="124"/>
  <c r="E48" i="124"/>
  <c r="J48" i="124"/>
  <c r="E49" i="124"/>
  <c r="J49" i="124"/>
  <c r="E50" i="124"/>
  <c r="J50" i="124"/>
  <c r="E51" i="124"/>
  <c r="J51" i="124"/>
  <c r="E52" i="124"/>
  <c r="J52" i="124"/>
  <c r="E53" i="124"/>
  <c r="J53" i="124"/>
  <c r="E55" i="124"/>
  <c r="J55" i="124"/>
  <c r="E56" i="124"/>
  <c r="J56" i="124"/>
  <c r="E57" i="124"/>
  <c r="J57" i="124"/>
  <c r="E58" i="124"/>
  <c r="J58" i="124"/>
  <c r="E59" i="124"/>
  <c r="J59" i="124"/>
  <c r="E60" i="124"/>
  <c r="J60" i="124"/>
  <c r="E61" i="124"/>
  <c r="J61" i="124"/>
  <c r="E62" i="124"/>
  <c r="J62" i="124"/>
  <c r="E63" i="124"/>
  <c r="J63" i="124"/>
  <c r="E64" i="124"/>
  <c r="J64" i="124"/>
  <c r="J21" i="123"/>
  <c r="J22" i="123"/>
  <c r="J26" i="123"/>
  <c r="J27" i="123"/>
  <c r="J29" i="123"/>
  <c r="J30" i="123"/>
  <c r="J31" i="123"/>
  <c r="J32" i="123"/>
  <c r="J33" i="123"/>
  <c r="J51" i="123"/>
  <c r="J52" i="123"/>
  <c r="J53" i="123"/>
  <c r="J54" i="123"/>
  <c r="J55" i="123"/>
  <c r="E27" i="122"/>
  <c r="E28" i="122"/>
  <c r="E29" i="122"/>
  <c r="E30" i="122"/>
  <c r="E31" i="122"/>
  <c r="E32" i="122"/>
  <c r="E34" i="122"/>
  <c r="E35" i="122"/>
  <c r="E36" i="122"/>
  <c r="E37" i="122"/>
  <c r="E38" i="122"/>
  <c r="E39" i="122"/>
  <c r="E40" i="122"/>
  <c r="E41" i="122"/>
  <c r="E42" i="122"/>
  <c r="E43" i="122"/>
  <c r="E45" i="122"/>
  <c r="E46" i="122"/>
  <c r="E47" i="122"/>
  <c r="E48" i="122"/>
  <c r="E49" i="122"/>
  <c r="E50" i="122"/>
  <c r="E51" i="122"/>
  <c r="E52" i="122"/>
  <c r="E53" i="122"/>
  <c r="E54" i="122"/>
  <c r="E56" i="122"/>
  <c r="E57" i="122"/>
  <c r="E58" i="122"/>
  <c r="E59" i="122"/>
  <c r="E60" i="122"/>
  <c r="E61" i="122"/>
  <c r="E62" i="122"/>
  <c r="E63" i="122"/>
  <c r="E64" i="122"/>
  <c r="E65" i="122"/>
  <c r="J19" i="121"/>
  <c r="J21" i="121"/>
  <c r="J22" i="121"/>
  <c r="E8" i="114"/>
  <c r="F8" i="114"/>
  <c r="G8" i="114"/>
  <c r="H8" i="114"/>
  <c r="I8" i="114"/>
  <c r="J8" i="114"/>
  <c r="K8" i="114"/>
  <c r="L8" i="114"/>
  <c r="E9" i="114"/>
  <c r="F9" i="114"/>
  <c r="G9" i="114"/>
  <c r="H9" i="114"/>
  <c r="I9" i="114"/>
  <c r="J9" i="114"/>
  <c r="K9" i="114"/>
  <c r="L9" i="114"/>
  <c r="E10" i="114"/>
  <c r="F10" i="114"/>
  <c r="G10" i="114"/>
  <c r="H10" i="114"/>
  <c r="I10" i="114"/>
  <c r="J10" i="114"/>
  <c r="K10" i="114"/>
  <c r="L10" i="114"/>
  <c r="E11" i="114"/>
  <c r="F11" i="114"/>
  <c r="G11" i="114"/>
  <c r="H11" i="114"/>
  <c r="I11" i="114"/>
  <c r="J11" i="114"/>
  <c r="K11" i="114"/>
  <c r="L11" i="114"/>
  <c r="E12" i="114"/>
  <c r="F12" i="114"/>
  <c r="G12" i="114"/>
  <c r="H12" i="114"/>
  <c r="I12" i="114"/>
  <c r="J12" i="114"/>
  <c r="K12" i="114"/>
  <c r="L12" i="114"/>
  <c r="M13" i="114"/>
  <c r="O13" i="114"/>
  <c r="P13" i="114"/>
  <c r="Q13" i="114"/>
  <c r="R13" i="114"/>
  <c r="S13" i="114"/>
  <c r="M14" i="114"/>
  <c r="O14" i="114"/>
  <c r="P14" i="114"/>
  <c r="Q14" i="114"/>
  <c r="R14" i="114"/>
  <c r="K14" i="114" s="1"/>
  <c r="S14" i="114"/>
  <c r="M15" i="114"/>
  <c r="O15" i="114"/>
  <c r="P15" i="114"/>
  <c r="Q15" i="114"/>
  <c r="R15" i="114"/>
  <c r="K15" i="114" s="1"/>
  <c r="S15" i="114"/>
  <c r="M16" i="114"/>
  <c r="N16" i="114"/>
  <c r="O16" i="114"/>
  <c r="P16" i="114"/>
  <c r="Q16" i="114"/>
  <c r="I16" i="114" s="1"/>
  <c r="R16" i="114"/>
  <c r="S16" i="114"/>
  <c r="M17" i="114"/>
  <c r="N17" i="114"/>
  <c r="O17" i="114"/>
  <c r="P17" i="114"/>
  <c r="Q17" i="114"/>
  <c r="I17" i="114" s="1"/>
  <c r="R17" i="114"/>
  <c r="S17" i="114"/>
  <c r="M18" i="114"/>
  <c r="O18" i="114"/>
  <c r="P18" i="114"/>
  <c r="Q18" i="114"/>
  <c r="R18" i="114"/>
  <c r="K18" i="114" s="1"/>
  <c r="S18" i="114"/>
  <c r="M19" i="114"/>
  <c r="N19" i="114"/>
  <c r="O19" i="114"/>
  <c r="P19" i="114"/>
  <c r="Q19" i="114"/>
  <c r="R19" i="114"/>
  <c r="S19" i="114"/>
  <c r="M20" i="114"/>
  <c r="N20" i="114"/>
  <c r="O20" i="114"/>
  <c r="P20" i="114"/>
  <c r="Q20" i="114"/>
  <c r="I20" i="114" s="1"/>
  <c r="R20" i="114"/>
  <c r="S20" i="114"/>
  <c r="M21" i="114"/>
  <c r="N21" i="114"/>
  <c r="O21" i="114"/>
  <c r="P21" i="114"/>
  <c r="Q21" i="114"/>
  <c r="R21" i="114"/>
  <c r="S21" i="114"/>
  <c r="M25" i="114"/>
  <c r="N25" i="114"/>
  <c r="O25" i="114"/>
  <c r="P25" i="114"/>
  <c r="Q25" i="114"/>
  <c r="I25" i="114" s="1"/>
  <c r="R25" i="114"/>
  <c r="S25" i="114"/>
  <c r="M26" i="114"/>
  <c r="N26" i="114"/>
  <c r="O26" i="114"/>
  <c r="P26" i="114"/>
  <c r="Q26" i="114"/>
  <c r="R26" i="114"/>
  <c r="S26" i="114"/>
  <c r="M27" i="114"/>
  <c r="N27" i="114"/>
  <c r="O27" i="114"/>
  <c r="P27" i="114"/>
  <c r="Q27" i="114"/>
  <c r="I27" i="114" s="1"/>
  <c r="R27" i="114"/>
  <c r="S27" i="114"/>
  <c r="M28" i="114"/>
  <c r="N28" i="114"/>
  <c r="O28" i="114"/>
  <c r="P28" i="114"/>
  <c r="Q28" i="114"/>
  <c r="R28" i="114"/>
  <c r="S28" i="114"/>
  <c r="M29" i="114"/>
  <c r="N29" i="114"/>
  <c r="O29" i="114"/>
  <c r="P29" i="114"/>
  <c r="Q29" i="114"/>
  <c r="I29" i="114" s="1"/>
  <c r="R29" i="114"/>
  <c r="S29" i="114"/>
  <c r="M30" i="114"/>
  <c r="N30" i="114"/>
  <c r="O30" i="114"/>
  <c r="P30" i="114"/>
  <c r="Q30" i="114"/>
  <c r="R30" i="114"/>
  <c r="S30" i="114"/>
  <c r="M32" i="114"/>
  <c r="N32" i="114"/>
  <c r="O32" i="114"/>
  <c r="P32" i="114"/>
  <c r="Q32" i="114"/>
  <c r="I32" i="114" s="1"/>
  <c r="R32" i="114"/>
  <c r="S32" i="114"/>
  <c r="M33" i="114"/>
  <c r="N33" i="114"/>
  <c r="O33" i="114"/>
  <c r="P33" i="114"/>
  <c r="Q33" i="114"/>
  <c r="R33" i="114"/>
  <c r="S33" i="114"/>
  <c r="M34" i="114"/>
  <c r="N34" i="114"/>
  <c r="O34" i="114"/>
  <c r="P34" i="114"/>
  <c r="Q34" i="114"/>
  <c r="I34" i="114" s="1"/>
  <c r="R34" i="114"/>
  <c r="S34" i="114"/>
  <c r="M35" i="114"/>
  <c r="N35" i="114"/>
  <c r="O35" i="114"/>
  <c r="P35" i="114"/>
  <c r="Q35" i="114"/>
  <c r="R35" i="114"/>
  <c r="S35" i="114"/>
  <c r="M36" i="114"/>
  <c r="N36" i="114"/>
  <c r="O36" i="114"/>
  <c r="P36" i="114"/>
  <c r="Q36" i="114"/>
  <c r="I36" i="114" s="1"/>
  <c r="R36" i="114"/>
  <c r="S36" i="114"/>
  <c r="M37" i="114"/>
  <c r="N37" i="114"/>
  <c r="O37" i="114"/>
  <c r="P37" i="114"/>
  <c r="Q37" i="114"/>
  <c r="R37" i="114"/>
  <c r="S37" i="114"/>
  <c r="M38" i="114"/>
  <c r="N38" i="114"/>
  <c r="O38" i="114"/>
  <c r="P38" i="114"/>
  <c r="Q38" i="114"/>
  <c r="I38" i="114" s="1"/>
  <c r="R38" i="114"/>
  <c r="S38" i="114"/>
  <c r="M39" i="114"/>
  <c r="N39" i="114"/>
  <c r="O39" i="114"/>
  <c r="P39" i="114"/>
  <c r="Q39" i="114"/>
  <c r="R39" i="114"/>
  <c r="S39" i="114"/>
  <c r="M40" i="114"/>
  <c r="N40" i="114"/>
  <c r="O40" i="114"/>
  <c r="P40" i="114"/>
  <c r="Q40" i="114"/>
  <c r="I40" i="114" s="1"/>
  <c r="R40" i="114"/>
  <c r="S40" i="114"/>
  <c r="M41" i="114"/>
  <c r="N41" i="114"/>
  <c r="O41" i="114"/>
  <c r="P41" i="114"/>
  <c r="Q41" i="114"/>
  <c r="R41" i="114"/>
  <c r="S41" i="114"/>
  <c r="M43" i="114"/>
  <c r="N43" i="114"/>
  <c r="O43" i="114"/>
  <c r="P43" i="114"/>
  <c r="Q43" i="114"/>
  <c r="I43" i="114" s="1"/>
  <c r="R43" i="114"/>
  <c r="S43" i="114"/>
  <c r="M44" i="114"/>
  <c r="N44" i="114"/>
  <c r="O44" i="114"/>
  <c r="P44" i="114"/>
  <c r="Q44" i="114"/>
  <c r="R44" i="114"/>
  <c r="S44" i="114"/>
  <c r="M45" i="114"/>
  <c r="N45" i="114"/>
  <c r="O45" i="114"/>
  <c r="P45" i="114"/>
  <c r="Q45" i="114"/>
  <c r="I45" i="114" s="1"/>
  <c r="R45" i="114"/>
  <c r="S45" i="114"/>
  <c r="M46" i="114"/>
  <c r="N46" i="114"/>
  <c r="O46" i="114"/>
  <c r="P46" i="114"/>
  <c r="Q46" i="114"/>
  <c r="R46" i="114"/>
  <c r="S46" i="114"/>
  <c r="M47" i="114"/>
  <c r="N47" i="114"/>
  <c r="O47" i="114"/>
  <c r="P47" i="114"/>
  <c r="Q47" i="114"/>
  <c r="I47" i="114" s="1"/>
  <c r="R47" i="114"/>
  <c r="S47" i="114"/>
  <c r="M48" i="114"/>
  <c r="N48" i="114"/>
  <c r="O48" i="114"/>
  <c r="P48" i="114"/>
  <c r="Q48" i="114"/>
  <c r="R48" i="114"/>
  <c r="S48" i="114"/>
  <c r="M49" i="114"/>
  <c r="N49" i="114"/>
  <c r="O49" i="114"/>
  <c r="P49" i="114"/>
  <c r="Q49" i="114"/>
  <c r="I49" i="114" s="1"/>
  <c r="R49" i="114"/>
  <c r="S49" i="114"/>
  <c r="M50" i="114"/>
  <c r="N50" i="114"/>
  <c r="O50" i="114"/>
  <c r="P50" i="114"/>
  <c r="Q50" i="114"/>
  <c r="R50" i="114"/>
  <c r="S50" i="114"/>
  <c r="M51" i="114"/>
  <c r="N51" i="114"/>
  <c r="O51" i="114"/>
  <c r="P51" i="114"/>
  <c r="Q51" i="114"/>
  <c r="I51" i="114" s="1"/>
  <c r="R51" i="114"/>
  <c r="S51" i="114"/>
  <c r="M52" i="114"/>
  <c r="N52" i="114"/>
  <c r="O52" i="114"/>
  <c r="P52" i="114"/>
  <c r="Q52" i="114"/>
  <c r="R52" i="114"/>
  <c r="S52" i="114"/>
  <c r="M54" i="114"/>
  <c r="N54" i="114"/>
  <c r="O54" i="114"/>
  <c r="P54" i="114"/>
  <c r="Q54" i="114"/>
  <c r="I54" i="114" s="1"/>
  <c r="R54" i="114"/>
  <c r="S54" i="114"/>
  <c r="M55" i="114"/>
  <c r="N55" i="114"/>
  <c r="O55" i="114"/>
  <c r="P55" i="114"/>
  <c r="H55" i="114" s="1"/>
  <c r="Q55" i="114"/>
  <c r="R55" i="114"/>
  <c r="S55" i="114"/>
  <c r="M56" i="114"/>
  <c r="N56" i="114"/>
  <c r="O56" i="114"/>
  <c r="P56" i="114"/>
  <c r="Q56" i="114"/>
  <c r="I56" i="114" s="1"/>
  <c r="R56" i="114"/>
  <c r="S56" i="114"/>
  <c r="M57" i="114"/>
  <c r="N57" i="114"/>
  <c r="O57" i="114"/>
  <c r="P57" i="114"/>
  <c r="Q57" i="114"/>
  <c r="R57" i="114"/>
  <c r="S57" i="114"/>
  <c r="M58" i="114"/>
  <c r="N58" i="114"/>
  <c r="O58" i="114"/>
  <c r="P58" i="114"/>
  <c r="Q58" i="114"/>
  <c r="I58" i="114" s="1"/>
  <c r="R58" i="114"/>
  <c r="S58" i="114"/>
  <c r="M59" i="114"/>
  <c r="N59" i="114"/>
  <c r="O59" i="114"/>
  <c r="P59" i="114"/>
  <c r="Q59" i="114"/>
  <c r="R59" i="114"/>
  <c r="S59" i="114"/>
  <c r="M60" i="114"/>
  <c r="N60" i="114"/>
  <c r="O60" i="114"/>
  <c r="P60" i="114"/>
  <c r="Q60" i="114"/>
  <c r="I60" i="114" s="1"/>
  <c r="R60" i="114"/>
  <c r="S60" i="114"/>
  <c r="M61" i="114"/>
  <c r="N61" i="114"/>
  <c r="O61" i="114"/>
  <c r="P61" i="114"/>
  <c r="Q61" i="114"/>
  <c r="R61" i="114"/>
  <c r="S61" i="114"/>
  <c r="M62" i="114"/>
  <c r="N62" i="114"/>
  <c r="O62" i="114"/>
  <c r="P62" i="114"/>
  <c r="Q62" i="114"/>
  <c r="I62" i="114" s="1"/>
  <c r="R62" i="114"/>
  <c r="S62" i="114"/>
  <c r="M63" i="114"/>
  <c r="N63" i="114"/>
  <c r="O63" i="114"/>
  <c r="P63" i="114"/>
  <c r="Q63" i="114"/>
  <c r="R63" i="114"/>
  <c r="S63" i="114"/>
  <c r="E8" i="113"/>
  <c r="F8" i="113"/>
  <c r="G8" i="113"/>
  <c r="H8" i="113"/>
  <c r="I8" i="113"/>
  <c r="J8" i="113"/>
  <c r="K8" i="113"/>
  <c r="L8" i="113"/>
  <c r="E9" i="113"/>
  <c r="F9" i="113"/>
  <c r="G9" i="113"/>
  <c r="H9" i="113"/>
  <c r="I9" i="113"/>
  <c r="J9" i="113"/>
  <c r="K9" i="113"/>
  <c r="L9" i="113"/>
  <c r="E10" i="113"/>
  <c r="F10" i="113"/>
  <c r="G10" i="113"/>
  <c r="H10" i="113"/>
  <c r="I10" i="113"/>
  <c r="J10" i="113"/>
  <c r="K10" i="113"/>
  <c r="L10" i="113"/>
  <c r="E11" i="113"/>
  <c r="F11" i="113"/>
  <c r="G11" i="113"/>
  <c r="H11" i="113"/>
  <c r="I11" i="113"/>
  <c r="J11" i="113"/>
  <c r="K11" i="113"/>
  <c r="L11" i="113"/>
  <c r="E12" i="113"/>
  <c r="F12" i="113"/>
  <c r="G12" i="113"/>
  <c r="H12" i="113"/>
  <c r="I12" i="113"/>
  <c r="J12" i="113"/>
  <c r="K12" i="113"/>
  <c r="L12" i="113"/>
  <c r="M13" i="113"/>
  <c r="O13" i="113"/>
  <c r="P13" i="113"/>
  <c r="Q13" i="113"/>
  <c r="S13" i="113"/>
  <c r="M14" i="113"/>
  <c r="O14" i="113"/>
  <c r="P14" i="113"/>
  <c r="Q14" i="113"/>
  <c r="R14" i="113"/>
  <c r="S14" i="113"/>
  <c r="M15" i="113"/>
  <c r="O15" i="113"/>
  <c r="F15" i="113" s="1"/>
  <c r="P15" i="113"/>
  <c r="Q15" i="113"/>
  <c r="R15" i="113"/>
  <c r="K15" i="113" s="1"/>
  <c r="S15" i="113"/>
  <c r="M16" i="113"/>
  <c r="N16" i="113"/>
  <c r="O16" i="113"/>
  <c r="P16" i="113"/>
  <c r="Q16" i="113"/>
  <c r="R16" i="113"/>
  <c r="S16" i="113"/>
  <c r="M17" i="113"/>
  <c r="G17" i="113" s="1"/>
  <c r="N17" i="113"/>
  <c r="O17" i="113"/>
  <c r="P17" i="113"/>
  <c r="Q17" i="113"/>
  <c r="I17" i="113" s="1"/>
  <c r="R17" i="113"/>
  <c r="S17" i="113"/>
  <c r="M18" i="113"/>
  <c r="O18" i="113"/>
  <c r="P18" i="113"/>
  <c r="Q18" i="113"/>
  <c r="R18" i="113"/>
  <c r="S18" i="113"/>
  <c r="M19" i="113"/>
  <c r="N19" i="113"/>
  <c r="O19" i="113"/>
  <c r="P19" i="113"/>
  <c r="Q19" i="113"/>
  <c r="I19" i="113" s="1"/>
  <c r="R19" i="113"/>
  <c r="S19" i="113"/>
  <c r="M20" i="113"/>
  <c r="N20" i="113"/>
  <c r="O20" i="113"/>
  <c r="P20" i="113"/>
  <c r="Q20" i="113"/>
  <c r="R20" i="113"/>
  <c r="S20" i="113"/>
  <c r="M21" i="113"/>
  <c r="N21" i="113"/>
  <c r="O21" i="113"/>
  <c r="P21" i="113"/>
  <c r="Q21" i="113"/>
  <c r="I21" i="113" s="1"/>
  <c r="R21" i="113"/>
  <c r="S21" i="113"/>
  <c r="M25" i="113"/>
  <c r="N25" i="113"/>
  <c r="O25" i="113"/>
  <c r="P25" i="113"/>
  <c r="Q25" i="113"/>
  <c r="I25" i="113" s="1"/>
  <c r="R25" i="113"/>
  <c r="S25" i="113"/>
  <c r="M26" i="113"/>
  <c r="N26" i="113"/>
  <c r="O26" i="113"/>
  <c r="P26" i="113"/>
  <c r="Q26" i="113"/>
  <c r="I26" i="113" s="1"/>
  <c r="R26" i="113"/>
  <c r="S26" i="113"/>
  <c r="M28" i="113"/>
  <c r="N28" i="113"/>
  <c r="O28" i="113"/>
  <c r="P28" i="113"/>
  <c r="Q28" i="113"/>
  <c r="R28" i="113"/>
  <c r="S28" i="113"/>
  <c r="M29" i="113"/>
  <c r="N29" i="113"/>
  <c r="O29" i="113"/>
  <c r="P29" i="113"/>
  <c r="Q29" i="113"/>
  <c r="R29" i="113"/>
  <c r="S29" i="113"/>
  <c r="M30" i="113"/>
  <c r="N30" i="113"/>
  <c r="O30" i="113"/>
  <c r="P30" i="113"/>
  <c r="Q30" i="113"/>
  <c r="R30" i="113"/>
  <c r="S30" i="113"/>
  <c r="M31" i="113"/>
  <c r="N31" i="113"/>
  <c r="O31" i="113"/>
  <c r="P31" i="113"/>
  <c r="Q31" i="113"/>
  <c r="I31" i="113" s="1"/>
  <c r="R31" i="113"/>
  <c r="S31" i="113"/>
  <c r="M32" i="113"/>
  <c r="N32" i="113"/>
  <c r="O32" i="113"/>
  <c r="P32" i="113"/>
  <c r="Q32" i="113"/>
  <c r="R32" i="113"/>
  <c r="S32" i="113"/>
  <c r="M34" i="113"/>
  <c r="N34" i="113"/>
  <c r="O34" i="113"/>
  <c r="P34" i="113"/>
  <c r="Q34" i="113"/>
  <c r="I34" i="113" s="1"/>
  <c r="R34" i="113"/>
  <c r="S34" i="113"/>
  <c r="M35" i="113"/>
  <c r="N35" i="113"/>
  <c r="O35" i="113"/>
  <c r="P35" i="113"/>
  <c r="Q35" i="113"/>
  <c r="R35" i="113"/>
  <c r="S35" i="113"/>
  <c r="M36" i="113"/>
  <c r="N36" i="113"/>
  <c r="O36" i="113"/>
  <c r="P36" i="113"/>
  <c r="Q36" i="113"/>
  <c r="I36" i="113" s="1"/>
  <c r="R36" i="113"/>
  <c r="S36" i="113"/>
  <c r="M37" i="113"/>
  <c r="N37" i="113"/>
  <c r="O37" i="113"/>
  <c r="P37" i="113"/>
  <c r="Q37" i="113"/>
  <c r="R37" i="113"/>
  <c r="S37" i="113"/>
  <c r="M38" i="113"/>
  <c r="N38" i="113"/>
  <c r="O38" i="113"/>
  <c r="P38" i="113"/>
  <c r="Q38" i="113"/>
  <c r="R38" i="113"/>
  <c r="S38" i="113"/>
  <c r="M39" i="113"/>
  <c r="N39" i="113"/>
  <c r="O39" i="113"/>
  <c r="P39" i="113"/>
  <c r="Q39" i="113"/>
  <c r="R39" i="113"/>
  <c r="S39" i="113"/>
  <c r="M40" i="113"/>
  <c r="N40" i="113"/>
  <c r="O40" i="113"/>
  <c r="P40" i="113"/>
  <c r="Q40" i="113"/>
  <c r="I40" i="113" s="1"/>
  <c r="R40" i="113"/>
  <c r="S40" i="113"/>
  <c r="M41" i="113"/>
  <c r="N41" i="113"/>
  <c r="O41" i="113"/>
  <c r="P41" i="113"/>
  <c r="Q41" i="113"/>
  <c r="R41" i="113"/>
  <c r="S41" i="113"/>
  <c r="M42" i="113"/>
  <c r="N42" i="113"/>
  <c r="O42" i="113"/>
  <c r="P42" i="113"/>
  <c r="Q42" i="113"/>
  <c r="I42" i="113" s="1"/>
  <c r="R42" i="113"/>
  <c r="S42" i="113"/>
  <c r="M43" i="113"/>
  <c r="N43" i="113"/>
  <c r="O43" i="113"/>
  <c r="P43" i="113"/>
  <c r="Q43" i="113"/>
  <c r="R43" i="113"/>
  <c r="S43" i="113"/>
  <c r="M44" i="113"/>
  <c r="N44" i="113"/>
  <c r="O44" i="113"/>
  <c r="P44" i="113"/>
  <c r="Q44" i="113"/>
  <c r="I44" i="113" s="1"/>
  <c r="R44" i="113"/>
  <c r="S44" i="113"/>
  <c r="M45" i="113"/>
  <c r="N45" i="113"/>
  <c r="O45" i="113"/>
  <c r="P45" i="113"/>
  <c r="Q45" i="113"/>
  <c r="R45" i="113"/>
  <c r="S45" i="113"/>
  <c r="M46" i="113"/>
  <c r="N46" i="113"/>
  <c r="O46" i="113"/>
  <c r="P46" i="113"/>
  <c r="Q46" i="113"/>
  <c r="R46" i="113"/>
  <c r="S46" i="113"/>
  <c r="M47" i="113"/>
  <c r="N47" i="113"/>
  <c r="O47" i="113"/>
  <c r="P47" i="113"/>
  <c r="Q47" i="113"/>
  <c r="R47" i="113"/>
  <c r="S47" i="113"/>
  <c r="M48" i="113"/>
  <c r="N48" i="113"/>
  <c r="O48" i="113"/>
  <c r="P48" i="113"/>
  <c r="Q48" i="113"/>
  <c r="I48" i="113" s="1"/>
  <c r="R48" i="113"/>
  <c r="S48" i="113"/>
  <c r="M50" i="113"/>
  <c r="N50" i="113"/>
  <c r="O50" i="113"/>
  <c r="P50" i="113"/>
  <c r="Q50" i="113"/>
  <c r="R50" i="113"/>
  <c r="S50" i="113"/>
  <c r="M51" i="113"/>
  <c r="N51" i="113"/>
  <c r="O51" i="113"/>
  <c r="P51" i="113"/>
  <c r="Q51" i="113"/>
  <c r="I51" i="113" s="1"/>
  <c r="R51" i="113"/>
  <c r="S51" i="113"/>
  <c r="M52" i="113"/>
  <c r="N52" i="113"/>
  <c r="O52" i="113"/>
  <c r="P52" i="113"/>
  <c r="Q52" i="113"/>
  <c r="R52" i="113"/>
  <c r="S52" i="113"/>
  <c r="M53" i="113"/>
  <c r="N53" i="113"/>
  <c r="O53" i="113"/>
  <c r="P53" i="113"/>
  <c r="Q53" i="113"/>
  <c r="I53" i="113" s="1"/>
  <c r="R53" i="113"/>
  <c r="S53" i="113"/>
  <c r="M54" i="113"/>
  <c r="N54" i="113"/>
  <c r="O54" i="113"/>
  <c r="P54" i="113"/>
  <c r="Q54" i="113"/>
  <c r="R54" i="113"/>
  <c r="S54" i="113"/>
  <c r="H8" i="112"/>
  <c r="I8" i="112"/>
  <c r="J8" i="112"/>
  <c r="K8" i="112"/>
  <c r="L8" i="112"/>
  <c r="M8" i="112"/>
  <c r="N8" i="112"/>
  <c r="O8" i="112"/>
  <c r="P8" i="112"/>
  <c r="Q8" i="112"/>
  <c r="R8" i="112"/>
  <c r="S8" i="112"/>
  <c r="H9" i="112"/>
  <c r="I9" i="112"/>
  <c r="J9" i="112"/>
  <c r="K9" i="112"/>
  <c r="L9" i="112"/>
  <c r="M9" i="112"/>
  <c r="N9" i="112"/>
  <c r="O9" i="112"/>
  <c r="P9" i="112"/>
  <c r="Q9" i="112"/>
  <c r="R9" i="112"/>
  <c r="S9" i="112"/>
  <c r="H10" i="112"/>
  <c r="I10" i="112"/>
  <c r="J10" i="112"/>
  <c r="K10" i="112"/>
  <c r="L10" i="112"/>
  <c r="M10" i="112"/>
  <c r="N10" i="112"/>
  <c r="O10" i="112"/>
  <c r="P10" i="112"/>
  <c r="Q10" i="112"/>
  <c r="R10" i="112"/>
  <c r="S10" i="112"/>
  <c r="H11" i="112"/>
  <c r="I11" i="112"/>
  <c r="J11" i="112"/>
  <c r="K11" i="112"/>
  <c r="L11" i="112"/>
  <c r="M11" i="112"/>
  <c r="N11" i="112"/>
  <c r="O11" i="112"/>
  <c r="P11" i="112"/>
  <c r="Q11" i="112"/>
  <c r="R11" i="112"/>
  <c r="S11" i="112"/>
  <c r="H12" i="112"/>
  <c r="I12" i="112"/>
  <c r="J12" i="112"/>
  <c r="K12" i="112"/>
  <c r="L12" i="112"/>
  <c r="M12" i="112"/>
  <c r="N12" i="112"/>
  <c r="O12" i="112"/>
  <c r="P12" i="112"/>
  <c r="Q12" i="112"/>
  <c r="R12" i="112"/>
  <c r="S12" i="112"/>
  <c r="E13" i="112"/>
  <c r="T13" i="112"/>
  <c r="U13" i="112"/>
  <c r="V13" i="112"/>
  <c r="W13" i="112"/>
  <c r="X13" i="112"/>
  <c r="Y13" i="112"/>
  <c r="Z13" i="112"/>
  <c r="AA13" i="112"/>
  <c r="AB13" i="112"/>
  <c r="O13" i="112" s="1"/>
  <c r="AC13" i="112"/>
  <c r="AD13" i="112"/>
  <c r="R13" i="112" s="1"/>
  <c r="E14" i="112"/>
  <c r="T14" i="112"/>
  <c r="U14" i="112"/>
  <c r="V14" i="112"/>
  <c r="W14" i="112"/>
  <c r="X14" i="112"/>
  <c r="Y14" i="112"/>
  <c r="Z14" i="112"/>
  <c r="AA14" i="112"/>
  <c r="AB14" i="112"/>
  <c r="AC14" i="112"/>
  <c r="AD14" i="112"/>
  <c r="E15" i="112"/>
  <c r="T15" i="112"/>
  <c r="U15" i="112"/>
  <c r="V15" i="112"/>
  <c r="W15" i="112"/>
  <c r="X15" i="112"/>
  <c r="Y15" i="112"/>
  <c r="Z15" i="112"/>
  <c r="AA15" i="112"/>
  <c r="AB15" i="112"/>
  <c r="AC15" i="112"/>
  <c r="AD15" i="112"/>
  <c r="E16" i="112"/>
  <c r="T16" i="112"/>
  <c r="U16" i="112"/>
  <c r="V16" i="112"/>
  <c r="W16" i="112"/>
  <c r="X16" i="112"/>
  <c r="Y16" i="112"/>
  <c r="Z16" i="112"/>
  <c r="AA16" i="112"/>
  <c r="AB16" i="112"/>
  <c r="AC16" i="112"/>
  <c r="AD16" i="112"/>
  <c r="E17" i="112"/>
  <c r="T17" i="112"/>
  <c r="U17" i="112"/>
  <c r="V17" i="112"/>
  <c r="W17" i="112"/>
  <c r="X17" i="112"/>
  <c r="Y17" i="112"/>
  <c r="Z17" i="112"/>
  <c r="AA17" i="112"/>
  <c r="AB17" i="112"/>
  <c r="O17" i="112" s="1"/>
  <c r="AC17" i="112"/>
  <c r="AD17" i="112"/>
  <c r="T18" i="112"/>
  <c r="U18" i="112"/>
  <c r="V18" i="112"/>
  <c r="W18" i="112"/>
  <c r="X18" i="112"/>
  <c r="K18" i="112" s="1"/>
  <c r="Y18" i="112"/>
  <c r="Z18" i="112"/>
  <c r="AA18" i="112"/>
  <c r="AB18" i="112"/>
  <c r="O18" i="112" s="1"/>
  <c r="AC18" i="112"/>
  <c r="AD18" i="112"/>
  <c r="E19" i="112"/>
  <c r="F19" i="112"/>
  <c r="G19" i="112"/>
  <c r="T19" i="112"/>
  <c r="U19" i="112"/>
  <c r="V19" i="112"/>
  <c r="W19" i="112"/>
  <c r="X19" i="112"/>
  <c r="K19" i="112" s="1"/>
  <c r="Y19" i="112"/>
  <c r="Z19" i="112"/>
  <c r="AA19" i="112"/>
  <c r="AB19" i="112"/>
  <c r="O19" i="112" s="1"/>
  <c r="AC19" i="112"/>
  <c r="AD19" i="112"/>
  <c r="E20" i="112"/>
  <c r="F20" i="112"/>
  <c r="G20" i="112"/>
  <c r="T20" i="112"/>
  <c r="U20" i="112"/>
  <c r="V20" i="112"/>
  <c r="W20" i="112"/>
  <c r="X20" i="112"/>
  <c r="K20" i="112" s="1"/>
  <c r="Y20" i="112"/>
  <c r="Z20" i="112"/>
  <c r="AA20" i="112"/>
  <c r="AB20" i="112"/>
  <c r="AC20" i="112"/>
  <c r="AD20" i="112"/>
  <c r="E21" i="112"/>
  <c r="F21" i="112"/>
  <c r="G21" i="112"/>
  <c r="T21" i="112"/>
  <c r="U21" i="112"/>
  <c r="V21" i="112"/>
  <c r="W21" i="112"/>
  <c r="X21" i="112"/>
  <c r="K21" i="112" s="1"/>
  <c r="Y21" i="112"/>
  <c r="Z21" i="112"/>
  <c r="AA21" i="112"/>
  <c r="AB21" i="112"/>
  <c r="O21" i="112" s="1"/>
  <c r="AC21" i="112"/>
  <c r="AD21" i="112"/>
  <c r="E25" i="112"/>
  <c r="F25" i="112"/>
  <c r="G25" i="112"/>
  <c r="T25" i="112"/>
  <c r="U25" i="112"/>
  <c r="V25" i="112"/>
  <c r="W25" i="112"/>
  <c r="X25" i="112"/>
  <c r="Y25" i="112"/>
  <c r="Z25" i="112"/>
  <c r="AA25" i="112"/>
  <c r="AB25" i="112"/>
  <c r="AC25" i="112"/>
  <c r="AD25" i="112"/>
  <c r="R25" i="112" s="1"/>
  <c r="E26" i="112"/>
  <c r="F26" i="112"/>
  <c r="G26" i="112"/>
  <c r="T26" i="112"/>
  <c r="U26" i="112"/>
  <c r="V26" i="112"/>
  <c r="W26" i="112"/>
  <c r="X26" i="112"/>
  <c r="Y26" i="112"/>
  <c r="Z26" i="112"/>
  <c r="AA26" i="112"/>
  <c r="AB26" i="112"/>
  <c r="AC26" i="112"/>
  <c r="AD26" i="112"/>
  <c r="E27" i="112"/>
  <c r="F27" i="112"/>
  <c r="G27" i="112"/>
  <c r="T27" i="112"/>
  <c r="U27" i="112"/>
  <c r="V27" i="112"/>
  <c r="W27" i="112"/>
  <c r="X27" i="112"/>
  <c r="Y27" i="112"/>
  <c r="Z27" i="112"/>
  <c r="AA27" i="112"/>
  <c r="AB27" i="112"/>
  <c r="O27" i="112" s="1"/>
  <c r="AC27" i="112"/>
  <c r="AD27" i="112"/>
  <c r="E28" i="112"/>
  <c r="F28" i="112"/>
  <c r="G28" i="112"/>
  <c r="T28" i="112"/>
  <c r="U28" i="112"/>
  <c r="V28" i="112"/>
  <c r="W28" i="112"/>
  <c r="X28" i="112"/>
  <c r="K28" i="112" s="1"/>
  <c r="Y28" i="112"/>
  <c r="Z28" i="112"/>
  <c r="AA28" i="112"/>
  <c r="AB28" i="112"/>
  <c r="O28" i="112" s="1"/>
  <c r="AC28" i="112"/>
  <c r="AD28" i="112"/>
  <c r="E29" i="112"/>
  <c r="F29" i="112"/>
  <c r="G29" i="112"/>
  <c r="T29" i="112"/>
  <c r="U29" i="112"/>
  <c r="V29" i="112"/>
  <c r="W29" i="112"/>
  <c r="X29" i="112"/>
  <c r="Y29" i="112"/>
  <c r="Z29" i="112"/>
  <c r="AA29" i="112"/>
  <c r="AB29" i="112"/>
  <c r="O29" i="112" s="1"/>
  <c r="AC29" i="112"/>
  <c r="AD29" i="112"/>
  <c r="E30" i="112"/>
  <c r="F30" i="112"/>
  <c r="G30" i="112"/>
  <c r="T30" i="112"/>
  <c r="U30" i="112"/>
  <c r="V30" i="112"/>
  <c r="W30" i="112"/>
  <c r="X30" i="112"/>
  <c r="Y30" i="112"/>
  <c r="Z30" i="112"/>
  <c r="AA30" i="112"/>
  <c r="AB30" i="112"/>
  <c r="AC30" i="112"/>
  <c r="AD30" i="112"/>
  <c r="E32" i="112"/>
  <c r="F32" i="112"/>
  <c r="G32" i="112"/>
  <c r="T32" i="112"/>
  <c r="U32" i="112"/>
  <c r="V32" i="112"/>
  <c r="W32" i="112"/>
  <c r="X32" i="112"/>
  <c r="Y32" i="112"/>
  <c r="Z32" i="112"/>
  <c r="AA32" i="112"/>
  <c r="AB32" i="112"/>
  <c r="AC32" i="112"/>
  <c r="AD32" i="112"/>
  <c r="E33" i="112"/>
  <c r="F33" i="112"/>
  <c r="G33" i="112"/>
  <c r="T33" i="112"/>
  <c r="U33" i="112"/>
  <c r="V33" i="112"/>
  <c r="W33" i="112"/>
  <c r="X33" i="112"/>
  <c r="Y33" i="112"/>
  <c r="Z33" i="112"/>
  <c r="AA33" i="112"/>
  <c r="AB33" i="112"/>
  <c r="AC33" i="112"/>
  <c r="AD33" i="112"/>
  <c r="E34" i="112"/>
  <c r="F34" i="112"/>
  <c r="G34" i="112"/>
  <c r="T34" i="112"/>
  <c r="U34" i="112"/>
  <c r="V34" i="112"/>
  <c r="W34" i="112"/>
  <c r="X34" i="112"/>
  <c r="Y34" i="112"/>
  <c r="Z34" i="112"/>
  <c r="AA34" i="112"/>
  <c r="AB34" i="112"/>
  <c r="AC34" i="112"/>
  <c r="AD34" i="112"/>
  <c r="E35" i="112"/>
  <c r="F35" i="112"/>
  <c r="G35" i="112"/>
  <c r="T35" i="112"/>
  <c r="U35" i="112"/>
  <c r="V35" i="112"/>
  <c r="W35" i="112"/>
  <c r="X35" i="112"/>
  <c r="Y35" i="112"/>
  <c r="Z35" i="112"/>
  <c r="AA35" i="112"/>
  <c r="AB35" i="112"/>
  <c r="AC35" i="112"/>
  <c r="AD35" i="112"/>
  <c r="E36" i="112"/>
  <c r="F36" i="112"/>
  <c r="G36" i="112"/>
  <c r="T36" i="112"/>
  <c r="U36" i="112"/>
  <c r="V36" i="112"/>
  <c r="W36" i="112"/>
  <c r="X36" i="112"/>
  <c r="Y36" i="112"/>
  <c r="Z36" i="112"/>
  <c r="AA36" i="112"/>
  <c r="AB36" i="112"/>
  <c r="AC36" i="112"/>
  <c r="AD36" i="112"/>
  <c r="E37" i="112"/>
  <c r="F37" i="112"/>
  <c r="G37" i="112"/>
  <c r="T37" i="112"/>
  <c r="U37" i="112"/>
  <c r="V37" i="112"/>
  <c r="W37" i="112"/>
  <c r="X37" i="112"/>
  <c r="Y37" i="112"/>
  <c r="L37" i="112" s="1"/>
  <c r="Z37" i="112"/>
  <c r="AA37" i="112"/>
  <c r="AB37" i="112"/>
  <c r="O37" i="112" s="1"/>
  <c r="AC37" i="112"/>
  <c r="AD37" i="112"/>
  <c r="E38" i="112"/>
  <c r="F38" i="112"/>
  <c r="G38" i="112"/>
  <c r="T38" i="112"/>
  <c r="U38" i="112"/>
  <c r="V38" i="112"/>
  <c r="W38" i="112"/>
  <c r="X38" i="112"/>
  <c r="Y38" i="112"/>
  <c r="Z38" i="112"/>
  <c r="AA38" i="112"/>
  <c r="AB38" i="112"/>
  <c r="AC38" i="112"/>
  <c r="AD38" i="112"/>
  <c r="E39" i="112"/>
  <c r="F39" i="112"/>
  <c r="G39" i="112"/>
  <c r="T39" i="112"/>
  <c r="U39" i="112"/>
  <c r="V39" i="112"/>
  <c r="W39" i="112"/>
  <c r="X39" i="112"/>
  <c r="K39" i="112" s="1"/>
  <c r="Y39" i="112"/>
  <c r="L39" i="112" s="1"/>
  <c r="Z39" i="112"/>
  <c r="AA39" i="112"/>
  <c r="AB39" i="112"/>
  <c r="O39" i="112" s="1"/>
  <c r="AC39" i="112"/>
  <c r="AD39" i="112"/>
  <c r="E40" i="112"/>
  <c r="F40" i="112"/>
  <c r="G40" i="112"/>
  <c r="T40" i="112"/>
  <c r="U40" i="112"/>
  <c r="V40" i="112"/>
  <c r="W40" i="112"/>
  <c r="X40" i="112"/>
  <c r="K40" i="112" s="1"/>
  <c r="Y40" i="112"/>
  <c r="Z40" i="112"/>
  <c r="AA40" i="112"/>
  <c r="AB40" i="112"/>
  <c r="O40" i="112" s="1"/>
  <c r="AC40" i="112"/>
  <c r="AD40" i="112"/>
  <c r="E41" i="112"/>
  <c r="F41" i="112"/>
  <c r="G41" i="112"/>
  <c r="T41" i="112"/>
  <c r="U41" i="112"/>
  <c r="V41" i="112"/>
  <c r="W41" i="112"/>
  <c r="X41" i="112"/>
  <c r="Y41" i="112"/>
  <c r="L41" i="112" s="1"/>
  <c r="Z41" i="112"/>
  <c r="AA41" i="112"/>
  <c r="AB41" i="112"/>
  <c r="O41" i="112" s="1"/>
  <c r="AC41" i="112"/>
  <c r="P41" i="112" s="1"/>
  <c r="AD41" i="112"/>
  <c r="E43" i="112"/>
  <c r="F43" i="112"/>
  <c r="G43" i="112"/>
  <c r="T43" i="112"/>
  <c r="U43" i="112"/>
  <c r="V43" i="112"/>
  <c r="W43" i="112"/>
  <c r="X43" i="112"/>
  <c r="K43" i="112" s="1"/>
  <c r="Y43" i="112"/>
  <c r="Z43" i="112"/>
  <c r="AA43" i="112"/>
  <c r="AB43" i="112"/>
  <c r="O43" i="112" s="1"/>
  <c r="AC43" i="112"/>
  <c r="AD43" i="112"/>
  <c r="E44" i="112"/>
  <c r="F44" i="112"/>
  <c r="G44" i="112"/>
  <c r="T44" i="112"/>
  <c r="U44" i="112"/>
  <c r="V44" i="112"/>
  <c r="W44" i="112"/>
  <c r="X44" i="112"/>
  <c r="Y44" i="112"/>
  <c r="Z44" i="112"/>
  <c r="AA44" i="112"/>
  <c r="AB44" i="112"/>
  <c r="O44" i="112" s="1"/>
  <c r="AC44" i="112"/>
  <c r="AD44" i="112"/>
  <c r="E45" i="112"/>
  <c r="F45" i="112"/>
  <c r="G45" i="112"/>
  <c r="T45" i="112"/>
  <c r="U45" i="112"/>
  <c r="V45" i="112"/>
  <c r="W45" i="112"/>
  <c r="X45" i="112"/>
  <c r="Y45" i="112"/>
  <c r="Z45" i="112"/>
  <c r="AA45" i="112"/>
  <c r="AB45" i="112"/>
  <c r="AC45" i="112"/>
  <c r="AD45" i="112"/>
  <c r="E46" i="112"/>
  <c r="F46" i="112"/>
  <c r="G46" i="112"/>
  <c r="T46" i="112"/>
  <c r="U46" i="112"/>
  <c r="V46" i="112"/>
  <c r="W46" i="112"/>
  <c r="X46" i="112"/>
  <c r="K46" i="112" s="1"/>
  <c r="Y46" i="112"/>
  <c r="Z46" i="112"/>
  <c r="AA46" i="112"/>
  <c r="AB46" i="112"/>
  <c r="O46" i="112" s="1"/>
  <c r="AC46" i="112"/>
  <c r="AD46" i="112"/>
  <c r="E47" i="112"/>
  <c r="F47" i="112"/>
  <c r="G47" i="112"/>
  <c r="T47" i="112"/>
  <c r="U47" i="112"/>
  <c r="V47" i="112"/>
  <c r="W47" i="112"/>
  <c r="X47" i="112"/>
  <c r="K47" i="112" s="1"/>
  <c r="Y47" i="112"/>
  <c r="Z47" i="112"/>
  <c r="AA47" i="112"/>
  <c r="AB47" i="112"/>
  <c r="AC47" i="112"/>
  <c r="AD47" i="112"/>
  <c r="E48" i="112"/>
  <c r="F48" i="112"/>
  <c r="G48" i="112"/>
  <c r="T48" i="112"/>
  <c r="U48" i="112"/>
  <c r="V48" i="112"/>
  <c r="W48" i="112"/>
  <c r="X48" i="112"/>
  <c r="Y48" i="112"/>
  <c r="Z48" i="112"/>
  <c r="AA48" i="112"/>
  <c r="AB48" i="112"/>
  <c r="AC48" i="112"/>
  <c r="AD48" i="112"/>
  <c r="E49" i="112"/>
  <c r="F49" i="112"/>
  <c r="G49" i="112"/>
  <c r="T49" i="112"/>
  <c r="U49" i="112"/>
  <c r="V49" i="112"/>
  <c r="W49" i="112"/>
  <c r="X49" i="112"/>
  <c r="Y49" i="112"/>
  <c r="Z49" i="112"/>
  <c r="AA49" i="112"/>
  <c r="AB49" i="112"/>
  <c r="AC49" i="112"/>
  <c r="AD49" i="112"/>
  <c r="E50" i="112"/>
  <c r="F50" i="112"/>
  <c r="G50" i="112"/>
  <c r="T50" i="112"/>
  <c r="U50" i="112"/>
  <c r="V50" i="112"/>
  <c r="W50" i="112"/>
  <c r="X50" i="112"/>
  <c r="Y50" i="112"/>
  <c r="Z50" i="112"/>
  <c r="AA50" i="112"/>
  <c r="AB50" i="112"/>
  <c r="O50" i="112" s="1"/>
  <c r="AC50" i="112"/>
  <c r="AD50" i="112"/>
  <c r="E51" i="112"/>
  <c r="F51" i="112"/>
  <c r="G51" i="112"/>
  <c r="T51" i="112"/>
  <c r="U51" i="112"/>
  <c r="V51" i="112"/>
  <c r="W51" i="112"/>
  <c r="X51" i="112"/>
  <c r="K51" i="112" s="1"/>
  <c r="Y51" i="112"/>
  <c r="Z51" i="112"/>
  <c r="AA51" i="112"/>
  <c r="AB51" i="112"/>
  <c r="AC51" i="112"/>
  <c r="AD51" i="112"/>
  <c r="E52" i="112"/>
  <c r="F52" i="112"/>
  <c r="G52" i="112"/>
  <c r="T52" i="112"/>
  <c r="U52" i="112"/>
  <c r="V52" i="112"/>
  <c r="W52" i="112"/>
  <c r="X52" i="112"/>
  <c r="Y52" i="112"/>
  <c r="Z52" i="112"/>
  <c r="AA52" i="112"/>
  <c r="AB52" i="112"/>
  <c r="O52" i="112" s="1"/>
  <c r="AC52" i="112"/>
  <c r="AD52" i="112"/>
  <c r="E54" i="112"/>
  <c r="F54" i="112"/>
  <c r="G54" i="112"/>
  <c r="T54" i="112"/>
  <c r="U54" i="112"/>
  <c r="V54" i="112"/>
  <c r="W54" i="112"/>
  <c r="X54" i="112"/>
  <c r="Y54" i="112"/>
  <c r="Z54" i="112"/>
  <c r="AA54" i="112"/>
  <c r="AB54" i="112"/>
  <c r="O54" i="112" s="1"/>
  <c r="AC54" i="112"/>
  <c r="AD54" i="112"/>
  <c r="E55" i="112"/>
  <c r="F55" i="112"/>
  <c r="G55" i="112"/>
  <c r="T55" i="112"/>
  <c r="U55" i="112"/>
  <c r="V55" i="112"/>
  <c r="W55" i="112"/>
  <c r="X55" i="112"/>
  <c r="Y55" i="112"/>
  <c r="Z55" i="112"/>
  <c r="AA55" i="112"/>
  <c r="AB55" i="112"/>
  <c r="AC55" i="112"/>
  <c r="AD55" i="112"/>
  <c r="E56" i="112"/>
  <c r="F56" i="112"/>
  <c r="G56" i="112"/>
  <c r="T56" i="112"/>
  <c r="U56" i="112"/>
  <c r="V56" i="112"/>
  <c r="W56" i="112"/>
  <c r="X56" i="112"/>
  <c r="K56" i="112" s="1"/>
  <c r="Y56" i="112"/>
  <c r="Z56" i="112"/>
  <c r="AA56" i="112"/>
  <c r="AB56" i="112"/>
  <c r="O56" i="112" s="1"/>
  <c r="AC56" i="112"/>
  <c r="AD56" i="112"/>
  <c r="E57" i="112"/>
  <c r="F57" i="112"/>
  <c r="G57" i="112"/>
  <c r="T57" i="112"/>
  <c r="U57" i="112"/>
  <c r="V57" i="112"/>
  <c r="W57" i="112"/>
  <c r="X57" i="112"/>
  <c r="K57" i="112" s="1"/>
  <c r="Y57" i="112"/>
  <c r="Z57" i="112"/>
  <c r="AA57" i="112"/>
  <c r="AB57" i="112"/>
  <c r="O57" i="112" s="1"/>
  <c r="AC57" i="112"/>
  <c r="AD57" i="112"/>
  <c r="E58" i="112"/>
  <c r="F58" i="112"/>
  <c r="G58" i="112"/>
  <c r="T58" i="112"/>
  <c r="U58" i="112"/>
  <c r="V58" i="112"/>
  <c r="W58" i="112"/>
  <c r="X58" i="112"/>
  <c r="Y58" i="112"/>
  <c r="Z58" i="112"/>
  <c r="AA58" i="112"/>
  <c r="AB58" i="112"/>
  <c r="AC58" i="112"/>
  <c r="AD58" i="112"/>
  <c r="E59" i="112"/>
  <c r="F59" i="112"/>
  <c r="G59" i="112"/>
  <c r="T59" i="112"/>
  <c r="U59" i="112"/>
  <c r="V59" i="112"/>
  <c r="W59" i="112"/>
  <c r="X59" i="112"/>
  <c r="Y59" i="112"/>
  <c r="Z59" i="112"/>
  <c r="AA59" i="112"/>
  <c r="AB59" i="112"/>
  <c r="O59" i="112" s="1"/>
  <c r="AC59" i="112"/>
  <c r="AD59" i="112"/>
  <c r="E60" i="112"/>
  <c r="F60" i="112"/>
  <c r="G60" i="112"/>
  <c r="T60" i="112"/>
  <c r="U60" i="112"/>
  <c r="V60" i="112"/>
  <c r="W60" i="112"/>
  <c r="X60" i="112"/>
  <c r="Y60" i="112"/>
  <c r="Z60" i="112"/>
  <c r="AA60" i="112"/>
  <c r="AB60" i="112"/>
  <c r="AC60" i="112"/>
  <c r="AD60" i="112"/>
  <c r="E61" i="112"/>
  <c r="F61" i="112"/>
  <c r="G61" i="112"/>
  <c r="T61" i="112"/>
  <c r="U61" i="112"/>
  <c r="V61" i="112"/>
  <c r="W61" i="112"/>
  <c r="X61" i="112"/>
  <c r="Y61" i="112"/>
  <c r="Z61" i="112"/>
  <c r="AA61" i="112"/>
  <c r="AB61" i="112"/>
  <c r="O61" i="112" s="1"/>
  <c r="AC61" i="112"/>
  <c r="AD61" i="112"/>
  <c r="E62" i="112"/>
  <c r="F62" i="112"/>
  <c r="G62" i="112"/>
  <c r="T62" i="112"/>
  <c r="U62" i="112"/>
  <c r="V62" i="112"/>
  <c r="W62" i="112"/>
  <c r="X62" i="112"/>
  <c r="Y62" i="112"/>
  <c r="Z62" i="112"/>
  <c r="AA62" i="112"/>
  <c r="AB62" i="112"/>
  <c r="O62" i="112" s="1"/>
  <c r="AC62" i="112"/>
  <c r="AD62" i="112"/>
  <c r="E63" i="112"/>
  <c r="F63" i="112"/>
  <c r="G63" i="112"/>
  <c r="T63" i="112"/>
  <c r="U63" i="112"/>
  <c r="V63" i="112"/>
  <c r="W63" i="112"/>
  <c r="X63" i="112"/>
  <c r="K63" i="112" s="1"/>
  <c r="Y63" i="112"/>
  <c r="Z63" i="112"/>
  <c r="AA63" i="112"/>
  <c r="AB63" i="112"/>
  <c r="O63" i="112" s="1"/>
  <c r="AC63" i="112"/>
  <c r="AD63" i="112"/>
  <c r="H8" i="111"/>
  <c r="I8" i="111"/>
  <c r="J8" i="111"/>
  <c r="K8" i="111"/>
  <c r="L8" i="111"/>
  <c r="M8" i="111"/>
  <c r="N8" i="111"/>
  <c r="O8" i="111"/>
  <c r="P8" i="111"/>
  <c r="Q8" i="111"/>
  <c r="R8" i="111"/>
  <c r="S8" i="111"/>
  <c r="H9" i="111"/>
  <c r="I9" i="111"/>
  <c r="J9" i="111"/>
  <c r="K9" i="111"/>
  <c r="L9" i="111"/>
  <c r="M9" i="111"/>
  <c r="N9" i="111"/>
  <c r="O9" i="111"/>
  <c r="P9" i="111"/>
  <c r="Q9" i="111"/>
  <c r="R9" i="111"/>
  <c r="S9" i="111"/>
  <c r="H10" i="111"/>
  <c r="I10" i="111"/>
  <c r="J10" i="111"/>
  <c r="K10" i="111"/>
  <c r="L10" i="111"/>
  <c r="M10" i="111"/>
  <c r="N10" i="111"/>
  <c r="O10" i="111"/>
  <c r="P10" i="111"/>
  <c r="Q10" i="111"/>
  <c r="R10" i="111"/>
  <c r="S10" i="111"/>
  <c r="J11" i="111"/>
  <c r="K11" i="111"/>
  <c r="L11" i="111"/>
  <c r="M11" i="111"/>
  <c r="N11" i="111"/>
  <c r="O11" i="111"/>
  <c r="P11" i="111"/>
  <c r="Q11" i="111"/>
  <c r="R11" i="111"/>
  <c r="S11" i="111"/>
  <c r="H12" i="111"/>
  <c r="I12" i="111"/>
  <c r="J12" i="111"/>
  <c r="K12" i="111"/>
  <c r="L12" i="111"/>
  <c r="M12" i="111"/>
  <c r="N12" i="111"/>
  <c r="O12" i="111"/>
  <c r="P12" i="111"/>
  <c r="Q12" i="111"/>
  <c r="R12" i="111"/>
  <c r="S12" i="111"/>
  <c r="E13" i="111"/>
  <c r="T13" i="111"/>
  <c r="U13" i="111"/>
  <c r="V13" i="111"/>
  <c r="W13" i="111"/>
  <c r="X13" i="111"/>
  <c r="K13" i="111" s="1"/>
  <c r="Y13" i="111"/>
  <c r="AA13" i="111"/>
  <c r="AB13" i="111"/>
  <c r="AC13" i="111"/>
  <c r="AD13" i="111"/>
  <c r="E14" i="111"/>
  <c r="T14" i="111"/>
  <c r="U14" i="111"/>
  <c r="V14" i="111"/>
  <c r="W14" i="111"/>
  <c r="X14" i="111"/>
  <c r="Y14" i="111"/>
  <c r="Z14" i="111"/>
  <c r="AA14" i="111"/>
  <c r="AB14" i="111"/>
  <c r="AC14" i="111"/>
  <c r="AD14" i="111"/>
  <c r="T15" i="111"/>
  <c r="U15" i="111"/>
  <c r="V15" i="111"/>
  <c r="W15" i="111"/>
  <c r="X15" i="111"/>
  <c r="Y15" i="111"/>
  <c r="Z15" i="111"/>
  <c r="AA15" i="111"/>
  <c r="AB15" i="111"/>
  <c r="O15" i="111" s="1"/>
  <c r="AC15" i="111"/>
  <c r="AD15" i="111"/>
  <c r="E16" i="111"/>
  <c r="T16" i="111"/>
  <c r="U16" i="111"/>
  <c r="V16" i="111"/>
  <c r="W16" i="111"/>
  <c r="X16" i="111"/>
  <c r="Y16" i="111"/>
  <c r="Z16" i="111"/>
  <c r="AA16" i="111"/>
  <c r="AB16" i="111"/>
  <c r="AC16" i="111"/>
  <c r="AD16" i="111"/>
  <c r="E17" i="111"/>
  <c r="T17" i="111"/>
  <c r="U17" i="111"/>
  <c r="V17" i="111"/>
  <c r="W17" i="111"/>
  <c r="X17" i="111"/>
  <c r="Y17" i="111"/>
  <c r="Z17" i="111"/>
  <c r="AA17" i="111"/>
  <c r="AB17" i="111"/>
  <c r="O17" i="111" s="1"/>
  <c r="AC17" i="111"/>
  <c r="AD17" i="111"/>
  <c r="T18" i="111"/>
  <c r="U18" i="111"/>
  <c r="V18" i="111"/>
  <c r="W18" i="111"/>
  <c r="X18" i="111"/>
  <c r="K18" i="111" s="1"/>
  <c r="Y18" i="111"/>
  <c r="Z18" i="111"/>
  <c r="AA18" i="111"/>
  <c r="AB18" i="111"/>
  <c r="AC18" i="111"/>
  <c r="AD18" i="111"/>
  <c r="E19" i="111"/>
  <c r="F19" i="111"/>
  <c r="G19" i="111"/>
  <c r="T19" i="111"/>
  <c r="U19" i="111"/>
  <c r="V19" i="111"/>
  <c r="W19" i="111"/>
  <c r="X19" i="111"/>
  <c r="K19" i="111" s="1"/>
  <c r="Y19" i="111"/>
  <c r="Z19" i="111"/>
  <c r="AA19" i="111"/>
  <c r="AB19" i="111"/>
  <c r="O19" i="111" s="1"/>
  <c r="AC19" i="111"/>
  <c r="AD19" i="111"/>
  <c r="R19" i="111" s="1"/>
  <c r="E20" i="111"/>
  <c r="F20" i="111"/>
  <c r="G20" i="111"/>
  <c r="T20" i="111"/>
  <c r="U20" i="111"/>
  <c r="V20" i="111"/>
  <c r="W20" i="111"/>
  <c r="X20" i="111"/>
  <c r="Y20" i="111"/>
  <c r="Z20" i="111"/>
  <c r="AA20" i="111"/>
  <c r="AB20" i="111"/>
  <c r="O20" i="111" s="1"/>
  <c r="AC20" i="111"/>
  <c r="AD20" i="111"/>
  <c r="E21" i="111"/>
  <c r="F21" i="111"/>
  <c r="G21" i="111"/>
  <c r="T21" i="111"/>
  <c r="U21" i="111"/>
  <c r="V21" i="111"/>
  <c r="W21" i="111"/>
  <c r="X21" i="111"/>
  <c r="K21" i="111" s="1"/>
  <c r="Y21" i="111"/>
  <c r="Z21" i="111"/>
  <c r="AA21" i="111"/>
  <c r="AB21" i="111"/>
  <c r="O21" i="111" s="1"/>
  <c r="AC21" i="111"/>
  <c r="AD21" i="111"/>
  <c r="R21" i="111" s="1"/>
  <c r="E25" i="111"/>
  <c r="F25" i="111"/>
  <c r="G25" i="111"/>
  <c r="T25" i="111"/>
  <c r="U25" i="111"/>
  <c r="V25" i="111"/>
  <c r="W25" i="111"/>
  <c r="X25" i="111"/>
  <c r="Y25" i="111"/>
  <c r="Z25" i="111"/>
  <c r="AA25" i="111"/>
  <c r="AB25" i="111"/>
  <c r="O25" i="111" s="1"/>
  <c r="AC25" i="111"/>
  <c r="AD25" i="111"/>
  <c r="F26" i="111"/>
  <c r="G26" i="111"/>
  <c r="T26" i="111"/>
  <c r="U26" i="111"/>
  <c r="V26" i="111"/>
  <c r="W26" i="111"/>
  <c r="X26" i="111"/>
  <c r="Y26" i="111"/>
  <c r="Z26" i="111"/>
  <c r="AA26" i="111"/>
  <c r="AB26" i="111"/>
  <c r="AC26" i="111"/>
  <c r="AD26" i="111"/>
  <c r="E28" i="111"/>
  <c r="F28" i="111"/>
  <c r="G28" i="111"/>
  <c r="T28" i="111"/>
  <c r="U28" i="111"/>
  <c r="V28" i="111"/>
  <c r="W28" i="111"/>
  <c r="X28" i="111"/>
  <c r="Y28" i="111"/>
  <c r="Z28" i="111"/>
  <c r="AA28" i="111"/>
  <c r="AB28" i="111"/>
  <c r="AC28" i="111"/>
  <c r="AD28" i="111"/>
  <c r="E29" i="111"/>
  <c r="F29" i="111"/>
  <c r="G29" i="111"/>
  <c r="T29" i="111"/>
  <c r="U29" i="111"/>
  <c r="V29" i="111"/>
  <c r="W29" i="111"/>
  <c r="X29" i="111"/>
  <c r="Y29" i="111"/>
  <c r="Z29" i="111"/>
  <c r="AA29" i="111"/>
  <c r="AB29" i="111"/>
  <c r="AC29" i="111"/>
  <c r="AD29" i="111"/>
  <c r="E30" i="111"/>
  <c r="F30" i="111"/>
  <c r="G30" i="111"/>
  <c r="T30" i="111"/>
  <c r="U30" i="111"/>
  <c r="V30" i="111"/>
  <c r="W30" i="111"/>
  <c r="X30" i="111"/>
  <c r="K30" i="111" s="1"/>
  <c r="Y30" i="111"/>
  <c r="Z30" i="111"/>
  <c r="AA30" i="111"/>
  <c r="AB30" i="111"/>
  <c r="AC30" i="111"/>
  <c r="AD30" i="111"/>
  <c r="R30" i="111" s="1"/>
  <c r="E31" i="111"/>
  <c r="F31" i="111"/>
  <c r="G31" i="111"/>
  <c r="T31" i="111"/>
  <c r="U31" i="111"/>
  <c r="V31" i="111"/>
  <c r="W31" i="111"/>
  <c r="X31" i="111"/>
  <c r="K31" i="111" s="1"/>
  <c r="Y31" i="111"/>
  <c r="Z31" i="111"/>
  <c r="AA31" i="111"/>
  <c r="AB31" i="111"/>
  <c r="O31" i="111" s="1"/>
  <c r="AC31" i="111"/>
  <c r="AD31" i="111"/>
  <c r="E32" i="111"/>
  <c r="F32" i="111"/>
  <c r="G32" i="111"/>
  <c r="T32" i="111"/>
  <c r="U32" i="111"/>
  <c r="V32" i="111"/>
  <c r="W32" i="111"/>
  <c r="X32" i="111"/>
  <c r="Y32" i="111"/>
  <c r="Z32" i="111"/>
  <c r="AA32" i="111"/>
  <c r="AB32" i="111"/>
  <c r="AC32" i="111"/>
  <c r="AD32" i="111"/>
  <c r="E34" i="111"/>
  <c r="F34" i="111"/>
  <c r="G34" i="111"/>
  <c r="T34" i="111"/>
  <c r="U34" i="111"/>
  <c r="V34" i="111"/>
  <c r="W34" i="111"/>
  <c r="X34" i="111"/>
  <c r="Y34" i="111"/>
  <c r="Z34" i="111"/>
  <c r="AA34" i="111"/>
  <c r="AB34" i="111"/>
  <c r="AC34" i="111"/>
  <c r="AD34" i="111"/>
  <c r="R34" i="111" s="1"/>
  <c r="E35" i="111"/>
  <c r="F35" i="111"/>
  <c r="G35" i="111"/>
  <c r="T35" i="111"/>
  <c r="U35" i="111"/>
  <c r="V35" i="111"/>
  <c r="W35" i="111"/>
  <c r="X35" i="111"/>
  <c r="Y35" i="111"/>
  <c r="Z35" i="111"/>
  <c r="AA35" i="111"/>
  <c r="AB35" i="111"/>
  <c r="AC35" i="111"/>
  <c r="AD35" i="111"/>
  <c r="E36" i="111"/>
  <c r="F36" i="111"/>
  <c r="G36" i="111"/>
  <c r="T36" i="111"/>
  <c r="U36" i="111"/>
  <c r="V36" i="111"/>
  <c r="W36" i="111"/>
  <c r="X36" i="111"/>
  <c r="K36" i="111" s="1"/>
  <c r="Y36" i="111"/>
  <c r="Z36" i="111"/>
  <c r="AA36" i="111"/>
  <c r="AB36" i="111"/>
  <c r="O36" i="111" s="1"/>
  <c r="AC36" i="111"/>
  <c r="AD36" i="111"/>
  <c r="E37" i="111"/>
  <c r="F37" i="111"/>
  <c r="G37" i="111"/>
  <c r="T37" i="111"/>
  <c r="U37" i="111"/>
  <c r="V37" i="111"/>
  <c r="W37" i="111"/>
  <c r="X37" i="111"/>
  <c r="Y37" i="111"/>
  <c r="Z37" i="111"/>
  <c r="AA37" i="111"/>
  <c r="AB37" i="111"/>
  <c r="O37" i="111" s="1"/>
  <c r="AC37" i="111"/>
  <c r="AD37" i="111"/>
  <c r="T38" i="111"/>
  <c r="U38" i="111"/>
  <c r="V38" i="111"/>
  <c r="W38" i="111"/>
  <c r="X38" i="111"/>
  <c r="K38" i="111" s="1"/>
  <c r="Y38" i="111"/>
  <c r="Z38" i="111"/>
  <c r="AA38" i="111"/>
  <c r="AB38" i="111"/>
  <c r="O38" i="111" s="1"/>
  <c r="AC38" i="111"/>
  <c r="AD38" i="111"/>
  <c r="E39" i="111"/>
  <c r="F39" i="111"/>
  <c r="G39" i="111"/>
  <c r="T39" i="111"/>
  <c r="U39" i="111"/>
  <c r="V39" i="111"/>
  <c r="W39" i="111"/>
  <c r="X39" i="111"/>
  <c r="Y39" i="111"/>
  <c r="Z39" i="111"/>
  <c r="AA39" i="111"/>
  <c r="AB39" i="111"/>
  <c r="AC39" i="111"/>
  <c r="AD39" i="111"/>
  <c r="E40" i="111"/>
  <c r="F40" i="111"/>
  <c r="G40" i="111"/>
  <c r="T40" i="111"/>
  <c r="U40" i="111"/>
  <c r="V40" i="111"/>
  <c r="W40" i="111"/>
  <c r="X40" i="111"/>
  <c r="K40" i="111" s="1"/>
  <c r="Y40" i="111"/>
  <c r="Z40" i="111"/>
  <c r="AA40" i="111"/>
  <c r="AB40" i="111"/>
  <c r="O40" i="111" s="1"/>
  <c r="AC40" i="111"/>
  <c r="AD40" i="111"/>
  <c r="E41" i="111"/>
  <c r="F41" i="111"/>
  <c r="G41" i="111"/>
  <c r="T41" i="111"/>
  <c r="U41" i="111"/>
  <c r="V41" i="111"/>
  <c r="W41" i="111"/>
  <c r="X41" i="111"/>
  <c r="Y41" i="111"/>
  <c r="Z41" i="111"/>
  <c r="AA41" i="111"/>
  <c r="AB41" i="111"/>
  <c r="AC41" i="111"/>
  <c r="AD41" i="111"/>
  <c r="E42" i="111"/>
  <c r="F42" i="111"/>
  <c r="G42" i="111"/>
  <c r="T42" i="111"/>
  <c r="U42" i="111"/>
  <c r="V42" i="111"/>
  <c r="W42" i="111"/>
  <c r="X42" i="111"/>
  <c r="K42" i="111" s="1"/>
  <c r="Y42" i="111"/>
  <c r="Z42" i="111"/>
  <c r="AA42" i="111"/>
  <c r="AB42" i="111"/>
  <c r="O42" i="111" s="1"/>
  <c r="AC42" i="111"/>
  <c r="AD42" i="111"/>
  <c r="R42" i="111" s="1"/>
  <c r="E43" i="111"/>
  <c r="F43" i="111"/>
  <c r="G43" i="111"/>
  <c r="T43" i="111"/>
  <c r="U43" i="111"/>
  <c r="V43" i="111"/>
  <c r="W43" i="111"/>
  <c r="X43" i="111"/>
  <c r="Y43" i="111"/>
  <c r="Z43" i="111"/>
  <c r="AA43" i="111"/>
  <c r="AB43" i="111"/>
  <c r="AC43" i="111"/>
  <c r="AD43" i="111"/>
  <c r="E44" i="111"/>
  <c r="F44" i="111"/>
  <c r="G44" i="111"/>
  <c r="T44" i="111"/>
  <c r="U44" i="111"/>
  <c r="V44" i="111"/>
  <c r="W44" i="111"/>
  <c r="X44" i="111"/>
  <c r="K44" i="111" s="1"/>
  <c r="Y44" i="111"/>
  <c r="Z44" i="111"/>
  <c r="AA44" i="111"/>
  <c r="AB44" i="111"/>
  <c r="AC44" i="111"/>
  <c r="AD44" i="111"/>
  <c r="E45" i="111"/>
  <c r="F45" i="111"/>
  <c r="G45" i="111"/>
  <c r="T45" i="111"/>
  <c r="U45" i="111"/>
  <c r="V45" i="111"/>
  <c r="W45" i="111"/>
  <c r="X45" i="111"/>
  <c r="Y45" i="111"/>
  <c r="Z45" i="111"/>
  <c r="AA45" i="111"/>
  <c r="AB45" i="111"/>
  <c r="AC45" i="111"/>
  <c r="AD45" i="111"/>
  <c r="E46" i="111"/>
  <c r="F46" i="111"/>
  <c r="G46" i="111"/>
  <c r="T46" i="111"/>
  <c r="U46" i="111"/>
  <c r="V46" i="111"/>
  <c r="W46" i="111"/>
  <c r="X46" i="111"/>
  <c r="K46" i="111" s="1"/>
  <c r="Y46" i="111"/>
  <c r="Z46" i="111"/>
  <c r="AA46" i="111"/>
  <c r="AB46" i="111"/>
  <c r="AC46" i="111"/>
  <c r="AD46" i="111"/>
  <c r="E47" i="111"/>
  <c r="F47" i="111"/>
  <c r="G47" i="111"/>
  <c r="T47" i="111"/>
  <c r="U47" i="111"/>
  <c r="V47" i="111"/>
  <c r="W47" i="111"/>
  <c r="X47" i="111"/>
  <c r="Y47" i="111"/>
  <c r="Z47" i="111"/>
  <c r="AA47" i="111"/>
  <c r="AB47" i="111"/>
  <c r="AC47" i="111"/>
  <c r="AD47" i="111"/>
  <c r="E48" i="111"/>
  <c r="F48" i="111"/>
  <c r="G48" i="111"/>
  <c r="T48" i="111"/>
  <c r="U48" i="111"/>
  <c r="V48" i="111"/>
  <c r="W48" i="111"/>
  <c r="X48" i="111"/>
  <c r="K48" i="111" s="1"/>
  <c r="Y48" i="111"/>
  <c r="Z48" i="111"/>
  <c r="AA48" i="111"/>
  <c r="AB48" i="111"/>
  <c r="O48" i="111" s="1"/>
  <c r="AC48" i="111"/>
  <c r="AD48" i="111"/>
  <c r="E50" i="111"/>
  <c r="F50" i="111"/>
  <c r="G50" i="111"/>
  <c r="T50" i="111"/>
  <c r="U50" i="111"/>
  <c r="V50" i="111"/>
  <c r="W50" i="111"/>
  <c r="X50" i="111"/>
  <c r="Y50" i="111"/>
  <c r="Z50" i="111"/>
  <c r="AA50" i="111"/>
  <c r="AB50" i="111"/>
  <c r="AC50" i="111"/>
  <c r="AD50" i="111"/>
  <c r="E51" i="111"/>
  <c r="F51" i="111"/>
  <c r="G51" i="111"/>
  <c r="T51" i="111"/>
  <c r="U51" i="111"/>
  <c r="V51" i="111"/>
  <c r="W51" i="111"/>
  <c r="X51" i="111"/>
  <c r="K51" i="111" s="1"/>
  <c r="Y51" i="111"/>
  <c r="Z51" i="111"/>
  <c r="AA51" i="111"/>
  <c r="AB51" i="111"/>
  <c r="AC51" i="111"/>
  <c r="AD51" i="111"/>
  <c r="R51" i="111" s="1"/>
  <c r="E52" i="111"/>
  <c r="F52" i="111"/>
  <c r="G52" i="111"/>
  <c r="T52" i="111"/>
  <c r="U52" i="111"/>
  <c r="V52" i="111"/>
  <c r="W52" i="111"/>
  <c r="X52" i="111"/>
  <c r="K52" i="111" s="1"/>
  <c r="Y52" i="111"/>
  <c r="Z52" i="111"/>
  <c r="AA52" i="111"/>
  <c r="AB52" i="111"/>
  <c r="AC52" i="111"/>
  <c r="AD52" i="111"/>
  <c r="E53" i="111"/>
  <c r="F53" i="111"/>
  <c r="G53" i="111"/>
  <c r="T53" i="111"/>
  <c r="U53" i="111"/>
  <c r="V53" i="111"/>
  <c r="W53" i="111"/>
  <c r="X53" i="111"/>
  <c r="K53" i="111" s="1"/>
  <c r="Y53" i="111"/>
  <c r="Z53" i="111"/>
  <c r="AA53" i="111"/>
  <c r="AB53" i="111"/>
  <c r="O53" i="111" s="1"/>
  <c r="AC53" i="111"/>
  <c r="AD53" i="111"/>
  <c r="R53" i="111" s="1"/>
  <c r="E54" i="111"/>
  <c r="F54" i="111"/>
  <c r="G54" i="111"/>
  <c r="T54" i="111"/>
  <c r="U54" i="111"/>
  <c r="V54" i="111"/>
  <c r="W54" i="111"/>
  <c r="X54" i="111"/>
  <c r="Y54" i="111"/>
  <c r="Z54" i="111"/>
  <c r="AA54" i="111"/>
  <c r="AB54" i="111"/>
  <c r="O54" i="111" s="1"/>
  <c r="AC54" i="111"/>
  <c r="AD54" i="111"/>
  <c r="E8" i="110"/>
  <c r="F8" i="110"/>
  <c r="G8" i="110"/>
  <c r="H8" i="110"/>
  <c r="J8" i="110"/>
  <c r="E9" i="110"/>
  <c r="F9" i="110"/>
  <c r="G9" i="110"/>
  <c r="H9" i="110"/>
  <c r="J9" i="110"/>
  <c r="E10" i="110"/>
  <c r="F10" i="110"/>
  <c r="G10" i="110"/>
  <c r="H10" i="110"/>
  <c r="J10" i="110"/>
  <c r="E11" i="110"/>
  <c r="F11" i="110"/>
  <c r="G11" i="110"/>
  <c r="H11" i="110"/>
  <c r="J11" i="110"/>
  <c r="K13" i="110"/>
  <c r="N13" i="110"/>
  <c r="O13" i="110"/>
  <c r="G13" i="110" s="1"/>
  <c r="Q13" i="110"/>
  <c r="R13" i="110"/>
  <c r="K14" i="110"/>
  <c r="N14" i="110"/>
  <c r="O14" i="110"/>
  <c r="Q14" i="110"/>
  <c r="R14" i="110"/>
  <c r="K15" i="110"/>
  <c r="L15" i="110"/>
  <c r="M15" i="110"/>
  <c r="N15" i="110"/>
  <c r="O15" i="110"/>
  <c r="P15" i="110"/>
  <c r="Q15" i="110"/>
  <c r="R15" i="110"/>
  <c r="K16" i="110"/>
  <c r="L16" i="110"/>
  <c r="M16" i="110"/>
  <c r="N16" i="110"/>
  <c r="O16" i="110"/>
  <c r="P16" i="110"/>
  <c r="Q16" i="110"/>
  <c r="R16" i="110"/>
  <c r="K17" i="110"/>
  <c r="N17" i="110"/>
  <c r="O17" i="110"/>
  <c r="P17" i="110"/>
  <c r="Q17" i="110"/>
  <c r="R17" i="110"/>
  <c r="K18" i="110"/>
  <c r="L18" i="110"/>
  <c r="M18" i="110"/>
  <c r="N18" i="110"/>
  <c r="O18" i="110"/>
  <c r="P18" i="110"/>
  <c r="Q18" i="110"/>
  <c r="R18" i="110"/>
  <c r="K19" i="110"/>
  <c r="L19" i="110"/>
  <c r="M19" i="110"/>
  <c r="N19" i="110"/>
  <c r="O19" i="110"/>
  <c r="P19" i="110"/>
  <c r="Q19" i="110"/>
  <c r="R19" i="110"/>
  <c r="K20" i="110"/>
  <c r="L20" i="110"/>
  <c r="M20" i="110"/>
  <c r="N20" i="110"/>
  <c r="O20" i="110"/>
  <c r="P20" i="110"/>
  <c r="Q20" i="110"/>
  <c r="R20" i="110"/>
  <c r="K24" i="110"/>
  <c r="L24" i="110"/>
  <c r="M24" i="110"/>
  <c r="N24" i="110"/>
  <c r="O24" i="110"/>
  <c r="P24" i="110"/>
  <c r="Q24" i="110"/>
  <c r="R24" i="110"/>
  <c r="K25" i="110"/>
  <c r="L25" i="110"/>
  <c r="M25" i="110"/>
  <c r="N25" i="110"/>
  <c r="O25" i="110"/>
  <c r="P25" i="110"/>
  <c r="Q25" i="110"/>
  <c r="R25" i="110"/>
  <c r="K26" i="110"/>
  <c r="L26" i="110"/>
  <c r="M26" i="110"/>
  <c r="N26" i="110"/>
  <c r="O26" i="110"/>
  <c r="P26" i="110"/>
  <c r="Q26" i="110"/>
  <c r="R26" i="110"/>
  <c r="K27" i="110"/>
  <c r="L27" i="110"/>
  <c r="M27" i="110"/>
  <c r="N27" i="110"/>
  <c r="O27" i="110"/>
  <c r="P27" i="110"/>
  <c r="Q27" i="110"/>
  <c r="R27" i="110"/>
  <c r="K28" i="110"/>
  <c r="L28" i="110"/>
  <c r="M28" i="110"/>
  <c r="N28" i="110"/>
  <c r="O28" i="110"/>
  <c r="P28" i="110"/>
  <c r="Q28" i="110"/>
  <c r="R28" i="110"/>
  <c r="K29" i="110"/>
  <c r="L29" i="110"/>
  <c r="M29" i="110"/>
  <c r="N29" i="110"/>
  <c r="O29" i="110"/>
  <c r="P29" i="110"/>
  <c r="Q29" i="110"/>
  <c r="R29" i="110"/>
  <c r="K31" i="110"/>
  <c r="L31" i="110"/>
  <c r="M31" i="110"/>
  <c r="N31" i="110"/>
  <c r="O31" i="110"/>
  <c r="P31" i="110"/>
  <c r="Q31" i="110"/>
  <c r="R31" i="110"/>
  <c r="K32" i="110"/>
  <c r="L32" i="110"/>
  <c r="M32" i="110"/>
  <c r="N32" i="110"/>
  <c r="O32" i="110"/>
  <c r="P32" i="110"/>
  <c r="Q32" i="110"/>
  <c r="R32" i="110"/>
  <c r="K33" i="110"/>
  <c r="L33" i="110"/>
  <c r="M33" i="110"/>
  <c r="N33" i="110"/>
  <c r="O33" i="110"/>
  <c r="P33" i="110"/>
  <c r="Q33" i="110"/>
  <c r="R33" i="110"/>
  <c r="K34" i="110"/>
  <c r="L34" i="110"/>
  <c r="M34" i="110"/>
  <c r="N34" i="110"/>
  <c r="O34" i="110"/>
  <c r="P34" i="110"/>
  <c r="Q34" i="110"/>
  <c r="R34" i="110"/>
  <c r="K35" i="110"/>
  <c r="L35" i="110"/>
  <c r="M35" i="110"/>
  <c r="N35" i="110"/>
  <c r="O35" i="110"/>
  <c r="P35" i="110"/>
  <c r="Q35" i="110"/>
  <c r="R35" i="110"/>
  <c r="K36" i="110"/>
  <c r="L36" i="110"/>
  <c r="M36" i="110"/>
  <c r="N36" i="110"/>
  <c r="O36" i="110"/>
  <c r="P36" i="110"/>
  <c r="Q36" i="110"/>
  <c r="R36" i="110"/>
  <c r="K37" i="110"/>
  <c r="L37" i="110"/>
  <c r="M37" i="110"/>
  <c r="N37" i="110"/>
  <c r="O37" i="110"/>
  <c r="P37" i="110"/>
  <c r="Q37" i="110"/>
  <c r="R37" i="110"/>
  <c r="K38" i="110"/>
  <c r="L38" i="110"/>
  <c r="M38" i="110"/>
  <c r="N38" i="110"/>
  <c r="O38" i="110"/>
  <c r="P38" i="110"/>
  <c r="Q38" i="110"/>
  <c r="R38" i="110"/>
  <c r="K39" i="110"/>
  <c r="L39" i="110"/>
  <c r="M39" i="110"/>
  <c r="N39" i="110"/>
  <c r="O39" i="110"/>
  <c r="P39" i="110"/>
  <c r="Q39" i="110"/>
  <c r="R39" i="110"/>
  <c r="K40" i="110"/>
  <c r="L40" i="110"/>
  <c r="M40" i="110"/>
  <c r="N40" i="110"/>
  <c r="O40" i="110"/>
  <c r="P40" i="110"/>
  <c r="Q40" i="110"/>
  <c r="R40" i="110"/>
  <c r="K42" i="110"/>
  <c r="L42" i="110"/>
  <c r="M42" i="110"/>
  <c r="N42" i="110"/>
  <c r="O42" i="110"/>
  <c r="P42" i="110"/>
  <c r="Q42" i="110"/>
  <c r="R42" i="110"/>
  <c r="K43" i="110"/>
  <c r="L43" i="110"/>
  <c r="M43" i="110"/>
  <c r="N43" i="110"/>
  <c r="O43" i="110"/>
  <c r="P43" i="110"/>
  <c r="Q43" i="110"/>
  <c r="R43" i="110"/>
  <c r="K44" i="110"/>
  <c r="L44" i="110"/>
  <c r="M44" i="110"/>
  <c r="N44" i="110"/>
  <c r="O44" i="110"/>
  <c r="P44" i="110"/>
  <c r="Q44" i="110"/>
  <c r="R44" i="110"/>
  <c r="K45" i="110"/>
  <c r="L45" i="110"/>
  <c r="M45" i="110"/>
  <c r="N45" i="110"/>
  <c r="O45" i="110"/>
  <c r="P45" i="110"/>
  <c r="Q45" i="110"/>
  <c r="R45" i="110"/>
  <c r="K46" i="110"/>
  <c r="L46" i="110"/>
  <c r="M46" i="110"/>
  <c r="N46" i="110"/>
  <c r="O46" i="110"/>
  <c r="P46" i="110"/>
  <c r="Q46" i="110"/>
  <c r="R46" i="110"/>
  <c r="K47" i="110"/>
  <c r="L47" i="110"/>
  <c r="M47" i="110"/>
  <c r="N47" i="110"/>
  <c r="O47" i="110"/>
  <c r="P47" i="110"/>
  <c r="Q47" i="110"/>
  <c r="R47" i="110"/>
  <c r="K48" i="110"/>
  <c r="L48" i="110"/>
  <c r="M48" i="110"/>
  <c r="N48" i="110"/>
  <c r="O48" i="110"/>
  <c r="P48" i="110"/>
  <c r="Q48" i="110"/>
  <c r="R48" i="110"/>
  <c r="K49" i="110"/>
  <c r="L49" i="110"/>
  <c r="M49" i="110"/>
  <c r="N49" i="110"/>
  <c r="O49" i="110"/>
  <c r="P49" i="110"/>
  <c r="Q49" i="110"/>
  <c r="R49" i="110"/>
  <c r="K50" i="110"/>
  <c r="L50" i="110"/>
  <c r="M50" i="110"/>
  <c r="N50" i="110"/>
  <c r="O50" i="110"/>
  <c r="P50" i="110"/>
  <c r="Q50" i="110"/>
  <c r="R50" i="110"/>
  <c r="K51" i="110"/>
  <c r="L51" i="110"/>
  <c r="M51" i="110"/>
  <c r="N51" i="110"/>
  <c r="O51" i="110"/>
  <c r="P51" i="110"/>
  <c r="Q51" i="110"/>
  <c r="R51" i="110"/>
  <c r="K53" i="110"/>
  <c r="L53" i="110"/>
  <c r="M53" i="110"/>
  <c r="N53" i="110"/>
  <c r="O53" i="110"/>
  <c r="P53" i="110"/>
  <c r="Q53" i="110"/>
  <c r="R53" i="110"/>
  <c r="K54" i="110"/>
  <c r="L54" i="110"/>
  <c r="M54" i="110"/>
  <c r="N54" i="110"/>
  <c r="O54" i="110"/>
  <c r="P54" i="110"/>
  <c r="Q54" i="110"/>
  <c r="R54" i="110"/>
  <c r="K55" i="110"/>
  <c r="L55" i="110"/>
  <c r="M55" i="110"/>
  <c r="N55" i="110"/>
  <c r="O55" i="110"/>
  <c r="P55" i="110"/>
  <c r="Q55" i="110"/>
  <c r="R55" i="110"/>
  <c r="K56" i="110"/>
  <c r="L56" i="110"/>
  <c r="M56" i="110"/>
  <c r="N56" i="110"/>
  <c r="O56" i="110"/>
  <c r="P56" i="110"/>
  <c r="Q56" i="110"/>
  <c r="R56" i="110"/>
  <c r="K57" i="110"/>
  <c r="L57" i="110"/>
  <c r="M57" i="110"/>
  <c r="N57" i="110"/>
  <c r="O57" i="110"/>
  <c r="P57" i="110"/>
  <c r="Q57" i="110"/>
  <c r="R57" i="110"/>
  <c r="K58" i="110"/>
  <c r="L58" i="110"/>
  <c r="M58" i="110"/>
  <c r="N58" i="110"/>
  <c r="O58" i="110"/>
  <c r="P58" i="110"/>
  <c r="Q58" i="110"/>
  <c r="R58" i="110"/>
  <c r="K59" i="110"/>
  <c r="L59" i="110"/>
  <c r="M59" i="110"/>
  <c r="N59" i="110"/>
  <c r="O59" i="110"/>
  <c r="P59" i="110"/>
  <c r="Q59" i="110"/>
  <c r="R59" i="110"/>
  <c r="K60" i="110"/>
  <c r="L60" i="110"/>
  <c r="M60" i="110"/>
  <c r="N60" i="110"/>
  <c r="O60" i="110"/>
  <c r="P60" i="110"/>
  <c r="Q60" i="110"/>
  <c r="R60" i="110"/>
  <c r="K61" i="110"/>
  <c r="L61" i="110"/>
  <c r="M61" i="110"/>
  <c r="N61" i="110"/>
  <c r="O61" i="110"/>
  <c r="P61" i="110"/>
  <c r="Q61" i="110"/>
  <c r="R61" i="110"/>
  <c r="K62" i="110"/>
  <c r="L62" i="110"/>
  <c r="M62" i="110"/>
  <c r="N62" i="110"/>
  <c r="O62" i="110"/>
  <c r="P62" i="110"/>
  <c r="Q62" i="110"/>
  <c r="R62" i="110"/>
  <c r="E8" i="109"/>
  <c r="F8" i="109"/>
  <c r="G8" i="109"/>
  <c r="H8" i="109"/>
  <c r="I8" i="109"/>
  <c r="J8" i="109"/>
  <c r="E9" i="109"/>
  <c r="F9" i="109"/>
  <c r="G9" i="109"/>
  <c r="H9" i="109"/>
  <c r="I9" i="109"/>
  <c r="J9" i="109"/>
  <c r="E10" i="109"/>
  <c r="F10" i="109"/>
  <c r="G10" i="109"/>
  <c r="H10" i="109"/>
  <c r="I10" i="109"/>
  <c r="J10" i="109"/>
  <c r="E11" i="109"/>
  <c r="F11" i="109"/>
  <c r="G11" i="109"/>
  <c r="H11" i="109"/>
  <c r="I11" i="109"/>
  <c r="J11" i="109"/>
  <c r="K13" i="109"/>
  <c r="N13" i="109"/>
  <c r="O13" i="109"/>
  <c r="Q13" i="109"/>
  <c r="R13" i="109"/>
  <c r="K14" i="109"/>
  <c r="N14" i="109"/>
  <c r="O14" i="109"/>
  <c r="Q14" i="109"/>
  <c r="R14" i="109"/>
  <c r="K15" i="109"/>
  <c r="L15" i="109"/>
  <c r="M15" i="109"/>
  <c r="N15" i="109"/>
  <c r="O15" i="109"/>
  <c r="P15" i="109"/>
  <c r="Q15" i="109"/>
  <c r="R15" i="109"/>
  <c r="K16" i="109"/>
  <c r="L16" i="109"/>
  <c r="M16" i="109"/>
  <c r="N16" i="109"/>
  <c r="O16" i="109"/>
  <c r="P16" i="109"/>
  <c r="Q16" i="109"/>
  <c r="R16" i="109"/>
  <c r="K17" i="109"/>
  <c r="N17" i="109"/>
  <c r="O17" i="109"/>
  <c r="P17" i="109"/>
  <c r="Q17" i="109"/>
  <c r="R17" i="109"/>
  <c r="K18" i="109"/>
  <c r="L18" i="109"/>
  <c r="M18" i="109"/>
  <c r="N18" i="109"/>
  <c r="O18" i="109"/>
  <c r="P18" i="109"/>
  <c r="Q18" i="109"/>
  <c r="R18" i="109"/>
  <c r="K19" i="109"/>
  <c r="L19" i="109"/>
  <c r="M19" i="109"/>
  <c r="N19" i="109"/>
  <c r="O19" i="109"/>
  <c r="P19" i="109"/>
  <c r="Q19" i="109"/>
  <c r="R19" i="109"/>
  <c r="K20" i="109"/>
  <c r="L20" i="109"/>
  <c r="M20" i="109"/>
  <c r="N20" i="109"/>
  <c r="O20" i="109"/>
  <c r="P20" i="109"/>
  <c r="Q20" i="109"/>
  <c r="R20" i="109"/>
  <c r="L24" i="109"/>
  <c r="M24" i="109"/>
  <c r="N24" i="109"/>
  <c r="O24" i="109"/>
  <c r="P24" i="109"/>
  <c r="Q24" i="109"/>
  <c r="R24" i="109"/>
  <c r="L25" i="109"/>
  <c r="M25" i="109"/>
  <c r="N25" i="109"/>
  <c r="O25" i="109"/>
  <c r="P25" i="109"/>
  <c r="Q25" i="109"/>
  <c r="R25" i="109"/>
  <c r="K27" i="109"/>
  <c r="L27" i="109"/>
  <c r="M27" i="109"/>
  <c r="N27" i="109"/>
  <c r="O27" i="109"/>
  <c r="P27" i="109"/>
  <c r="Q27" i="109"/>
  <c r="R27" i="109"/>
  <c r="K28" i="109"/>
  <c r="L28" i="109"/>
  <c r="M28" i="109"/>
  <c r="N28" i="109"/>
  <c r="O28" i="109"/>
  <c r="P28" i="109"/>
  <c r="Q28" i="109"/>
  <c r="R28" i="109"/>
  <c r="K29" i="109"/>
  <c r="L29" i="109"/>
  <c r="M29" i="109"/>
  <c r="N29" i="109"/>
  <c r="O29" i="109"/>
  <c r="P29" i="109"/>
  <c r="Q29" i="109"/>
  <c r="R29" i="109"/>
  <c r="K30" i="109"/>
  <c r="L30" i="109"/>
  <c r="M30" i="109"/>
  <c r="N30" i="109"/>
  <c r="O30" i="109"/>
  <c r="P30" i="109"/>
  <c r="Q30" i="109"/>
  <c r="R30" i="109"/>
  <c r="K31" i="109"/>
  <c r="L31" i="109"/>
  <c r="M31" i="109"/>
  <c r="N31" i="109"/>
  <c r="O31" i="109"/>
  <c r="P31" i="109"/>
  <c r="Q31" i="109"/>
  <c r="R31" i="109"/>
  <c r="K33" i="109"/>
  <c r="L33" i="109"/>
  <c r="M33" i="109"/>
  <c r="N33" i="109"/>
  <c r="O33" i="109"/>
  <c r="P33" i="109"/>
  <c r="Q33" i="109"/>
  <c r="R33" i="109"/>
  <c r="K34" i="109"/>
  <c r="L34" i="109"/>
  <c r="M34" i="109"/>
  <c r="N34" i="109"/>
  <c r="O34" i="109"/>
  <c r="P34" i="109"/>
  <c r="Q34" i="109"/>
  <c r="R34" i="109"/>
  <c r="K35" i="109"/>
  <c r="L35" i="109"/>
  <c r="M35" i="109"/>
  <c r="N35" i="109"/>
  <c r="O35" i="109"/>
  <c r="P35" i="109"/>
  <c r="Q35" i="109"/>
  <c r="R35" i="109"/>
  <c r="K36" i="109"/>
  <c r="L36" i="109"/>
  <c r="M36" i="109"/>
  <c r="N36" i="109"/>
  <c r="O36" i="109"/>
  <c r="P36" i="109"/>
  <c r="Q36" i="109"/>
  <c r="R36" i="109"/>
  <c r="K37" i="109"/>
  <c r="L37" i="109"/>
  <c r="M37" i="109"/>
  <c r="N37" i="109"/>
  <c r="O37" i="109"/>
  <c r="P37" i="109"/>
  <c r="Q37" i="109"/>
  <c r="R37" i="109"/>
  <c r="K38" i="109"/>
  <c r="L38" i="109"/>
  <c r="M38" i="109"/>
  <c r="N38" i="109"/>
  <c r="O38" i="109"/>
  <c r="P38" i="109"/>
  <c r="Q38" i="109"/>
  <c r="R38" i="109"/>
  <c r="K39" i="109"/>
  <c r="L39" i="109"/>
  <c r="M39" i="109"/>
  <c r="N39" i="109"/>
  <c r="O39" i="109"/>
  <c r="P39" i="109"/>
  <c r="Q39" i="109"/>
  <c r="R39" i="109"/>
  <c r="K40" i="109"/>
  <c r="L40" i="109"/>
  <c r="M40" i="109"/>
  <c r="N40" i="109"/>
  <c r="O40" i="109"/>
  <c r="P40" i="109"/>
  <c r="Q40" i="109"/>
  <c r="R40" i="109"/>
  <c r="K41" i="109"/>
  <c r="L41" i="109"/>
  <c r="M41" i="109"/>
  <c r="N41" i="109"/>
  <c r="O41" i="109"/>
  <c r="P41" i="109"/>
  <c r="Q41" i="109"/>
  <c r="R41" i="109"/>
  <c r="K42" i="109"/>
  <c r="L42" i="109"/>
  <c r="M42" i="109"/>
  <c r="N42" i="109"/>
  <c r="O42" i="109"/>
  <c r="P42" i="109"/>
  <c r="Q42" i="109"/>
  <c r="R42" i="109"/>
  <c r="K43" i="109"/>
  <c r="L43" i="109"/>
  <c r="M43" i="109"/>
  <c r="N43" i="109"/>
  <c r="O43" i="109"/>
  <c r="P43" i="109"/>
  <c r="Q43" i="109"/>
  <c r="R43" i="109"/>
  <c r="K44" i="109"/>
  <c r="L44" i="109"/>
  <c r="M44" i="109"/>
  <c r="N44" i="109"/>
  <c r="O44" i="109"/>
  <c r="P44" i="109"/>
  <c r="Q44" i="109"/>
  <c r="R44" i="109"/>
  <c r="K45" i="109"/>
  <c r="L45" i="109"/>
  <c r="M45" i="109"/>
  <c r="N45" i="109"/>
  <c r="O45" i="109"/>
  <c r="P45" i="109"/>
  <c r="Q45" i="109"/>
  <c r="R45" i="109"/>
  <c r="K46" i="109"/>
  <c r="L46" i="109"/>
  <c r="M46" i="109"/>
  <c r="N46" i="109"/>
  <c r="O46" i="109"/>
  <c r="P46" i="109"/>
  <c r="Q46" i="109"/>
  <c r="R46" i="109"/>
  <c r="K47" i="109"/>
  <c r="L47" i="109"/>
  <c r="M47" i="109"/>
  <c r="N47" i="109"/>
  <c r="O47" i="109"/>
  <c r="P47" i="109"/>
  <c r="Q47" i="109"/>
  <c r="R47" i="109"/>
  <c r="K49" i="109"/>
  <c r="L49" i="109"/>
  <c r="M49" i="109"/>
  <c r="N49" i="109"/>
  <c r="O49" i="109"/>
  <c r="P49" i="109"/>
  <c r="Q49" i="109"/>
  <c r="R49" i="109"/>
  <c r="K50" i="109"/>
  <c r="L50" i="109"/>
  <c r="M50" i="109"/>
  <c r="N50" i="109"/>
  <c r="O50" i="109"/>
  <c r="P50" i="109"/>
  <c r="Q50" i="109"/>
  <c r="R50" i="109"/>
  <c r="K51" i="109"/>
  <c r="L51" i="109"/>
  <c r="M51" i="109"/>
  <c r="N51" i="109"/>
  <c r="O51" i="109"/>
  <c r="P51" i="109"/>
  <c r="Q51" i="109"/>
  <c r="R51" i="109"/>
  <c r="K52" i="109"/>
  <c r="L52" i="109"/>
  <c r="M52" i="109"/>
  <c r="N52" i="109"/>
  <c r="O52" i="109"/>
  <c r="P52" i="109"/>
  <c r="Q52" i="109"/>
  <c r="R52" i="109"/>
  <c r="K53" i="109"/>
  <c r="L53" i="109"/>
  <c r="M53" i="109"/>
  <c r="N53" i="109"/>
  <c r="O53" i="109"/>
  <c r="P53" i="109"/>
  <c r="Q53" i="109"/>
  <c r="R53" i="109"/>
  <c r="I6" i="108"/>
  <c r="K6" i="108"/>
  <c r="L6" i="108"/>
  <c r="I7" i="108"/>
  <c r="K7" i="108"/>
  <c r="L7" i="108"/>
  <c r="E8" i="108"/>
  <c r="F8" i="108"/>
  <c r="G8" i="108"/>
  <c r="H8" i="108"/>
  <c r="I8" i="108"/>
  <c r="J8" i="108"/>
  <c r="K8" i="108"/>
  <c r="L8" i="108"/>
  <c r="M8" i="108"/>
  <c r="N8" i="108"/>
  <c r="E9" i="108"/>
  <c r="F9" i="108"/>
  <c r="G9" i="108"/>
  <c r="H9" i="108"/>
  <c r="I9" i="108"/>
  <c r="J9" i="108"/>
  <c r="K9" i="108"/>
  <c r="L9" i="108"/>
  <c r="M9" i="108"/>
  <c r="N9" i="108"/>
  <c r="E10" i="108"/>
  <c r="F10" i="108"/>
  <c r="G10" i="108"/>
  <c r="H10" i="108"/>
  <c r="I10" i="108"/>
  <c r="J10" i="108"/>
  <c r="K10" i="108"/>
  <c r="L10" i="108"/>
  <c r="M10" i="108"/>
  <c r="N10" i="108"/>
  <c r="E11" i="108"/>
  <c r="F11" i="108"/>
  <c r="G11" i="108"/>
  <c r="H11" i="108"/>
  <c r="I11" i="108"/>
  <c r="J11" i="108"/>
  <c r="K11" i="108"/>
  <c r="L11" i="108"/>
  <c r="M11" i="108"/>
  <c r="N11" i="108"/>
  <c r="E12" i="108"/>
  <c r="F12" i="108"/>
  <c r="G12" i="108"/>
  <c r="H12" i="108"/>
  <c r="I12" i="108"/>
  <c r="J12" i="108"/>
  <c r="K12" i="108"/>
  <c r="L12" i="108"/>
  <c r="M12" i="108"/>
  <c r="N12" i="108"/>
  <c r="O13" i="108"/>
  <c r="P13" i="108"/>
  <c r="Q13" i="108"/>
  <c r="R13" i="108"/>
  <c r="S13" i="108"/>
  <c r="T13" i="108"/>
  <c r="U13" i="108"/>
  <c r="V13" i="108"/>
  <c r="X13" i="108"/>
  <c r="J13" i="108" s="1"/>
  <c r="Z13" i="108"/>
  <c r="AC13" i="108"/>
  <c r="AD13" i="108"/>
  <c r="O14" i="108"/>
  <c r="P14" i="108"/>
  <c r="Q14" i="108"/>
  <c r="R14" i="108"/>
  <c r="S14" i="108"/>
  <c r="T14" i="108"/>
  <c r="U14" i="108"/>
  <c r="V14" i="108"/>
  <c r="X14" i="108"/>
  <c r="Z14" i="108"/>
  <c r="AA14" i="108"/>
  <c r="AB14" i="108"/>
  <c r="AC14" i="108"/>
  <c r="AD14" i="108"/>
  <c r="O15" i="108"/>
  <c r="P15" i="108"/>
  <c r="Q15" i="108"/>
  <c r="R15" i="108"/>
  <c r="S15" i="108"/>
  <c r="T15" i="108"/>
  <c r="U15" i="108"/>
  <c r="V15" i="108"/>
  <c r="X15" i="108"/>
  <c r="Z15" i="108"/>
  <c r="AA15" i="108"/>
  <c r="AB15" i="108"/>
  <c r="AC15" i="108"/>
  <c r="AD15" i="108"/>
  <c r="O16" i="108"/>
  <c r="P16" i="108"/>
  <c r="Q16" i="108"/>
  <c r="R16" i="108"/>
  <c r="S16" i="108"/>
  <c r="T16" i="108"/>
  <c r="U16" i="108"/>
  <c r="V16" i="108"/>
  <c r="W16" i="108"/>
  <c r="K16" i="108" s="1"/>
  <c r="X16" i="108"/>
  <c r="Y16" i="108"/>
  <c r="Z16" i="108"/>
  <c r="AA16" i="108"/>
  <c r="AB16" i="108"/>
  <c r="AC16" i="108"/>
  <c r="AD16" i="108"/>
  <c r="O17" i="108"/>
  <c r="P17" i="108"/>
  <c r="Q17" i="108"/>
  <c r="R17" i="108"/>
  <c r="S17" i="108"/>
  <c r="T17" i="108"/>
  <c r="U17" i="108"/>
  <c r="V17" i="108"/>
  <c r="W17" i="108"/>
  <c r="X17" i="108"/>
  <c r="Y17" i="108"/>
  <c r="Z17" i="108"/>
  <c r="AA17" i="108"/>
  <c r="AB17" i="108"/>
  <c r="AC17" i="108"/>
  <c r="AD17" i="108"/>
  <c r="O18" i="108"/>
  <c r="P18" i="108"/>
  <c r="Q18" i="108"/>
  <c r="R18" i="108"/>
  <c r="S18" i="108"/>
  <c r="T18" i="108"/>
  <c r="U18" i="108"/>
  <c r="V18" i="108"/>
  <c r="X18" i="108"/>
  <c r="J18" i="108" s="1"/>
  <c r="Z18" i="108"/>
  <c r="AA18" i="108"/>
  <c r="AB18" i="108"/>
  <c r="AC18" i="108"/>
  <c r="AD18" i="108"/>
  <c r="O19" i="108"/>
  <c r="P19" i="108"/>
  <c r="Q19" i="108"/>
  <c r="R19" i="108"/>
  <c r="S19" i="108"/>
  <c r="T19" i="108"/>
  <c r="U19" i="108"/>
  <c r="V19" i="108"/>
  <c r="W19" i="108"/>
  <c r="K19" i="108" s="1"/>
  <c r="X19" i="108"/>
  <c r="Y19" i="108"/>
  <c r="Z19" i="108"/>
  <c r="AA19" i="108"/>
  <c r="AB19" i="108"/>
  <c r="AC19" i="108"/>
  <c r="AD19" i="108"/>
  <c r="O20" i="108"/>
  <c r="P20" i="108"/>
  <c r="Q20" i="108"/>
  <c r="R20" i="108"/>
  <c r="S20" i="108"/>
  <c r="T20" i="108"/>
  <c r="U20" i="108"/>
  <c r="V20" i="108"/>
  <c r="W20" i="108"/>
  <c r="X20" i="108"/>
  <c r="Y20" i="108"/>
  <c r="Z20" i="108"/>
  <c r="AA20" i="108"/>
  <c r="AB20" i="108"/>
  <c r="AC20" i="108"/>
  <c r="AD20" i="108"/>
  <c r="O21" i="108"/>
  <c r="P21" i="108"/>
  <c r="Q21" i="108"/>
  <c r="R21" i="108"/>
  <c r="S21" i="108"/>
  <c r="T21" i="108"/>
  <c r="U21" i="108"/>
  <c r="V21" i="108"/>
  <c r="W21" i="108"/>
  <c r="X21" i="108"/>
  <c r="Y21" i="108"/>
  <c r="Z21" i="108"/>
  <c r="AA21" i="108"/>
  <c r="AB21" i="108"/>
  <c r="AC21" i="108"/>
  <c r="AD21" i="108"/>
  <c r="O25" i="108"/>
  <c r="P25" i="108"/>
  <c r="Q25" i="108"/>
  <c r="R25" i="108"/>
  <c r="S25" i="108"/>
  <c r="T25" i="108"/>
  <c r="U25" i="108"/>
  <c r="V25" i="108"/>
  <c r="W25" i="108"/>
  <c r="K25" i="108" s="1"/>
  <c r="X25" i="108"/>
  <c r="Y25" i="108"/>
  <c r="Z25" i="108"/>
  <c r="AA25" i="108"/>
  <c r="AB25" i="108"/>
  <c r="AC25" i="108"/>
  <c r="AD25" i="108"/>
  <c r="O26" i="108"/>
  <c r="P26" i="108"/>
  <c r="Q26" i="108"/>
  <c r="R26" i="108"/>
  <c r="S26" i="108"/>
  <c r="T26" i="108"/>
  <c r="U26" i="108"/>
  <c r="V26" i="108"/>
  <c r="W26" i="108"/>
  <c r="K26" i="108" s="1"/>
  <c r="X26" i="108"/>
  <c r="Y26" i="108"/>
  <c r="Z26" i="108"/>
  <c r="AA26" i="108"/>
  <c r="AB26" i="108"/>
  <c r="AC26" i="108"/>
  <c r="AD26" i="108"/>
  <c r="O27" i="108"/>
  <c r="P27" i="108"/>
  <c r="Q27" i="108"/>
  <c r="R27" i="108"/>
  <c r="S27" i="108"/>
  <c r="T27" i="108"/>
  <c r="U27" i="108"/>
  <c r="V27" i="108"/>
  <c r="W27" i="108"/>
  <c r="K27" i="108" s="1"/>
  <c r="X27" i="108"/>
  <c r="Y27" i="108"/>
  <c r="Z27" i="108"/>
  <c r="AA27" i="108"/>
  <c r="AB27" i="108"/>
  <c r="AC27" i="108"/>
  <c r="AD27" i="108"/>
  <c r="O28" i="108"/>
  <c r="P28" i="108"/>
  <c r="Q28" i="108"/>
  <c r="R28" i="108"/>
  <c r="S28" i="108"/>
  <c r="T28" i="108"/>
  <c r="U28" i="108"/>
  <c r="V28" i="108"/>
  <c r="W28" i="108"/>
  <c r="X28" i="108"/>
  <c r="Y28" i="108"/>
  <c r="Z28" i="108"/>
  <c r="AA28" i="108"/>
  <c r="AB28" i="108"/>
  <c r="AC28" i="108"/>
  <c r="AD28" i="108"/>
  <c r="O29" i="108"/>
  <c r="P29" i="108"/>
  <c r="Q29" i="108"/>
  <c r="R29" i="108"/>
  <c r="S29" i="108"/>
  <c r="T29" i="108"/>
  <c r="U29" i="108"/>
  <c r="V29" i="108"/>
  <c r="W29" i="108"/>
  <c r="X29" i="108"/>
  <c r="Y29" i="108"/>
  <c r="Z29" i="108"/>
  <c r="AA29" i="108"/>
  <c r="AB29" i="108"/>
  <c r="AC29" i="108"/>
  <c r="AD29" i="108"/>
  <c r="O30" i="108"/>
  <c r="P30" i="108"/>
  <c r="Q30" i="108"/>
  <c r="R30" i="108"/>
  <c r="S30" i="108"/>
  <c r="T30" i="108"/>
  <c r="U30" i="108"/>
  <c r="V30" i="108"/>
  <c r="W30" i="108"/>
  <c r="X30" i="108"/>
  <c r="Y30" i="108"/>
  <c r="Z30" i="108"/>
  <c r="M30" i="108" s="1"/>
  <c r="AA30" i="108"/>
  <c r="AB30" i="108"/>
  <c r="AC30" i="108"/>
  <c r="AD30" i="108"/>
  <c r="O32" i="108"/>
  <c r="P32" i="108"/>
  <c r="Q32" i="108"/>
  <c r="R32" i="108"/>
  <c r="S32" i="108"/>
  <c r="T32" i="108"/>
  <c r="U32" i="108"/>
  <c r="V32" i="108"/>
  <c r="W32" i="108"/>
  <c r="X32" i="108"/>
  <c r="Y32" i="108"/>
  <c r="Z32" i="108"/>
  <c r="AA32" i="108"/>
  <c r="AB32" i="108"/>
  <c r="AC32" i="108"/>
  <c r="AD32" i="108"/>
  <c r="O33" i="108"/>
  <c r="P33" i="108"/>
  <c r="Q33" i="108"/>
  <c r="R33" i="108"/>
  <c r="S33" i="108"/>
  <c r="T33" i="108"/>
  <c r="U33" i="108"/>
  <c r="V33" i="108"/>
  <c r="W33" i="108"/>
  <c r="X33" i="108"/>
  <c r="Y33" i="108"/>
  <c r="Z33" i="108"/>
  <c r="AA33" i="108"/>
  <c r="AB33" i="108"/>
  <c r="AC33" i="108"/>
  <c r="AD33" i="108"/>
  <c r="O34" i="108"/>
  <c r="P34" i="108"/>
  <c r="Q34" i="108"/>
  <c r="R34" i="108"/>
  <c r="S34" i="108"/>
  <c r="T34" i="108"/>
  <c r="U34" i="108"/>
  <c r="V34" i="108"/>
  <c r="W34" i="108"/>
  <c r="X34" i="108"/>
  <c r="Y34" i="108"/>
  <c r="Z34" i="108"/>
  <c r="AA34" i="108"/>
  <c r="AB34" i="108"/>
  <c r="AC34" i="108"/>
  <c r="AD34" i="108"/>
  <c r="O35" i="108"/>
  <c r="P35" i="108"/>
  <c r="Q35" i="108"/>
  <c r="R35" i="108"/>
  <c r="S35" i="108"/>
  <c r="T35" i="108"/>
  <c r="U35" i="108"/>
  <c r="V35" i="108"/>
  <c r="W35" i="108"/>
  <c r="X35" i="108"/>
  <c r="Y35" i="108"/>
  <c r="Z35" i="108"/>
  <c r="AA35" i="108"/>
  <c r="AB35" i="108"/>
  <c r="AC35" i="108"/>
  <c r="AD35" i="108"/>
  <c r="O36" i="108"/>
  <c r="P36" i="108"/>
  <c r="Q36" i="108"/>
  <c r="R36" i="108"/>
  <c r="S36" i="108"/>
  <c r="T36" i="108"/>
  <c r="U36" i="108"/>
  <c r="V36" i="108"/>
  <c r="W36" i="108"/>
  <c r="X36" i="108"/>
  <c r="Y36" i="108"/>
  <c r="Z36" i="108"/>
  <c r="AA36" i="108"/>
  <c r="AB36" i="108"/>
  <c r="AC36" i="108"/>
  <c r="AD36" i="108"/>
  <c r="O37" i="108"/>
  <c r="P37" i="108"/>
  <c r="Q37" i="108"/>
  <c r="R37" i="108"/>
  <c r="S37" i="108"/>
  <c r="T37" i="108"/>
  <c r="U37" i="108"/>
  <c r="V37" i="108"/>
  <c r="W37" i="108"/>
  <c r="X37" i="108"/>
  <c r="Y37" i="108"/>
  <c r="Z37" i="108"/>
  <c r="AA37" i="108"/>
  <c r="AB37" i="108"/>
  <c r="AC37" i="108"/>
  <c r="AD37" i="108"/>
  <c r="O38" i="108"/>
  <c r="P38" i="108"/>
  <c r="Q38" i="108"/>
  <c r="R38" i="108"/>
  <c r="S38" i="108"/>
  <c r="T38" i="108"/>
  <c r="U38" i="108"/>
  <c r="V38" i="108"/>
  <c r="W38" i="108"/>
  <c r="X38" i="108"/>
  <c r="Y38" i="108"/>
  <c r="Z38" i="108"/>
  <c r="AA38" i="108"/>
  <c r="AB38" i="108"/>
  <c r="AC38" i="108"/>
  <c r="AD38" i="108"/>
  <c r="O39" i="108"/>
  <c r="P39" i="108"/>
  <c r="Q39" i="108"/>
  <c r="R39" i="108"/>
  <c r="S39" i="108"/>
  <c r="T39" i="108"/>
  <c r="U39" i="108"/>
  <c r="V39" i="108"/>
  <c r="W39" i="108"/>
  <c r="X39" i="108"/>
  <c r="Y39" i="108"/>
  <c r="Z39" i="108"/>
  <c r="M39" i="108" s="1"/>
  <c r="AA39" i="108"/>
  <c r="AB39" i="108"/>
  <c r="AC39" i="108"/>
  <c r="AD39" i="108"/>
  <c r="O40" i="108"/>
  <c r="P40" i="108"/>
  <c r="Q40" i="108"/>
  <c r="R40" i="108"/>
  <c r="S40" i="108"/>
  <c r="T40" i="108"/>
  <c r="U40" i="108"/>
  <c r="V40" i="108"/>
  <c r="W40" i="108"/>
  <c r="X40" i="108"/>
  <c r="Y40" i="108"/>
  <c r="Z40" i="108"/>
  <c r="AA40" i="108"/>
  <c r="AB40" i="108"/>
  <c r="AC40" i="108"/>
  <c r="AD40" i="108"/>
  <c r="O41" i="108"/>
  <c r="P41" i="108"/>
  <c r="Q41" i="108"/>
  <c r="R41" i="108"/>
  <c r="S41" i="108"/>
  <c r="T41" i="108"/>
  <c r="U41" i="108"/>
  <c r="V41" i="108"/>
  <c r="W41" i="108"/>
  <c r="X41" i="108"/>
  <c r="Y41" i="108"/>
  <c r="Z41" i="108"/>
  <c r="M41" i="108" s="1"/>
  <c r="AA41" i="108"/>
  <c r="AB41" i="108"/>
  <c r="AC41" i="108"/>
  <c r="AD41" i="108"/>
  <c r="O43" i="108"/>
  <c r="P43" i="108"/>
  <c r="Q43" i="108"/>
  <c r="R43" i="108"/>
  <c r="S43" i="108"/>
  <c r="T43" i="108"/>
  <c r="U43" i="108"/>
  <c r="V43" i="108"/>
  <c r="W43" i="108"/>
  <c r="X43" i="108"/>
  <c r="Y43" i="108"/>
  <c r="Z43" i="108"/>
  <c r="M43" i="108" s="1"/>
  <c r="AA43" i="108"/>
  <c r="AB43" i="108"/>
  <c r="AC43" i="108"/>
  <c r="AD43" i="108"/>
  <c r="O44" i="108"/>
  <c r="P44" i="108"/>
  <c r="Q44" i="108"/>
  <c r="R44" i="108"/>
  <c r="S44" i="108"/>
  <c r="T44" i="108"/>
  <c r="U44" i="108"/>
  <c r="V44" i="108"/>
  <c r="W44" i="108"/>
  <c r="X44" i="108"/>
  <c r="Y44" i="108"/>
  <c r="Z44" i="108"/>
  <c r="M44" i="108" s="1"/>
  <c r="AA44" i="108"/>
  <c r="AB44" i="108"/>
  <c r="AC44" i="108"/>
  <c r="AD44" i="108"/>
  <c r="O45" i="108"/>
  <c r="P45" i="108"/>
  <c r="Q45" i="108"/>
  <c r="R45" i="108"/>
  <c r="S45" i="108"/>
  <c r="T45" i="108"/>
  <c r="U45" i="108"/>
  <c r="V45" i="108"/>
  <c r="W45" i="108"/>
  <c r="X45" i="108"/>
  <c r="Y45" i="108"/>
  <c r="Z45" i="108"/>
  <c r="AA45" i="108"/>
  <c r="AB45" i="108"/>
  <c r="AC45" i="108"/>
  <c r="AD45" i="108"/>
  <c r="O46" i="108"/>
  <c r="P46" i="108"/>
  <c r="Q46" i="108"/>
  <c r="R46" i="108"/>
  <c r="S46" i="108"/>
  <c r="T46" i="108"/>
  <c r="U46" i="108"/>
  <c r="V46" i="108"/>
  <c r="W46" i="108"/>
  <c r="X46" i="108"/>
  <c r="Y46" i="108"/>
  <c r="Z46" i="108"/>
  <c r="AA46" i="108"/>
  <c r="AB46" i="108"/>
  <c r="AC46" i="108"/>
  <c r="AD46" i="108"/>
  <c r="O47" i="108"/>
  <c r="P47" i="108"/>
  <c r="Q47" i="108"/>
  <c r="R47" i="108"/>
  <c r="S47" i="108"/>
  <c r="T47" i="108"/>
  <c r="U47" i="108"/>
  <c r="V47" i="108"/>
  <c r="W47" i="108"/>
  <c r="X47" i="108"/>
  <c r="Y47" i="108"/>
  <c r="Z47" i="108"/>
  <c r="AA47" i="108"/>
  <c r="AB47" i="108"/>
  <c r="AC47" i="108"/>
  <c r="AD47" i="108"/>
  <c r="O48" i="108"/>
  <c r="P48" i="108"/>
  <c r="Q48" i="108"/>
  <c r="R48" i="108"/>
  <c r="S48" i="108"/>
  <c r="T48" i="108"/>
  <c r="U48" i="108"/>
  <c r="V48" i="108"/>
  <c r="W48" i="108"/>
  <c r="X48" i="108"/>
  <c r="Y48" i="108"/>
  <c r="Z48" i="108"/>
  <c r="AA48" i="108"/>
  <c r="AB48" i="108"/>
  <c r="AC48" i="108"/>
  <c r="AD48" i="108"/>
  <c r="O49" i="108"/>
  <c r="P49" i="108"/>
  <c r="Q49" i="108"/>
  <c r="R49" i="108"/>
  <c r="S49" i="108"/>
  <c r="T49" i="108"/>
  <c r="U49" i="108"/>
  <c r="V49" i="108"/>
  <c r="W49" i="108"/>
  <c r="X49" i="108"/>
  <c r="Y49" i="108"/>
  <c r="Z49" i="108"/>
  <c r="AA49" i="108"/>
  <c r="AB49" i="108"/>
  <c r="AC49" i="108"/>
  <c r="AD49" i="108"/>
  <c r="O50" i="108"/>
  <c r="P50" i="108"/>
  <c r="Q50" i="108"/>
  <c r="R50" i="108"/>
  <c r="S50" i="108"/>
  <c r="T50" i="108"/>
  <c r="U50" i="108"/>
  <c r="V50" i="108"/>
  <c r="W50" i="108"/>
  <c r="X50" i="108"/>
  <c r="Y50" i="108"/>
  <c r="Z50" i="108"/>
  <c r="AA50" i="108"/>
  <c r="AB50" i="108"/>
  <c r="AC50" i="108"/>
  <c r="AD50" i="108"/>
  <c r="O51" i="108"/>
  <c r="P51" i="108"/>
  <c r="Q51" i="108"/>
  <c r="R51" i="108"/>
  <c r="S51" i="108"/>
  <c r="T51" i="108"/>
  <c r="U51" i="108"/>
  <c r="V51" i="108"/>
  <c r="W51" i="108"/>
  <c r="X51" i="108"/>
  <c r="Y51" i="108"/>
  <c r="Z51" i="108"/>
  <c r="AA51" i="108"/>
  <c r="AB51" i="108"/>
  <c r="AC51" i="108"/>
  <c r="AD51" i="108"/>
  <c r="O52" i="108"/>
  <c r="P52" i="108"/>
  <c r="Q52" i="108"/>
  <c r="R52" i="108"/>
  <c r="S52" i="108"/>
  <c r="T52" i="108"/>
  <c r="U52" i="108"/>
  <c r="V52" i="108"/>
  <c r="W52" i="108"/>
  <c r="X52" i="108"/>
  <c r="Y52" i="108"/>
  <c r="Z52" i="108"/>
  <c r="AA52" i="108"/>
  <c r="AB52" i="108"/>
  <c r="AC52" i="108"/>
  <c r="AD52" i="108"/>
  <c r="O54" i="108"/>
  <c r="P54" i="108"/>
  <c r="Q54" i="108"/>
  <c r="R54" i="108"/>
  <c r="S54" i="108"/>
  <c r="T54" i="108"/>
  <c r="U54" i="108"/>
  <c r="V54" i="108"/>
  <c r="W54" i="108"/>
  <c r="X54" i="108"/>
  <c r="Y54" i="108"/>
  <c r="Z54" i="108"/>
  <c r="M54" i="108" s="1"/>
  <c r="AA54" i="108"/>
  <c r="AB54" i="108"/>
  <c r="AC54" i="108"/>
  <c r="AD54" i="108"/>
  <c r="O55" i="108"/>
  <c r="P55" i="108"/>
  <c r="Q55" i="108"/>
  <c r="R55" i="108"/>
  <c r="S55" i="108"/>
  <c r="T55" i="108"/>
  <c r="U55" i="108"/>
  <c r="V55" i="108"/>
  <c r="W55" i="108"/>
  <c r="X55" i="108"/>
  <c r="Y55" i="108"/>
  <c r="Z55" i="108"/>
  <c r="AA55" i="108"/>
  <c r="AB55" i="108"/>
  <c r="AC55" i="108"/>
  <c r="AD55" i="108"/>
  <c r="O56" i="108"/>
  <c r="P56" i="108"/>
  <c r="Q56" i="108"/>
  <c r="R56" i="108"/>
  <c r="S56" i="108"/>
  <c r="T56" i="108"/>
  <c r="U56" i="108"/>
  <c r="V56" i="108"/>
  <c r="W56" i="108"/>
  <c r="X56" i="108"/>
  <c r="Y56" i="108"/>
  <c r="Z56" i="108"/>
  <c r="AA56" i="108"/>
  <c r="AB56" i="108"/>
  <c r="AC56" i="108"/>
  <c r="AD56" i="108"/>
  <c r="O57" i="108"/>
  <c r="P57" i="108"/>
  <c r="Q57" i="108"/>
  <c r="R57" i="108"/>
  <c r="S57" i="108"/>
  <c r="T57" i="108"/>
  <c r="U57" i="108"/>
  <c r="V57" i="108"/>
  <c r="W57" i="108"/>
  <c r="X57" i="108"/>
  <c r="Y57" i="108"/>
  <c r="Z57" i="108"/>
  <c r="AA57" i="108"/>
  <c r="AB57" i="108"/>
  <c r="AC57" i="108"/>
  <c r="AD57" i="108"/>
  <c r="O58" i="108"/>
  <c r="P58" i="108"/>
  <c r="Q58" i="108"/>
  <c r="R58" i="108"/>
  <c r="S58" i="108"/>
  <c r="T58" i="108"/>
  <c r="U58" i="108"/>
  <c r="V58" i="108"/>
  <c r="W58" i="108"/>
  <c r="X58" i="108"/>
  <c r="Y58" i="108"/>
  <c r="Z58" i="108"/>
  <c r="AA58" i="108"/>
  <c r="AB58" i="108"/>
  <c r="AC58" i="108"/>
  <c r="AD58" i="108"/>
  <c r="O59" i="108"/>
  <c r="P59" i="108"/>
  <c r="Q59" i="108"/>
  <c r="R59" i="108"/>
  <c r="S59" i="108"/>
  <c r="T59" i="108"/>
  <c r="U59" i="108"/>
  <c r="V59" i="108"/>
  <c r="W59" i="108"/>
  <c r="X59" i="108"/>
  <c r="Y59" i="108"/>
  <c r="Z59" i="108"/>
  <c r="AA59" i="108"/>
  <c r="AB59" i="108"/>
  <c r="AC59" i="108"/>
  <c r="AD59" i="108"/>
  <c r="O60" i="108"/>
  <c r="P60" i="108"/>
  <c r="Q60" i="108"/>
  <c r="R60" i="108"/>
  <c r="S60" i="108"/>
  <c r="T60" i="108"/>
  <c r="U60" i="108"/>
  <c r="V60" i="108"/>
  <c r="W60" i="108"/>
  <c r="X60" i="108"/>
  <c r="Y60" i="108"/>
  <c r="Z60" i="108"/>
  <c r="AA60" i="108"/>
  <c r="AB60" i="108"/>
  <c r="AC60" i="108"/>
  <c r="AD60" i="108"/>
  <c r="O61" i="108"/>
  <c r="P61" i="108"/>
  <c r="Q61" i="108"/>
  <c r="R61" i="108"/>
  <c r="S61" i="108"/>
  <c r="T61" i="108"/>
  <c r="U61" i="108"/>
  <c r="V61" i="108"/>
  <c r="W61" i="108"/>
  <c r="X61" i="108"/>
  <c r="Y61" i="108"/>
  <c r="Z61" i="108"/>
  <c r="AA61" i="108"/>
  <c r="AB61" i="108"/>
  <c r="AC61" i="108"/>
  <c r="AD61" i="108"/>
  <c r="O62" i="108"/>
  <c r="P62" i="108"/>
  <c r="Q62" i="108"/>
  <c r="R62" i="108"/>
  <c r="S62" i="108"/>
  <c r="T62" i="108"/>
  <c r="U62" i="108"/>
  <c r="V62" i="108"/>
  <c r="W62" i="108"/>
  <c r="X62" i="108"/>
  <c r="Y62" i="108"/>
  <c r="Z62" i="108"/>
  <c r="AA62" i="108"/>
  <c r="AB62" i="108"/>
  <c r="AC62" i="108"/>
  <c r="AD62" i="108"/>
  <c r="O63" i="108"/>
  <c r="P63" i="108"/>
  <c r="Q63" i="108"/>
  <c r="R63" i="108"/>
  <c r="S63" i="108"/>
  <c r="T63" i="108"/>
  <c r="U63" i="108"/>
  <c r="V63" i="108"/>
  <c r="W63" i="108"/>
  <c r="X63" i="108"/>
  <c r="Y63" i="108"/>
  <c r="Z63" i="108"/>
  <c r="AA63" i="108"/>
  <c r="AB63" i="108"/>
  <c r="AC63" i="108"/>
  <c r="AD63" i="108"/>
  <c r="E6" i="107"/>
  <c r="F6" i="107"/>
  <c r="G6" i="107"/>
  <c r="H6" i="107"/>
  <c r="I6" i="107"/>
  <c r="J6" i="107"/>
  <c r="K6" i="107"/>
  <c r="L6" i="107"/>
  <c r="M6" i="107"/>
  <c r="N6" i="107"/>
  <c r="E7" i="107"/>
  <c r="F7" i="107"/>
  <c r="G7" i="107"/>
  <c r="H7" i="107"/>
  <c r="I7" i="107"/>
  <c r="J7" i="107"/>
  <c r="K7" i="107"/>
  <c r="L7" i="107"/>
  <c r="M7" i="107"/>
  <c r="N7" i="107"/>
  <c r="E8" i="107"/>
  <c r="F8" i="107"/>
  <c r="G8" i="107"/>
  <c r="H8" i="107"/>
  <c r="I8" i="107"/>
  <c r="J8" i="107"/>
  <c r="K8" i="107"/>
  <c r="L8" i="107"/>
  <c r="M8" i="107"/>
  <c r="N8" i="107"/>
  <c r="E9" i="107"/>
  <c r="F9" i="107"/>
  <c r="G9" i="107"/>
  <c r="H9" i="107"/>
  <c r="I9" i="107"/>
  <c r="J9" i="107"/>
  <c r="K9" i="107"/>
  <c r="L9" i="107"/>
  <c r="M9" i="107"/>
  <c r="N9" i="107"/>
  <c r="E10" i="107"/>
  <c r="F10" i="107"/>
  <c r="G10" i="107"/>
  <c r="H10" i="107"/>
  <c r="I10" i="107"/>
  <c r="J10" i="107"/>
  <c r="K10" i="107"/>
  <c r="L10" i="107"/>
  <c r="M10" i="107"/>
  <c r="N10" i="107"/>
  <c r="E11" i="107"/>
  <c r="F11" i="107"/>
  <c r="G11" i="107"/>
  <c r="H11" i="107"/>
  <c r="I11" i="107"/>
  <c r="J11" i="107"/>
  <c r="K11" i="107"/>
  <c r="L11" i="107"/>
  <c r="M11" i="107"/>
  <c r="N11" i="107"/>
  <c r="E12" i="107"/>
  <c r="F12" i="107"/>
  <c r="G12" i="107"/>
  <c r="H12" i="107"/>
  <c r="I12" i="107"/>
  <c r="J12" i="107"/>
  <c r="K12" i="107"/>
  <c r="L12" i="107"/>
  <c r="M12" i="107"/>
  <c r="N12" i="107"/>
  <c r="O13" i="107"/>
  <c r="P13" i="107"/>
  <c r="Q13" i="107"/>
  <c r="S13" i="107"/>
  <c r="T13" i="107"/>
  <c r="U13" i="107"/>
  <c r="V13" i="107"/>
  <c r="X13" i="107"/>
  <c r="Z13" i="107"/>
  <c r="AC13" i="107"/>
  <c r="AD13" i="107"/>
  <c r="O14" i="107"/>
  <c r="P14" i="107"/>
  <c r="Q14" i="107"/>
  <c r="R14" i="107"/>
  <c r="S14" i="107"/>
  <c r="T14" i="107"/>
  <c r="U14" i="107"/>
  <c r="V14" i="107"/>
  <c r="X14" i="107"/>
  <c r="Z14" i="107"/>
  <c r="AA14" i="107"/>
  <c r="AB14" i="107"/>
  <c r="AC14" i="107"/>
  <c r="AD14" i="107"/>
  <c r="O15" i="107"/>
  <c r="P15" i="107"/>
  <c r="Q15" i="107"/>
  <c r="R15" i="107"/>
  <c r="S15" i="107"/>
  <c r="T15" i="107"/>
  <c r="U15" i="107"/>
  <c r="V15" i="107"/>
  <c r="X15" i="107"/>
  <c r="Z15" i="107"/>
  <c r="AA15" i="107"/>
  <c r="AB15" i="107"/>
  <c r="AC15" i="107"/>
  <c r="AD15" i="107"/>
  <c r="O16" i="107"/>
  <c r="P16" i="107"/>
  <c r="Q16" i="107"/>
  <c r="R16" i="107"/>
  <c r="S16" i="107"/>
  <c r="T16" i="107"/>
  <c r="U16" i="107"/>
  <c r="V16" i="107"/>
  <c r="W16" i="107"/>
  <c r="K16" i="107" s="1"/>
  <c r="X16" i="107"/>
  <c r="Y16" i="107"/>
  <c r="Z16" i="107"/>
  <c r="AA16" i="107"/>
  <c r="AB16" i="107"/>
  <c r="AC16" i="107"/>
  <c r="AD16" i="107"/>
  <c r="O17" i="107"/>
  <c r="P17" i="107"/>
  <c r="Q17" i="107"/>
  <c r="R17" i="107"/>
  <c r="S17" i="107"/>
  <c r="T17" i="107"/>
  <c r="U17" i="107"/>
  <c r="V17" i="107"/>
  <c r="W17" i="107"/>
  <c r="K17" i="107" s="1"/>
  <c r="X17" i="107"/>
  <c r="Y17" i="107"/>
  <c r="Z17" i="107"/>
  <c r="AA17" i="107"/>
  <c r="AB17" i="107"/>
  <c r="AC17" i="107"/>
  <c r="AD17" i="107"/>
  <c r="O18" i="107"/>
  <c r="G18" i="107"/>
  <c r="L18" i="107"/>
  <c r="O19" i="107"/>
  <c r="O20" i="107"/>
  <c r="J20" i="107"/>
  <c r="O21" i="107"/>
  <c r="E21" i="107" s="1"/>
  <c r="G21" i="107"/>
  <c r="O25" i="107"/>
  <c r="P25" i="107"/>
  <c r="Q25" i="107"/>
  <c r="R25" i="107"/>
  <c r="S25" i="107"/>
  <c r="T25" i="107"/>
  <c r="U25" i="107"/>
  <c r="V25" i="107"/>
  <c r="W25" i="107"/>
  <c r="X25" i="107"/>
  <c r="Y25" i="107"/>
  <c r="Z25" i="107"/>
  <c r="AA25" i="107"/>
  <c r="AB25" i="107"/>
  <c r="AC25" i="107"/>
  <c r="AD25" i="107"/>
  <c r="O26" i="107"/>
  <c r="P26" i="107"/>
  <c r="Q26" i="107"/>
  <c r="R26" i="107"/>
  <c r="S26" i="107"/>
  <c r="T26" i="107"/>
  <c r="V26" i="107"/>
  <c r="W26" i="107"/>
  <c r="X26" i="107"/>
  <c r="Y26" i="107"/>
  <c r="Z26" i="107"/>
  <c r="AA26" i="107"/>
  <c r="AB26" i="107"/>
  <c r="AC26" i="107"/>
  <c r="AD26" i="107"/>
  <c r="O28" i="107"/>
  <c r="P28" i="107"/>
  <c r="Q28" i="107"/>
  <c r="R28" i="107"/>
  <c r="S28" i="107"/>
  <c r="T28" i="107"/>
  <c r="U28" i="107"/>
  <c r="V28" i="107"/>
  <c r="W28" i="107"/>
  <c r="X28" i="107"/>
  <c r="Y28" i="107"/>
  <c r="Z28" i="107"/>
  <c r="AA28" i="107"/>
  <c r="AB28" i="107"/>
  <c r="AC28" i="107"/>
  <c r="AD28" i="107"/>
  <c r="O29" i="107"/>
  <c r="P29" i="107"/>
  <c r="Q29" i="107"/>
  <c r="R29" i="107"/>
  <c r="S29" i="107"/>
  <c r="T29" i="107"/>
  <c r="U29" i="107"/>
  <c r="V29" i="107"/>
  <c r="W29" i="107"/>
  <c r="X29" i="107"/>
  <c r="Y29" i="107"/>
  <c r="Z29" i="107"/>
  <c r="AA29" i="107"/>
  <c r="AB29" i="107"/>
  <c r="AC29" i="107"/>
  <c r="AD29" i="107"/>
  <c r="O30" i="107"/>
  <c r="P30" i="107"/>
  <c r="Q30" i="107"/>
  <c r="R30" i="107"/>
  <c r="S30" i="107"/>
  <c r="T30" i="107"/>
  <c r="U30" i="107"/>
  <c r="V30" i="107"/>
  <c r="W30" i="107"/>
  <c r="X30" i="107"/>
  <c r="Y30" i="107"/>
  <c r="Z30" i="107"/>
  <c r="M30" i="107" s="1"/>
  <c r="AA30" i="107"/>
  <c r="AB30" i="107"/>
  <c r="AC30" i="107"/>
  <c r="AD30" i="107"/>
  <c r="O31" i="107"/>
  <c r="P31" i="107"/>
  <c r="Q31" i="107"/>
  <c r="R31" i="107"/>
  <c r="S31" i="107"/>
  <c r="T31" i="107"/>
  <c r="U31" i="107"/>
  <c r="V31" i="107"/>
  <c r="W31" i="107"/>
  <c r="X31" i="107"/>
  <c r="Y31" i="107"/>
  <c r="Z31" i="107"/>
  <c r="AA31" i="107"/>
  <c r="AB31" i="107"/>
  <c r="AC31" i="107"/>
  <c r="AD31" i="107"/>
  <c r="O32" i="107"/>
  <c r="P32" i="107"/>
  <c r="Q32" i="107"/>
  <c r="R32" i="107"/>
  <c r="S32" i="107"/>
  <c r="T32" i="107"/>
  <c r="U32" i="107"/>
  <c r="V32" i="107"/>
  <c r="W32" i="107"/>
  <c r="X32" i="107"/>
  <c r="Y32" i="107"/>
  <c r="Z32" i="107"/>
  <c r="M32" i="107" s="1"/>
  <c r="AA32" i="107"/>
  <c r="AB32" i="107"/>
  <c r="AC32" i="107"/>
  <c r="AD32" i="107"/>
  <c r="O34" i="107"/>
  <c r="P34" i="107"/>
  <c r="Q34" i="107"/>
  <c r="R34" i="107"/>
  <c r="S34" i="107"/>
  <c r="T34" i="107"/>
  <c r="U34" i="107"/>
  <c r="V34" i="107"/>
  <c r="W34" i="107"/>
  <c r="X34" i="107"/>
  <c r="Y34" i="107"/>
  <c r="Z34" i="107"/>
  <c r="M34" i="107" s="1"/>
  <c r="AA34" i="107"/>
  <c r="AB34" i="107"/>
  <c r="AC34" i="107"/>
  <c r="AD34" i="107"/>
  <c r="O35" i="107"/>
  <c r="P35" i="107"/>
  <c r="Q35" i="107"/>
  <c r="R35" i="107"/>
  <c r="S35" i="107"/>
  <c r="T35" i="107"/>
  <c r="U35" i="107"/>
  <c r="V35" i="107"/>
  <c r="W35" i="107"/>
  <c r="X35" i="107"/>
  <c r="Y35" i="107"/>
  <c r="Z35" i="107"/>
  <c r="M35" i="107" s="1"/>
  <c r="AA35" i="107"/>
  <c r="AB35" i="107"/>
  <c r="AC35" i="107"/>
  <c r="AD35" i="107"/>
  <c r="O36" i="107"/>
  <c r="P36" i="107"/>
  <c r="Q36" i="107"/>
  <c r="R36" i="107"/>
  <c r="S36" i="107"/>
  <c r="T36" i="107"/>
  <c r="U36" i="107"/>
  <c r="V36" i="107"/>
  <c r="W36" i="107"/>
  <c r="X36" i="107"/>
  <c r="Y36" i="107"/>
  <c r="Z36" i="107"/>
  <c r="AA36" i="107"/>
  <c r="AB36" i="107"/>
  <c r="AC36" i="107"/>
  <c r="AD36" i="107"/>
  <c r="O37" i="107"/>
  <c r="P37" i="107"/>
  <c r="Q37" i="107"/>
  <c r="R37" i="107"/>
  <c r="S37" i="107"/>
  <c r="T37" i="107"/>
  <c r="U37" i="107"/>
  <c r="V37" i="107"/>
  <c r="W37" i="107"/>
  <c r="X37" i="107"/>
  <c r="Y37" i="107"/>
  <c r="Z37" i="107"/>
  <c r="M37" i="107" s="1"/>
  <c r="AA37" i="107"/>
  <c r="AB37" i="107"/>
  <c r="AC37" i="107"/>
  <c r="AD37" i="107"/>
  <c r="O38" i="107"/>
  <c r="P38" i="107"/>
  <c r="Q38" i="107"/>
  <c r="R38" i="107"/>
  <c r="S38" i="107"/>
  <c r="T38" i="107"/>
  <c r="U38" i="107"/>
  <c r="V38" i="107"/>
  <c r="W38" i="107"/>
  <c r="X38" i="107"/>
  <c r="Y38" i="107"/>
  <c r="Z38" i="107"/>
  <c r="AA38" i="107"/>
  <c r="AB38" i="107"/>
  <c r="AC38" i="107"/>
  <c r="AD38" i="107"/>
  <c r="O39" i="107"/>
  <c r="P39" i="107"/>
  <c r="Q39" i="107"/>
  <c r="R39" i="107"/>
  <c r="S39" i="107"/>
  <c r="T39" i="107"/>
  <c r="U39" i="107"/>
  <c r="V39" i="107"/>
  <c r="W39" i="107"/>
  <c r="K39" i="107" s="1"/>
  <c r="X39" i="107"/>
  <c r="Y39" i="107"/>
  <c r="Z39" i="107"/>
  <c r="AA39" i="107"/>
  <c r="AB39" i="107"/>
  <c r="AC39" i="107"/>
  <c r="AD39" i="107"/>
  <c r="O40" i="107"/>
  <c r="P40" i="107"/>
  <c r="Q40" i="107"/>
  <c r="R40" i="107"/>
  <c r="S40" i="107"/>
  <c r="T40" i="107"/>
  <c r="U40" i="107"/>
  <c r="V40" i="107"/>
  <c r="W40" i="107"/>
  <c r="X40" i="107"/>
  <c r="Y40" i="107"/>
  <c r="Z40" i="107"/>
  <c r="AA40" i="107"/>
  <c r="AB40" i="107"/>
  <c r="AC40" i="107"/>
  <c r="AD40" i="107"/>
  <c r="O41" i="107"/>
  <c r="P41" i="107"/>
  <c r="Q41" i="107"/>
  <c r="R41" i="107"/>
  <c r="S41" i="107"/>
  <c r="T41" i="107"/>
  <c r="U41" i="107"/>
  <c r="V41" i="107"/>
  <c r="W41" i="107"/>
  <c r="X41" i="107"/>
  <c r="Y41" i="107"/>
  <c r="Z41" i="107"/>
  <c r="M41" i="107" s="1"/>
  <c r="AA41" i="107"/>
  <c r="AB41" i="107"/>
  <c r="AC41" i="107"/>
  <c r="AD41" i="107"/>
  <c r="O42" i="107"/>
  <c r="P42" i="107"/>
  <c r="Q42" i="107"/>
  <c r="R42" i="107"/>
  <c r="S42" i="107"/>
  <c r="T42" i="107"/>
  <c r="U42" i="107"/>
  <c r="V42" i="107"/>
  <c r="W42" i="107"/>
  <c r="X42" i="107"/>
  <c r="Y42" i="107"/>
  <c r="Z42" i="107"/>
  <c r="AA42" i="107"/>
  <c r="AB42" i="107"/>
  <c r="AC42" i="107"/>
  <c r="AD42" i="107"/>
  <c r="O43" i="107"/>
  <c r="P43" i="107"/>
  <c r="Q43" i="107"/>
  <c r="R43" i="107"/>
  <c r="S43" i="107"/>
  <c r="T43" i="107"/>
  <c r="U43" i="107"/>
  <c r="V43" i="107"/>
  <c r="W43" i="107"/>
  <c r="X43" i="107"/>
  <c r="Y43" i="107"/>
  <c r="Z43" i="107"/>
  <c r="M43" i="107" s="1"/>
  <c r="AA43" i="107"/>
  <c r="AB43" i="107"/>
  <c r="AC43" i="107"/>
  <c r="AD43" i="107"/>
  <c r="O44" i="107"/>
  <c r="P44" i="107"/>
  <c r="Q44" i="107"/>
  <c r="R44" i="107"/>
  <c r="S44" i="107"/>
  <c r="T44" i="107"/>
  <c r="U44" i="107"/>
  <c r="V44" i="107"/>
  <c r="W44" i="107"/>
  <c r="X44" i="107"/>
  <c r="Y44" i="107"/>
  <c r="Z44" i="107"/>
  <c r="M44" i="107" s="1"/>
  <c r="AA44" i="107"/>
  <c r="AB44" i="107"/>
  <c r="AC44" i="107"/>
  <c r="AD44" i="107"/>
  <c r="O45" i="107"/>
  <c r="P45" i="107"/>
  <c r="Q45" i="107"/>
  <c r="R45" i="107"/>
  <c r="S45" i="107"/>
  <c r="T45" i="107"/>
  <c r="U45" i="107"/>
  <c r="V45" i="107"/>
  <c r="W45" i="107"/>
  <c r="X45" i="107"/>
  <c r="Y45" i="107"/>
  <c r="Z45" i="107"/>
  <c r="AA45" i="107"/>
  <c r="AB45" i="107"/>
  <c r="AC45" i="107"/>
  <c r="AD45" i="107"/>
  <c r="O46" i="107"/>
  <c r="P46" i="107"/>
  <c r="Q46" i="107"/>
  <c r="R46" i="107"/>
  <c r="S46" i="107"/>
  <c r="T46" i="107"/>
  <c r="U46" i="107"/>
  <c r="V46" i="107"/>
  <c r="W46" i="107"/>
  <c r="X46" i="107"/>
  <c r="Y46" i="107"/>
  <c r="Z46" i="107"/>
  <c r="AA46" i="107"/>
  <c r="AB46" i="107"/>
  <c r="AC46" i="107"/>
  <c r="AD46" i="107"/>
  <c r="O47" i="107"/>
  <c r="P47" i="107"/>
  <c r="Q47" i="107"/>
  <c r="R47" i="107"/>
  <c r="S47" i="107"/>
  <c r="T47" i="107"/>
  <c r="U47" i="107"/>
  <c r="V47" i="107"/>
  <c r="W47" i="107"/>
  <c r="X47" i="107"/>
  <c r="Y47" i="107"/>
  <c r="Z47" i="107"/>
  <c r="AA47" i="107"/>
  <c r="AB47" i="107"/>
  <c r="AC47" i="107"/>
  <c r="AD47" i="107"/>
  <c r="O48" i="107"/>
  <c r="P48" i="107"/>
  <c r="Q48" i="107"/>
  <c r="R48" i="107"/>
  <c r="S48" i="107"/>
  <c r="T48" i="107"/>
  <c r="U48" i="107"/>
  <c r="V48" i="107"/>
  <c r="W48" i="107"/>
  <c r="K48" i="107" s="1"/>
  <c r="X48" i="107"/>
  <c r="Y48" i="107"/>
  <c r="Z48" i="107"/>
  <c r="AA48" i="107"/>
  <c r="AB48" i="107"/>
  <c r="AC48" i="107"/>
  <c r="AD48" i="107"/>
  <c r="O50" i="107"/>
  <c r="P50" i="107"/>
  <c r="Q50" i="107"/>
  <c r="R50" i="107"/>
  <c r="S50" i="107"/>
  <c r="T50" i="107"/>
  <c r="U50" i="107"/>
  <c r="V50" i="107"/>
  <c r="W50" i="107"/>
  <c r="X50" i="107"/>
  <c r="Y50" i="107"/>
  <c r="Z50" i="107"/>
  <c r="AA50" i="107"/>
  <c r="AB50" i="107"/>
  <c r="AC50" i="107"/>
  <c r="AD50" i="107"/>
  <c r="O51" i="107"/>
  <c r="P51" i="107"/>
  <c r="Q51" i="107"/>
  <c r="R51" i="107"/>
  <c r="S51" i="107"/>
  <c r="T51" i="107"/>
  <c r="U51" i="107"/>
  <c r="V51" i="107"/>
  <c r="W51" i="107"/>
  <c r="X51" i="107"/>
  <c r="Y51" i="107"/>
  <c r="Z51" i="107"/>
  <c r="AA51" i="107"/>
  <c r="AB51" i="107"/>
  <c r="AC51" i="107"/>
  <c r="AD51" i="107"/>
  <c r="O52" i="107"/>
  <c r="P52" i="107"/>
  <c r="Q52" i="107"/>
  <c r="R52" i="107"/>
  <c r="S52" i="107"/>
  <c r="T52" i="107"/>
  <c r="U52" i="107"/>
  <c r="V52" i="107"/>
  <c r="W52" i="107"/>
  <c r="X52" i="107"/>
  <c r="Y52" i="107"/>
  <c r="Z52" i="107"/>
  <c r="M52" i="107" s="1"/>
  <c r="AA52" i="107"/>
  <c r="AB52" i="107"/>
  <c r="AC52" i="107"/>
  <c r="AD52" i="107"/>
  <c r="O53" i="107"/>
  <c r="P53" i="107"/>
  <c r="Q53" i="107"/>
  <c r="R53" i="107"/>
  <c r="S53" i="107"/>
  <c r="T53" i="107"/>
  <c r="U53" i="107"/>
  <c r="V53" i="107"/>
  <c r="W53" i="107"/>
  <c r="X53" i="107"/>
  <c r="Y53" i="107"/>
  <c r="Z53" i="107"/>
  <c r="M53" i="107" s="1"/>
  <c r="AA53" i="107"/>
  <c r="AB53" i="107"/>
  <c r="AC53" i="107"/>
  <c r="AD53" i="107"/>
  <c r="O54" i="107"/>
  <c r="P54" i="107"/>
  <c r="Q54" i="107"/>
  <c r="R54" i="107"/>
  <c r="S54" i="107"/>
  <c r="T54" i="107"/>
  <c r="U54" i="107"/>
  <c r="V54" i="107"/>
  <c r="W54" i="107"/>
  <c r="X54" i="107"/>
  <c r="Y54" i="107"/>
  <c r="Z54" i="107"/>
  <c r="AA54" i="107"/>
  <c r="AB54" i="107"/>
  <c r="AC54" i="107"/>
  <c r="AD54" i="107"/>
  <c r="Z10" i="131"/>
  <c r="G12" i="131"/>
  <c r="S12" i="131"/>
  <c r="G13" i="131"/>
  <c r="S13" i="131"/>
  <c r="E14" i="131"/>
  <c r="F14" i="131"/>
  <c r="H14" i="131"/>
  <c r="I14" i="131"/>
  <c r="J14" i="131"/>
  <c r="K14" i="131"/>
  <c r="L14" i="131"/>
  <c r="M14" i="131"/>
  <c r="N14" i="131"/>
  <c r="T14" i="131"/>
  <c r="U14" i="131"/>
  <c r="V14" i="131"/>
  <c r="W14" i="131"/>
  <c r="X14" i="131"/>
  <c r="Y14" i="131"/>
  <c r="Z14" i="131"/>
  <c r="AA14" i="131"/>
  <c r="AB14" i="131"/>
  <c r="G15" i="131"/>
  <c r="S15" i="131"/>
  <c r="G17" i="131"/>
  <c r="S17" i="131"/>
  <c r="G18" i="131"/>
  <c r="S18" i="131"/>
  <c r="S26" i="131"/>
  <c r="S27" i="131"/>
  <c r="S28" i="131"/>
  <c r="S29" i="131"/>
  <c r="S30" i="131"/>
  <c r="S31" i="131"/>
  <c r="S33" i="131"/>
  <c r="S34" i="131"/>
  <c r="S35" i="131"/>
  <c r="S36" i="131"/>
  <c r="S37" i="131"/>
  <c r="S38" i="131"/>
  <c r="S39" i="131"/>
  <c r="S40" i="131"/>
  <c r="S41" i="131"/>
  <c r="S42" i="131"/>
  <c r="S44" i="131"/>
  <c r="S45" i="131"/>
  <c r="S46" i="131"/>
  <c r="S47" i="131"/>
  <c r="S48" i="131"/>
  <c r="S49" i="131"/>
  <c r="S50" i="131"/>
  <c r="S51" i="131"/>
  <c r="S52" i="131"/>
  <c r="S53" i="131"/>
  <c r="S55" i="131"/>
  <c r="S56" i="131"/>
  <c r="S57" i="131"/>
  <c r="S58" i="131"/>
  <c r="S59" i="131"/>
  <c r="S60" i="131"/>
  <c r="S61" i="131"/>
  <c r="S62" i="131"/>
  <c r="S63" i="131"/>
  <c r="S64" i="131"/>
  <c r="Z10" i="130"/>
  <c r="G12" i="130"/>
  <c r="S12" i="130"/>
  <c r="G13" i="130"/>
  <c r="S13" i="130"/>
  <c r="E14" i="130"/>
  <c r="F14" i="130"/>
  <c r="H14" i="130"/>
  <c r="I14" i="130"/>
  <c r="J14" i="130"/>
  <c r="K14" i="130"/>
  <c r="L14" i="130"/>
  <c r="M14" i="130"/>
  <c r="N14" i="130"/>
  <c r="T14" i="130"/>
  <c r="U14" i="130"/>
  <c r="V14" i="130"/>
  <c r="W14" i="130"/>
  <c r="X14" i="130"/>
  <c r="Y14" i="130"/>
  <c r="Z14" i="130"/>
  <c r="AA14" i="130"/>
  <c r="AB14" i="130"/>
  <c r="G15" i="130"/>
  <c r="S15" i="130"/>
  <c r="G17" i="130"/>
  <c r="S17" i="130"/>
  <c r="G18" i="130"/>
  <c r="S18" i="130"/>
  <c r="S26" i="130"/>
  <c r="S27" i="130"/>
  <c r="S29" i="130"/>
  <c r="S30" i="130"/>
  <c r="S31" i="130"/>
  <c r="S32" i="130"/>
  <c r="S33" i="130"/>
  <c r="S35" i="130"/>
  <c r="S36" i="130"/>
  <c r="S37" i="130"/>
  <c r="S38" i="130"/>
  <c r="S40" i="130"/>
  <c r="S41" i="130"/>
  <c r="S42" i="130"/>
  <c r="S43" i="130"/>
  <c r="S44" i="130"/>
  <c r="S45" i="130"/>
  <c r="S46" i="130"/>
  <c r="S47" i="130"/>
  <c r="S48" i="130"/>
  <c r="S49" i="130"/>
  <c r="S51" i="130"/>
  <c r="S52" i="130"/>
  <c r="S53" i="130"/>
  <c r="S54" i="130"/>
  <c r="S55" i="130"/>
  <c r="Z10" i="102"/>
  <c r="G12" i="102"/>
  <c r="S12" i="102"/>
  <c r="G13" i="102"/>
  <c r="S13" i="102"/>
  <c r="E14" i="102"/>
  <c r="F14" i="102"/>
  <c r="H14" i="102"/>
  <c r="I14" i="102"/>
  <c r="J14" i="102"/>
  <c r="K14" i="102"/>
  <c r="L14" i="102"/>
  <c r="M14" i="102"/>
  <c r="N14" i="102"/>
  <c r="T14" i="102"/>
  <c r="U14" i="102"/>
  <c r="V14" i="102"/>
  <c r="W14" i="102"/>
  <c r="X14" i="102"/>
  <c r="Y14" i="102"/>
  <c r="Z14" i="102"/>
  <c r="AA14" i="102"/>
  <c r="AB14" i="102"/>
  <c r="G15" i="102"/>
  <c r="S15" i="102"/>
  <c r="S18" i="102"/>
  <c r="G20" i="102"/>
  <c r="S20" i="102"/>
  <c r="S23" i="102"/>
  <c r="S24" i="102"/>
  <c r="S25" i="102"/>
  <c r="S26" i="102"/>
  <c r="S27" i="102"/>
  <c r="S28" i="102"/>
  <c r="S30" i="102"/>
  <c r="S31" i="102"/>
  <c r="S32" i="102"/>
  <c r="S33" i="102"/>
  <c r="S34" i="102"/>
  <c r="S35" i="102"/>
  <c r="S36" i="102"/>
  <c r="S37" i="102"/>
  <c r="S38" i="102"/>
  <c r="S39" i="102"/>
  <c r="S41" i="102"/>
  <c r="S42" i="102"/>
  <c r="S43" i="102"/>
  <c r="S44" i="102"/>
  <c r="S45" i="102"/>
  <c r="S46" i="102"/>
  <c r="S47" i="102"/>
  <c r="S48" i="102"/>
  <c r="S49" i="102"/>
  <c r="S50" i="102"/>
  <c r="S52" i="102"/>
  <c r="S53" i="102"/>
  <c r="S54" i="102"/>
  <c r="S55" i="102"/>
  <c r="S56" i="102"/>
  <c r="S57" i="102"/>
  <c r="S58" i="102"/>
  <c r="S59" i="102"/>
  <c r="S60" i="102"/>
  <c r="S61" i="102"/>
  <c r="Z10" i="62"/>
  <c r="G12" i="62"/>
  <c r="S12" i="62"/>
  <c r="G13" i="62"/>
  <c r="S13" i="62"/>
  <c r="E14" i="62"/>
  <c r="F14" i="62"/>
  <c r="H14" i="62"/>
  <c r="I14" i="62"/>
  <c r="J14" i="62"/>
  <c r="K14" i="62"/>
  <c r="L14" i="62"/>
  <c r="M14" i="62"/>
  <c r="N14" i="62"/>
  <c r="T14" i="62"/>
  <c r="U14" i="62"/>
  <c r="V14" i="62"/>
  <c r="W14" i="62"/>
  <c r="X14" i="62"/>
  <c r="Y14" i="62"/>
  <c r="Z14" i="62"/>
  <c r="AA14" i="62"/>
  <c r="AB14" i="62"/>
  <c r="G15" i="62"/>
  <c r="S15" i="62"/>
  <c r="E16" i="62"/>
  <c r="F16" i="62"/>
  <c r="H16" i="62"/>
  <c r="I16" i="62"/>
  <c r="J16" i="62"/>
  <c r="K16" i="62"/>
  <c r="L16" i="62"/>
  <c r="M16" i="62"/>
  <c r="N16" i="62"/>
  <c r="T16" i="62"/>
  <c r="U16" i="62"/>
  <c r="V16" i="62"/>
  <c r="W16" i="62"/>
  <c r="X16" i="62"/>
  <c r="Y16" i="62"/>
  <c r="Z16" i="62"/>
  <c r="AA16" i="62"/>
  <c r="AB16" i="62"/>
  <c r="E17" i="62"/>
  <c r="F17" i="62"/>
  <c r="H17" i="62"/>
  <c r="I17" i="62"/>
  <c r="J17" i="62"/>
  <c r="K17" i="62"/>
  <c r="L17" i="62"/>
  <c r="M17" i="62"/>
  <c r="N17" i="62"/>
  <c r="T17" i="62"/>
  <c r="U17" i="62"/>
  <c r="V17" i="62"/>
  <c r="W17" i="62"/>
  <c r="X17" i="62"/>
  <c r="Y17" i="62"/>
  <c r="Z17" i="62"/>
  <c r="AA17" i="62"/>
  <c r="AB17" i="62"/>
  <c r="S18" i="62"/>
  <c r="G20" i="62"/>
  <c r="S20" i="62"/>
  <c r="S23" i="62"/>
  <c r="S24" i="62"/>
  <c r="S26" i="62"/>
  <c r="S27" i="62"/>
  <c r="S28" i="62"/>
  <c r="S29" i="62"/>
  <c r="S30" i="62"/>
  <c r="S32" i="62"/>
  <c r="S33" i="62"/>
  <c r="S34" i="62"/>
  <c r="S35" i="62"/>
  <c r="S36" i="62"/>
  <c r="S37" i="62"/>
  <c r="S38" i="62"/>
  <c r="S39" i="62"/>
  <c r="S40" i="62"/>
  <c r="S41" i="62"/>
  <c r="S42" i="62"/>
  <c r="S43" i="62"/>
  <c r="S44" i="62"/>
  <c r="S45" i="62"/>
  <c r="S47" i="62"/>
  <c r="S48" i="62"/>
  <c r="S49" i="62"/>
  <c r="S50" i="62"/>
  <c r="S51" i="62"/>
  <c r="E9" i="100"/>
  <c r="E10" i="100"/>
  <c r="E11" i="100"/>
  <c r="M11" i="100" s="1"/>
  <c r="N11" i="100" s="1"/>
  <c r="O11" i="100"/>
  <c r="P11" i="100"/>
  <c r="G16" i="100"/>
  <c r="H16" i="100"/>
  <c r="I16" i="100"/>
  <c r="J16" i="100"/>
  <c r="K16" i="100"/>
  <c r="L16" i="100"/>
  <c r="F17" i="100"/>
  <c r="E9" i="88"/>
  <c r="E10" i="88"/>
  <c r="E11" i="88"/>
  <c r="M11" i="88" s="1"/>
  <c r="N11" i="88" s="1"/>
  <c r="O11" i="88"/>
  <c r="P11" i="88"/>
  <c r="G15" i="88"/>
  <c r="H15" i="88"/>
  <c r="I15" i="88"/>
  <c r="J15" i="88"/>
  <c r="K15" i="88"/>
  <c r="L15" i="88"/>
  <c r="G16" i="88"/>
  <c r="H16" i="88"/>
  <c r="I16" i="88"/>
  <c r="J16" i="88"/>
  <c r="K16" i="88"/>
  <c r="L16" i="88"/>
  <c r="F17" i="88"/>
  <c r="E6" i="87"/>
  <c r="E7" i="87"/>
  <c r="E8" i="87"/>
  <c r="E9" i="87"/>
  <c r="E10" i="87"/>
  <c r="E16" i="87"/>
  <c r="E17" i="87"/>
  <c r="E7" i="58"/>
  <c r="E8" i="58"/>
  <c r="E9" i="58"/>
  <c r="E10" i="58"/>
  <c r="E11" i="58"/>
  <c r="E12" i="58"/>
  <c r="E14" i="58"/>
  <c r="G15" i="58"/>
  <c r="I15" i="58"/>
  <c r="E16" i="58"/>
  <c r="E17" i="58"/>
  <c r="P11" i="99"/>
  <c r="Q11" i="99"/>
  <c r="R11" i="99"/>
  <c r="R12" i="99" s="1"/>
  <c r="E13" i="56"/>
  <c r="F13" i="56"/>
  <c r="G13" i="56"/>
  <c r="H13" i="56"/>
  <c r="I13" i="56"/>
  <c r="J13" i="56"/>
  <c r="K13" i="56"/>
  <c r="L13" i="56"/>
  <c r="M13" i="56"/>
  <c r="N13" i="56"/>
  <c r="E15" i="56"/>
  <c r="F15" i="56"/>
  <c r="G15" i="56"/>
  <c r="H15" i="56"/>
  <c r="I15" i="56"/>
  <c r="J15" i="56"/>
  <c r="K15" i="56"/>
  <c r="L15" i="56"/>
  <c r="M15" i="56"/>
  <c r="N15" i="56"/>
  <c r="F6" i="98"/>
  <c r="E6" i="98" s="1"/>
  <c r="Q6" i="98"/>
  <c r="F7" i="98"/>
  <c r="E7" i="98" s="1"/>
  <c r="Q7" i="98"/>
  <c r="F8" i="98"/>
  <c r="E8" i="98" s="1"/>
  <c r="Q8" i="98"/>
  <c r="F9" i="98"/>
  <c r="E9" i="98" s="1"/>
  <c r="Q9" i="98"/>
  <c r="E10" i="98"/>
  <c r="F10" i="98"/>
  <c r="Q10" i="98"/>
  <c r="F11" i="98"/>
  <c r="E11" i="98" s="1"/>
  <c r="Q11" i="98"/>
  <c r="Q12" i="98"/>
  <c r="H15" i="98"/>
  <c r="J15" i="98"/>
  <c r="L15" i="98"/>
  <c r="N15" i="98"/>
  <c r="P15" i="98"/>
  <c r="H16" i="98"/>
  <c r="L16" i="98"/>
  <c r="N16" i="98"/>
  <c r="P16" i="98"/>
  <c r="H17" i="98"/>
  <c r="I17" i="98"/>
  <c r="J17" i="98" s="1"/>
  <c r="K17" i="98"/>
  <c r="L17" i="98" s="1"/>
  <c r="M17" i="98"/>
  <c r="N17" i="98" s="1"/>
  <c r="O17" i="98"/>
  <c r="P17" i="98" s="1"/>
  <c r="H18" i="98"/>
  <c r="J18" i="98"/>
  <c r="L18" i="98"/>
  <c r="N18" i="98"/>
  <c r="P18" i="98"/>
  <c r="H26" i="98"/>
  <c r="J26" i="98"/>
  <c r="L26" i="98"/>
  <c r="N26" i="98"/>
  <c r="P26" i="98"/>
  <c r="H27" i="98"/>
  <c r="J27" i="98"/>
  <c r="L27" i="98"/>
  <c r="N27" i="98"/>
  <c r="P27" i="98"/>
  <c r="H28" i="98"/>
  <c r="J28" i="98"/>
  <c r="L28" i="98"/>
  <c r="N28" i="98"/>
  <c r="P28" i="98"/>
  <c r="H29" i="98"/>
  <c r="J29" i="98"/>
  <c r="L29" i="98"/>
  <c r="N29" i="98"/>
  <c r="P29" i="98"/>
  <c r="H30" i="98"/>
  <c r="J30" i="98"/>
  <c r="L30" i="98"/>
  <c r="N30" i="98"/>
  <c r="P30" i="98"/>
  <c r="H31" i="98"/>
  <c r="J31" i="98"/>
  <c r="L31" i="98"/>
  <c r="N31" i="98"/>
  <c r="P31" i="98"/>
  <c r="H33" i="98"/>
  <c r="J33" i="98"/>
  <c r="L33" i="98"/>
  <c r="N33" i="98"/>
  <c r="P33" i="98"/>
  <c r="H34" i="98"/>
  <c r="J34" i="98"/>
  <c r="L34" i="98"/>
  <c r="N34" i="98"/>
  <c r="P34" i="98"/>
  <c r="H35" i="98"/>
  <c r="J35" i="98"/>
  <c r="L35" i="98"/>
  <c r="N35" i="98"/>
  <c r="P35" i="98"/>
  <c r="H36" i="98"/>
  <c r="J36" i="98"/>
  <c r="L36" i="98"/>
  <c r="N36" i="98"/>
  <c r="P36" i="98"/>
  <c r="H37" i="98"/>
  <c r="J37" i="98"/>
  <c r="L37" i="98"/>
  <c r="N37" i="98"/>
  <c r="P37" i="98"/>
  <c r="H38" i="98"/>
  <c r="J38" i="98"/>
  <c r="L38" i="98"/>
  <c r="N38" i="98"/>
  <c r="P38" i="98"/>
  <c r="H39" i="98"/>
  <c r="J39" i="98"/>
  <c r="L39" i="98"/>
  <c r="N39" i="98"/>
  <c r="P39" i="98"/>
  <c r="H40" i="98"/>
  <c r="J40" i="98"/>
  <c r="L40" i="98"/>
  <c r="N40" i="98"/>
  <c r="P40" i="98"/>
  <c r="H41" i="98"/>
  <c r="J41" i="98"/>
  <c r="L41" i="98"/>
  <c r="N41" i="98"/>
  <c r="P41" i="98"/>
  <c r="H42" i="98"/>
  <c r="J42" i="98"/>
  <c r="L42" i="98"/>
  <c r="N42" i="98"/>
  <c r="P42" i="98"/>
  <c r="H44" i="98"/>
  <c r="J44" i="98"/>
  <c r="L44" i="98"/>
  <c r="N44" i="98"/>
  <c r="P44" i="98"/>
  <c r="H45" i="98"/>
  <c r="J45" i="98"/>
  <c r="L45" i="98"/>
  <c r="N45" i="98"/>
  <c r="P45" i="98"/>
  <c r="H46" i="98"/>
  <c r="J46" i="98"/>
  <c r="L46" i="98"/>
  <c r="N46" i="98"/>
  <c r="P46" i="98"/>
  <c r="H47" i="98"/>
  <c r="J47" i="98"/>
  <c r="L47" i="98"/>
  <c r="N47" i="98"/>
  <c r="P47" i="98"/>
  <c r="H48" i="98"/>
  <c r="J48" i="98"/>
  <c r="L48" i="98"/>
  <c r="N48" i="98"/>
  <c r="P48" i="98"/>
  <c r="H49" i="98"/>
  <c r="J49" i="98"/>
  <c r="L49" i="98"/>
  <c r="N49" i="98"/>
  <c r="P49" i="98"/>
  <c r="H50" i="98"/>
  <c r="J50" i="98"/>
  <c r="L50" i="98"/>
  <c r="N50" i="98"/>
  <c r="P50" i="98"/>
  <c r="H51" i="98"/>
  <c r="J51" i="98"/>
  <c r="L51" i="98"/>
  <c r="N51" i="98"/>
  <c r="P51" i="98"/>
  <c r="H52" i="98"/>
  <c r="J52" i="98"/>
  <c r="L52" i="98"/>
  <c r="N52" i="98"/>
  <c r="P52" i="98"/>
  <c r="H53" i="98"/>
  <c r="J53" i="98"/>
  <c r="L53" i="98"/>
  <c r="N53" i="98"/>
  <c r="P53" i="98"/>
  <c r="H55" i="98"/>
  <c r="J55" i="98"/>
  <c r="L55" i="98"/>
  <c r="N55" i="98"/>
  <c r="P55" i="98"/>
  <c r="H56" i="98"/>
  <c r="J56" i="98"/>
  <c r="L56" i="98"/>
  <c r="N56" i="98"/>
  <c r="P56" i="98"/>
  <c r="H57" i="98"/>
  <c r="J57" i="98"/>
  <c r="L57" i="98"/>
  <c r="N57" i="98"/>
  <c r="P57" i="98"/>
  <c r="H58" i="98"/>
  <c r="J58" i="98"/>
  <c r="L58" i="98"/>
  <c r="N58" i="98"/>
  <c r="P58" i="98"/>
  <c r="H59" i="98"/>
  <c r="J59" i="98"/>
  <c r="L59" i="98"/>
  <c r="N59" i="98"/>
  <c r="P59" i="98"/>
  <c r="H60" i="98"/>
  <c r="J60" i="98"/>
  <c r="L60" i="98"/>
  <c r="N60" i="98"/>
  <c r="P60" i="98"/>
  <c r="H61" i="98"/>
  <c r="J61" i="98"/>
  <c r="L61" i="98"/>
  <c r="N61" i="98"/>
  <c r="P61" i="98"/>
  <c r="H62" i="98"/>
  <c r="J62" i="98"/>
  <c r="L62" i="98"/>
  <c r="N62" i="98"/>
  <c r="P62" i="98"/>
  <c r="H63" i="98"/>
  <c r="J63" i="98"/>
  <c r="L63" i="98"/>
  <c r="N63" i="98"/>
  <c r="P63" i="98"/>
  <c r="H64" i="98"/>
  <c r="J64" i="98"/>
  <c r="L64" i="98"/>
  <c r="N64" i="98"/>
  <c r="P64" i="98"/>
  <c r="H6" i="55"/>
  <c r="J6" i="55"/>
  <c r="L6" i="55"/>
  <c r="P6" i="55"/>
  <c r="H7" i="55"/>
  <c r="J7" i="55"/>
  <c r="L7" i="55"/>
  <c r="P7" i="55"/>
  <c r="H8" i="55"/>
  <c r="J8" i="55"/>
  <c r="L8" i="55"/>
  <c r="P8" i="55"/>
  <c r="H9" i="55"/>
  <c r="J9" i="55"/>
  <c r="L9" i="55"/>
  <c r="P9" i="55"/>
  <c r="H10" i="55"/>
  <c r="J10" i="55"/>
  <c r="L10" i="55"/>
  <c r="N10" i="55"/>
  <c r="P10" i="55"/>
  <c r="H11" i="55"/>
  <c r="J11" i="55"/>
  <c r="L11" i="55"/>
  <c r="N11" i="55"/>
  <c r="P11" i="55"/>
  <c r="H13" i="55"/>
  <c r="J13" i="55"/>
  <c r="L13" i="55"/>
  <c r="N13" i="55"/>
  <c r="P13" i="55"/>
  <c r="H15" i="55"/>
  <c r="J15" i="55"/>
  <c r="L15" i="55"/>
  <c r="N15" i="55"/>
  <c r="P15" i="55"/>
  <c r="E16" i="55"/>
  <c r="G16" i="55"/>
  <c r="I16" i="55"/>
  <c r="K16" i="55"/>
  <c r="M16" i="55"/>
  <c r="N16" i="55" s="1"/>
  <c r="O16" i="55"/>
  <c r="H17" i="55"/>
  <c r="I17" i="55"/>
  <c r="J17" i="55" s="1"/>
  <c r="K17" i="55"/>
  <c r="L17" i="55" s="1"/>
  <c r="M17" i="55"/>
  <c r="N17" i="55" s="1"/>
  <c r="O17" i="55"/>
  <c r="P17" i="55" s="1"/>
  <c r="H18" i="55"/>
  <c r="J18" i="55"/>
  <c r="L18" i="55"/>
  <c r="N18" i="55"/>
  <c r="P18" i="55"/>
  <c r="H26" i="55"/>
  <c r="J26" i="55"/>
  <c r="L26" i="55"/>
  <c r="N26" i="55"/>
  <c r="P26" i="55"/>
  <c r="H27" i="55"/>
  <c r="J27" i="55"/>
  <c r="L27" i="55"/>
  <c r="N27" i="55"/>
  <c r="P27" i="55"/>
  <c r="H29" i="55"/>
  <c r="J29" i="55"/>
  <c r="L29" i="55"/>
  <c r="N29" i="55"/>
  <c r="P29" i="55"/>
  <c r="H30" i="55"/>
  <c r="J30" i="55"/>
  <c r="L30" i="55"/>
  <c r="N30" i="55"/>
  <c r="P30" i="55"/>
  <c r="H31" i="55"/>
  <c r="J31" i="55"/>
  <c r="L31" i="55"/>
  <c r="N31" i="55"/>
  <c r="P31" i="55"/>
  <c r="H32" i="55"/>
  <c r="J32" i="55"/>
  <c r="L32" i="55"/>
  <c r="N32" i="55"/>
  <c r="P32" i="55"/>
  <c r="H33" i="55"/>
  <c r="J33" i="55"/>
  <c r="L33" i="55"/>
  <c r="N33" i="55"/>
  <c r="P33" i="55"/>
  <c r="H35" i="55"/>
  <c r="J35" i="55"/>
  <c r="L35" i="55"/>
  <c r="N35" i="55"/>
  <c r="P35" i="55"/>
  <c r="H36" i="55"/>
  <c r="J36" i="55"/>
  <c r="L36" i="55"/>
  <c r="N36" i="55"/>
  <c r="P36" i="55"/>
  <c r="H37" i="55"/>
  <c r="J37" i="55"/>
  <c r="L37" i="55"/>
  <c r="N37" i="55"/>
  <c r="P37" i="55"/>
  <c r="H38" i="55"/>
  <c r="J38" i="55"/>
  <c r="L38" i="55"/>
  <c r="N38" i="55"/>
  <c r="P38" i="55"/>
  <c r="H39" i="55"/>
  <c r="J39" i="55"/>
  <c r="L39" i="55"/>
  <c r="N39" i="55"/>
  <c r="P39" i="55"/>
  <c r="H40" i="55"/>
  <c r="J40" i="55"/>
  <c r="L40" i="55"/>
  <c r="N40" i="55"/>
  <c r="P40" i="55"/>
  <c r="H41" i="55"/>
  <c r="J41" i="55"/>
  <c r="L41" i="55"/>
  <c r="N41" i="55"/>
  <c r="P41" i="55"/>
  <c r="H42" i="55"/>
  <c r="J42" i="55"/>
  <c r="L42" i="55"/>
  <c r="N42" i="55"/>
  <c r="P42" i="55"/>
  <c r="H43" i="55"/>
  <c r="J43" i="55"/>
  <c r="L43" i="55"/>
  <c r="N43" i="55"/>
  <c r="P43" i="55"/>
  <c r="H44" i="55"/>
  <c r="J44" i="55"/>
  <c r="L44" i="55"/>
  <c r="N44" i="55"/>
  <c r="P44" i="55"/>
  <c r="H45" i="55"/>
  <c r="J45" i="55"/>
  <c r="L45" i="55"/>
  <c r="N45" i="55"/>
  <c r="P45" i="55"/>
  <c r="H46" i="55"/>
  <c r="J46" i="55"/>
  <c r="L46" i="55"/>
  <c r="N46" i="55"/>
  <c r="P46" i="55"/>
  <c r="H47" i="55"/>
  <c r="J47" i="55"/>
  <c r="L47" i="55"/>
  <c r="N47" i="55"/>
  <c r="P47" i="55"/>
  <c r="H48" i="55"/>
  <c r="J48" i="55"/>
  <c r="L48" i="55"/>
  <c r="N48" i="55"/>
  <c r="P48" i="55"/>
  <c r="H49" i="55"/>
  <c r="J49" i="55"/>
  <c r="L49" i="55"/>
  <c r="N49" i="55"/>
  <c r="P49" i="55"/>
  <c r="H51" i="55"/>
  <c r="J51" i="55"/>
  <c r="L51" i="55"/>
  <c r="N51" i="55"/>
  <c r="P51" i="55"/>
  <c r="H52" i="55"/>
  <c r="J52" i="55"/>
  <c r="L52" i="55"/>
  <c r="N52" i="55"/>
  <c r="P52" i="55"/>
  <c r="H53" i="55"/>
  <c r="J53" i="55"/>
  <c r="L53" i="55"/>
  <c r="N53" i="55"/>
  <c r="P53" i="55"/>
  <c r="H54" i="55"/>
  <c r="J54" i="55"/>
  <c r="L54" i="55"/>
  <c r="N54" i="55"/>
  <c r="P54" i="55"/>
  <c r="H55" i="55"/>
  <c r="J55" i="55"/>
  <c r="L55" i="55"/>
  <c r="N55" i="55"/>
  <c r="P55" i="55"/>
  <c r="E13" i="51"/>
  <c r="F13" i="51"/>
  <c r="G13" i="51"/>
  <c r="H13" i="51"/>
  <c r="I13" i="51"/>
  <c r="J13" i="51"/>
  <c r="K13" i="51"/>
  <c r="Q13" i="51"/>
  <c r="R13" i="51"/>
  <c r="S13" i="51"/>
  <c r="T13" i="51"/>
  <c r="U13" i="51"/>
  <c r="V13" i="51"/>
  <c r="W13" i="51"/>
  <c r="X13" i="51"/>
  <c r="Z13" i="51"/>
  <c r="E15" i="51"/>
  <c r="F15" i="51"/>
  <c r="G15" i="51"/>
  <c r="H15" i="51"/>
  <c r="I15" i="51"/>
  <c r="J15" i="51"/>
  <c r="K15" i="51"/>
  <c r="L15" i="51"/>
  <c r="Q15" i="51"/>
  <c r="R15" i="51"/>
  <c r="S15" i="51"/>
  <c r="T15" i="51"/>
  <c r="U15" i="51"/>
  <c r="V15" i="51"/>
  <c r="W15" i="51"/>
  <c r="X15" i="51"/>
  <c r="Z15" i="51"/>
  <c r="G14" i="46"/>
  <c r="H14" i="46"/>
  <c r="I14" i="46"/>
  <c r="J14" i="46"/>
  <c r="K14" i="46"/>
  <c r="L14" i="46"/>
  <c r="W6" i="45"/>
  <c r="L7" i="45"/>
  <c r="W7" i="45"/>
  <c r="F8" i="45"/>
  <c r="E8" i="45" s="1"/>
  <c r="L9" i="45"/>
  <c r="W9" i="45"/>
  <c r="E13" i="45"/>
  <c r="F13" i="45"/>
  <c r="G13" i="45"/>
  <c r="H13" i="45"/>
  <c r="I13" i="45"/>
  <c r="J13" i="45"/>
  <c r="K13" i="45"/>
  <c r="L13" i="45"/>
  <c r="M13" i="45"/>
  <c r="R13" i="45"/>
  <c r="S13" i="45"/>
  <c r="T13" i="45"/>
  <c r="U13" i="45"/>
  <c r="V13" i="45"/>
  <c r="W13" i="45"/>
  <c r="X13" i="45"/>
  <c r="Y13" i="45"/>
  <c r="Z13" i="45"/>
  <c r="AA13" i="45"/>
  <c r="AB13" i="45"/>
  <c r="H15" i="45"/>
  <c r="I15" i="45"/>
  <c r="J15" i="45"/>
  <c r="K15" i="45"/>
  <c r="L15" i="45"/>
  <c r="M15" i="45"/>
  <c r="R15" i="45"/>
  <c r="S15" i="45"/>
  <c r="T15" i="45"/>
  <c r="U15" i="45"/>
  <c r="V15" i="45"/>
  <c r="W15" i="45"/>
  <c r="X15" i="45"/>
  <c r="Y15" i="45"/>
  <c r="Z15" i="45"/>
  <c r="AA15" i="45"/>
  <c r="AB15" i="45"/>
  <c r="W6" i="44"/>
  <c r="L7" i="44"/>
  <c r="W7" i="44"/>
  <c r="F8" i="44"/>
  <c r="E8" i="44" s="1"/>
  <c r="L9" i="44"/>
  <c r="W9" i="44"/>
  <c r="W6" i="43"/>
  <c r="L7" i="43"/>
  <c r="W7" i="43"/>
  <c r="F8" i="43"/>
  <c r="E8" i="43" s="1"/>
  <c r="L9" i="43"/>
  <c r="W9" i="43"/>
  <c r="E13" i="43"/>
  <c r="F13" i="43"/>
  <c r="G13" i="43"/>
  <c r="H13" i="43"/>
  <c r="I13" i="43"/>
  <c r="J13" i="43"/>
  <c r="K13" i="43"/>
  <c r="L13" i="43"/>
  <c r="M13" i="43"/>
  <c r="R13" i="43"/>
  <c r="S13" i="43"/>
  <c r="T13" i="43"/>
  <c r="U13" i="43"/>
  <c r="V13" i="43"/>
  <c r="W13" i="43"/>
  <c r="X13" i="43"/>
  <c r="Y13" i="43"/>
  <c r="Z13" i="43"/>
  <c r="AA13" i="43"/>
  <c r="AB13" i="43"/>
  <c r="H15" i="43"/>
  <c r="I15" i="43"/>
  <c r="J15" i="43"/>
  <c r="K15" i="43"/>
  <c r="L15" i="43"/>
  <c r="M15" i="43"/>
  <c r="R15" i="43"/>
  <c r="S15" i="43"/>
  <c r="T15" i="43"/>
  <c r="U15" i="43"/>
  <c r="V15" i="43"/>
  <c r="W15" i="43"/>
  <c r="X15" i="43"/>
  <c r="Y15" i="43"/>
  <c r="Z15" i="43"/>
  <c r="AA15" i="43"/>
  <c r="AB15" i="43"/>
  <c r="E7" i="47"/>
  <c r="F7" i="47"/>
  <c r="G7" i="47"/>
  <c r="H7" i="47"/>
  <c r="CE18" i="135"/>
  <c r="CF18" i="135" s="1"/>
  <c r="CE19" i="135"/>
  <c r="CF19" i="135" s="1"/>
  <c r="CE18" i="134"/>
  <c r="CF18" i="134" s="1"/>
  <c r="CE19" i="134"/>
  <c r="CF19" i="134" s="1"/>
  <c r="E20" i="134"/>
  <c r="H20" i="134"/>
  <c r="U20" i="134"/>
  <c r="AL20" i="134"/>
  <c r="AY20" i="134"/>
  <c r="BL20" i="134"/>
  <c r="M7" i="17"/>
  <c r="M9" i="17"/>
  <c r="G13" i="16"/>
  <c r="H13" i="16"/>
  <c r="I13" i="16"/>
  <c r="J13" i="16"/>
  <c r="L13" i="16"/>
  <c r="M13" i="16"/>
  <c r="R13" i="16"/>
  <c r="U13" i="16"/>
  <c r="V13" i="16"/>
  <c r="W13" i="16"/>
  <c r="X13" i="16"/>
  <c r="Y13" i="16"/>
  <c r="Z13" i="16"/>
  <c r="G15" i="16"/>
  <c r="H15" i="16"/>
  <c r="I15" i="16"/>
  <c r="J15" i="16"/>
  <c r="K15" i="16"/>
  <c r="L15" i="16"/>
  <c r="M15" i="16"/>
  <c r="R15" i="16"/>
  <c r="E15" i="111" s="1"/>
  <c r="U15" i="16"/>
  <c r="V15" i="16"/>
  <c r="W15" i="16"/>
  <c r="X15" i="16"/>
  <c r="Y15" i="16"/>
  <c r="Z15" i="16"/>
  <c r="E18" i="111"/>
  <c r="E18" i="112" s="1"/>
  <c r="G7" i="79"/>
  <c r="S7" i="79"/>
  <c r="G8" i="79"/>
  <c r="S8" i="79"/>
  <c r="G9" i="79"/>
  <c r="S9" i="79"/>
  <c r="G10" i="79"/>
  <c r="S10" i="79"/>
  <c r="G11" i="79"/>
  <c r="S11" i="79"/>
  <c r="G12" i="79"/>
  <c r="S12" i="79"/>
  <c r="AD12" i="79"/>
  <c r="G13" i="79"/>
  <c r="S13" i="79"/>
  <c r="G14" i="79"/>
  <c r="AE13" i="108" s="1"/>
  <c r="S14" i="79"/>
  <c r="G15" i="79"/>
  <c r="AE14" i="108" s="1"/>
  <c r="S15" i="79"/>
  <c r="G16" i="79"/>
  <c r="AE15" i="108" s="1"/>
  <c r="S16" i="79"/>
  <c r="G17" i="79"/>
  <c r="AE16" i="108" s="1"/>
  <c r="S17" i="79"/>
  <c r="G18" i="79"/>
  <c r="AE17" i="108" s="1"/>
  <c r="S18" i="79"/>
  <c r="AE19" i="108"/>
  <c r="AE20" i="108"/>
  <c r="AE21" i="108"/>
  <c r="AE25" i="108"/>
  <c r="S26" i="79"/>
  <c r="AE26" i="108"/>
  <c r="S27" i="79"/>
  <c r="AE27" i="108"/>
  <c r="S28" i="79"/>
  <c r="AE28" i="108"/>
  <c r="S29" i="79"/>
  <c r="AE29" i="108"/>
  <c r="S30" i="79"/>
  <c r="AE30" i="108"/>
  <c r="S31" i="79"/>
  <c r="AE32" i="108"/>
  <c r="S33" i="79"/>
  <c r="AE33" i="108"/>
  <c r="S34" i="79"/>
  <c r="AE34" i="108"/>
  <c r="S35" i="79"/>
  <c r="AE35" i="108"/>
  <c r="S36" i="79"/>
  <c r="AE36" i="108"/>
  <c r="S37" i="79"/>
  <c r="AE37" i="108"/>
  <c r="S38" i="79"/>
  <c r="AE38" i="108"/>
  <c r="S39" i="79"/>
  <c r="AE39" i="108"/>
  <c r="S40" i="79"/>
  <c r="AE40" i="108"/>
  <c r="S41" i="79"/>
  <c r="AE41" i="108"/>
  <c r="S42" i="79"/>
  <c r="AE43" i="108"/>
  <c r="S44" i="79"/>
  <c r="AE44" i="108"/>
  <c r="S45" i="79"/>
  <c r="AE45" i="108"/>
  <c r="S46" i="79"/>
  <c r="AE46" i="108"/>
  <c r="S47" i="79"/>
  <c r="AE47" i="108"/>
  <c r="S48" i="79"/>
  <c r="AE48" i="108"/>
  <c r="S49" i="79"/>
  <c r="AE49" i="108"/>
  <c r="S50" i="79"/>
  <c r="AE50" i="108"/>
  <c r="S51" i="79"/>
  <c r="AE51" i="108"/>
  <c r="S52" i="79"/>
  <c r="AE52" i="108"/>
  <c r="S53" i="79"/>
  <c r="AE54" i="108"/>
  <c r="S55" i="79"/>
  <c r="AE55" i="108"/>
  <c r="S56" i="79"/>
  <c r="AE56" i="108"/>
  <c r="S57" i="79"/>
  <c r="AE57" i="108"/>
  <c r="S58" i="79"/>
  <c r="AE58" i="108"/>
  <c r="S59" i="79"/>
  <c r="AE59" i="108"/>
  <c r="S60" i="79"/>
  <c r="AE60" i="108"/>
  <c r="S61" i="79"/>
  <c r="AE61" i="108"/>
  <c r="S62" i="79"/>
  <c r="AE62" i="108"/>
  <c r="S63" i="79"/>
  <c r="AE63" i="108"/>
  <c r="S64" i="79"/>
  <c r="G7" i="76"/>
  <c r="S7" i="76"/>
  <c r="G8" i="76"/>
  <c r="S8" i="76"/>
  <c r="G9" i="76"/>
  <c r="S9" i="76"/>
  <c r="G10" i="76"/>
  <c r="S10" i="76"/>
  <c r="G11" i="76"/>
  <c r="S11" i="76"/>
  <c r="G12" i="76"/>
  <c r="S12" i="76"/>
  <c r="AD12" i="76"/>
  <c r="AE12" i="76"/>
  <c r="AF12" i="76"/>
  <c r="AG12" i="76"/>
  <c r="AG13" i="76" s="1"/>
  <c r="AH12" i="76"/>
  <c r="AI12" i="76"/>
  <c r="AJ12" i="76"/>
  <c r="AK12" i="76"/>
  <c r="AK13" i="76" s="1"/>
  <c r="AL12" i="76"/>
  <c r="AL13" i="76" s="1"/>
  <c r="AQ12" i="76"/>
  <c r="AR12" i="76"/>
  <c r="AR13" i="76" s="1"/>
  <c r="AS12" i="76"/>
  <c r="AS13" i="76" s="1"/>
  <c r="AT12" i="76"/>
  <c r="AT13" i="76" s="1"/>
  <c r="AU12" i="76"/>
  <c r="AV12" i="76"/>
  <c r="AV13" i="76" s="1"/>
  <c r="AW12" i="76"/>
  <c r="AX12" i="76"/>
  <c r="AY12" i="76"/>
  <c r="G13" i="76"/>
  <c r="S13" i="76"/>
  <c r="AE13" i="76"/>
  <c r="AI13" i="76"/>
  <c r="AQ13" i="76"/>
  <c r="AU13" i="76"/>
  <c r="G14" i="76"/>
  <c r="AE13" i="107" s="1"/>
  <c r="S14" i="76"/>
  <c r="G15" i="76"/>
  <c r="AE14" i="107" s="1"/>
  <c r="S15" i="76"/>
  <c r="G16" i="76"/>
  <c r="S16" i="76"/>
  <c r="S16" i="62" s="1"/>
  <c r="G17" i="76"/>
  <c r="AE16" i="107" s="1"/>
  <c r="S17" i="76"/>
  <c r="S17" i="62" s="1"/>
  <c r="G18" i="76"/>
  <c r="AE17" i="107" s="1"/>
  <c r="S18" i="76"/>
  <c r="AE25" i="107"/>
  <c r="S26" i="76"/>
  <c r="AE26" i="107"/>
  <c r="S27" i="76"/>
  <c r="AE28" i="107"/>
  <c r="S29" i="76"/>
  <c r="AE29" i="107"/>
  <c r="S30" i="76"/>
  <c r="AE30" i="107"/>
  <c r="S31" i="76"/>
  <c r="AE31" i="107"/>
  <c r="S32" i="76"/>
  <c r="AE32" i="107"/>
  <c r="S33" i="76"/>
  <c r="AE34" i="107"/>
  <c r="S35" i="76"/>
  <c r="AE35" i="107"/>
  <c r="S36" i="76"/>
  <c r="AE36" i="107"/>
  <c r="S37" i="76"/>
  <c r="AE37" i="107"/>
  <c r="AE39" i="107"/>
  <c r="S40" i="76"/>
  <c r="S62" i="76" s="1"/>
  <c r="AE40" i="107"/>
  <c r="S41" i="76"/>
  <c r="AE41" i="107"/>
  <c r="S42" i="76"/>
  <c r="AE42" i="107"/>
  <c r="S43" i="76"/>
  <c r="AE43" i="107"/>
  <c r="S44" i="76"/>
  <c r="AE44" i="107"/>
  <c r="S45" i="76"/>
  <c r="AE45" i="107"/>
  <c r="S46" i="76"/>
  <c r="AE46" i="107"/>
  <c r="S47" i="76"/>
  <c r="AE47" i="107"/>
  <c r="S48" i="76"/>
  <c r="AE48" i="107"/>
  <c r="S49" i="76"/>
  <c r="AE50" i="107"/>
  <c r="S51" i="76"/>
  <c r="AE51" i="107"/>
  <c r="S52" i="76"/>
  <c r="AE52" i="107"/>
  <c r="S53" i="76"/>
  <c r="AE53" i="107"/>
  <c r="S54" i="76"/>
  <c r="AE54" i="107"/>
  <c r="S55" i="76"/>
  <c r="F6" i="85"/>
  <c r="F7" i="85"/>
  <c r="F8" i="85"/>
  <c r="E9" i="85"/>
  <c r="F9" i="85"/>
  <c r="E10" i="85"/>
  <c r="F10" i="85"/>
  <c r="E11" i="85"/>
  <c r="M11" i="85" s="1"/>
  <c r="N11" i="85" s="1"/>
  <c r="F11" i="85"/>
  <c r="O11" i="85"/>
  <c r="P11" i="85"/>
  <c r="F12" i="85"/>
  <c r="F14" i="85"/>
  <c r="E15" i="85"/>
  <c r="F15" i="85"/>
  <c r="F16" i="85"/>
  <c r="F6" i="59"/>
  <c r="F7" i="59"/>
  <c r="F8" i="59"/>
  <c r="E9" i="59"/>
  <c r="F9" i="59"/>
  <c r="E10" i="59"/>
  <c r="F10" i="59"/>
  <c r="E11" i="59"/>
  <c r="F11" i="59"/>
  <c r="F12" i="59"/>
  <c r="F14" i="59"/>
  <c r="E15" i="59"/>
  <c r="E15" i="88" s="1"/>
  <c r="F15" i="59"/>
  <c r="F15" i="88" s="1"/>
  <c r="F16" i="59"/>
  <c r="F16" i="100" s="1"/>
  <c r="F17" i="59"/>
  <c r="E6" i="84"/>
  <c r="E7" i="84"/>
  <c r="E8" i="84"/>
  <c r="E9" i="84"/>
  <c r="E10" i="84"/>
  <c r="E11" i="84"/>
  <c r="E12" i="84"/>
  <c r="E13" i="84"/>
  <c r="E14" i="84"/>
  <c r="E15" i="84"/>
  <c r="E16" i="84"/>
  <c r="E6" i="57"/>
  <c r="E7" i="57"/>
  <c r="E8" i="57"/>
  <c r="E9" i="57"/>
  <c r="E10" i="57"/>
  <c r="E11" i="57"/>
  <c r="E12" i="57"/>
  <c r="E13" i="57"/>
  <c r="E14" i="57"/>
  <c r="E15" i="57"/>
  <c r="E16" i="57"/>
  <c r="E17" i="57"/>
  <c r="P11" i="82"/>
  <c r="Q11" i="82"/>
  <c r="R11" i="82"/>
  <c r="S11" i="82"/>
  <c r="T11" i="82"/>
  <c r="T12" i="82" s="1"/>
  <c r="J13" i="82" s="1"/>
  <c r="P11" i="54"/>
  <c r="Q11" i="54"/>
  <c r="R11" i="54"/>
  <c r="S11" i="54"/>
  <c r="T11" i="54"/>
  <c r="T12" i="54" s="1"/>
  <c r="J13" i="54" s="1"/>
  <c r="F6" i="95"/>
  <c r="E6" i="95" s="1"/>
  <c r="Q6" i="95"/>
  <c r="F7" i="95"/>
  <c r="E7" i="95" s="1"/>
  <c r="Q7" i="95"/>
  <c r="F8" i="95"/>
  <c r="E8" i="95" s="1"/>
  <c r="Q8" i="95"/>
  <c r="F9" i="95"/>
  <c r="E9" i="95" s="1"/>
  <c r="Q9" i="95"/>
  <c r="F10" i="95"/>
  <c r="E10" i="95" s="1"/>
  <c r="Q10" i="95"/>
  <c r="F11" i="95"/>
  <c r="E11" i="95" s="1"/>
  <c r="Q11" i="95"/>
  <c r="Q12" i="95"/>
  <c r="H16" i="95"/>
  <c r="J16" i="95"/>
  <c r="L16" i="95"/>
  <c r="N16" i="95"/>
  <c r="P16" i="95"/>
  <c r="H17" i="95"/>
  <c r="J17" i="95"/>
  <c r="L17" i="95"/>
  <c r="N17" i="95"/>
  <c r="P17" i="95"/>
  <c r="H25" i="95"/>
  <c r="J25" i="95"/>
  <c r="L25" i="95"/>
  <c r="N25" i="95"/>
  <c r="P25" i="95"/>
  <c r="H26" i="95"/>
  <c r="J26" i="95"/>
  <c r="L26" i="95"/>
  <c r="N26" i="95"/>
  <c r="P26" i="95"/>
  <c r="H27" i="95"/>
  <c r="J27" i="95"/>
  <c r="L27" i="95"/>
  <c r="N27" i="95"/>
  <c r="P27" i="95"/>
  <c r="H28" i="95"/>
  <c r="J28" i="95"/>
  <c r="L28" i="95"/>
  <c r="N28" i="95"/>
  <c r="P28" i="95"/>
  <c r="H29" i="95"/>
  <c r="J29" i="95"/>
  <c r="L29" i="95"/>
  <c r="N29" i="95"/>
  <c r="P29" i="95"/>
  <c r="H30" i="95"/>
  <c r="J30" i="95"/>
  <c r="L30" i="95"/>
  <c r="N30" i="95"/>
  <c r="P30" i="95"/>
  <c r="H32" i="95"/>
  <c r="J32" i="95"/>
  <c r="L32" i="95"/>
  <c r="N32" i="95"/>
  <c r="P32" i="95"/>
  <c r="H33" i="95"/>
  <c r="J33" i="95"/>
  <c r="L33" i="95"/>
  <c r="N33" i="95"/>
  <c r="P33" i="95"/>
  <c r="H34" i="95"/>
  <c r="J34" i="95"/>
  <c r="L34" i="95"/>
  <c r="N34" i="95"/>
  <c r="P34" i="95"/>
  <c r="H35" i="95"/>
  <c r="J35" i="95"/>
  <c r="L35" i="95"/>
  <c r="N35" i="95"/>
  <c r="P35" i="95"/>
  <c r="H36" i="95"/>
  <c r="J36" i="95"/>
  <c r="L36" i="95"/>
  <c r="N36" i="95"/>
  <c r="P36" i="95"/>
  <c r="H37" i="95"/>
  <c r="J37" i="95"/>
  <c r="L37" i="95"/>
  <c r="N37" i="95"/>
  <c r="P37" i="95"/>
  <c r="H38" i="95"/>
  <c r="J38" i="95"/>
  <c r="L38" i="95"/>
  <c r="N38" i="95"/>
  <c r="P38" i="95"/>
  <c r="H39" i="95"/>
  <c r="J39" i="95"/>
  <c r="L39" i="95"/>
  <c r="N39" i="95"/>
  <c r="P39" i="95"/>
  <c r="H40" i="95"/>
  <c r="J40" i="95"/>
  <c r="L40" i="95"/>
  <c r="N40" i="95"/>
  <c r="P40" i="95"/>
  <c r="H41" i="95"/>
  <c r="J41" i="95"/>
  <c r="L41" i="95"/>
  <c r="N41" i="95"/>
  <c r="P41" i="95"/>
  <c r="H43" i="95"/>
  <c r="J43" i="95"/>
  <c r="L43" i="95"/>
  <c r="N43" i="95"/>
  <c r="P43" i="95"/>
  <c r="H44" i="95"/>
  <c r="J44" i="95"/>
  <c r="L44" i="95"/>
  <c r="N44" i="95"/>
  <c r="P44" i="95"/>
  <c r="H45" i="95"/>
  <c r="J45" i="95"/>
  <c r="L45" i="95"/>
  <c r="N45" i="95"/>
  <c r="P45" i="95"/>
  <c r="H46" i="95"/>
  <c r="J46" i="95"/>
  <c r="L46" i="95"/>
  <c r="N46" i="95"/>
  <c r="P46" i="95"/>
  <c r="H47" i="95"/>
  <c r="J47" i="95"/>
  <c r="L47" i="95"/>
  <c r="N47" i="95"/>
  <c r="P47" i="95"/>
  <c r="H48" i="95"/>
  <c r="J48" i="95"/>
  <c r="L48" i="95"/>
  <c r="N48" i="95"/>
  <c r="P48" i="95"/>
  <c r="H49" i="95"/>
  <c r="J49" i="95"/>
  <c r="L49" i="95"/>
  <c r="N49" i="95"/>
  <c r="P49" i="95"/>
  <c r="H50" i="95"/>
  <c r="J50" i="95"/>
  <c r="L50" i="95"/>
  <c r="N50" i="95"/>
  <c r="P50" i="95"/>
  <c r="H51" i="95"/>
  <c r="J51" i="95"/>
  <c r="L51" i="95"/>
  <c r="N51" i="95"/>
  <c r="P51" i="95"/>
  <c r="H52" i="95"/>
  <c r="J52" i="95"/>
  <c r="L52" i="95"/>
  <c r="N52" i="95"/>
  <c r="P52" i="95"/>
  <c r="H54" i="95"/>
  <c r="J54" i="95"/>
  <c r="L54" i="95"/>
  <c r="N54" i="95"/>
  <c r="P54" i="95"/>
  <c r="H55" i="95"/>
  <c r="J55" i="95"/>
  <c r="L55" i="95"/>
  <c r="N55" i="95"/>
  <c r="P55" i="95"/>
  <c r="H56" i="95"/>
  <c r="J56" i="95"/>
  <c r="L56" i="95"/>
  <c r="N56" i="95"/>
  <c r="P56" i="95"/>
  <c r="H57" i="95"/>
  <c r="J57" i="95"/>
  <c r="L57" i="95"/>
  <c r="N57" i="95"/>
  <c r="P57" i="95"/>
  <c r="H58" i="95"/>
  <c r="J58" i="95"/>
  <c r="L58" i="95"/>
  <c r="N58" i="95"/>
  <c r="P58" i="95"/>
  <c r="H59" i="95"/>
  <c r="J59" i="95"/>
  <c r="L59" i="95"/>
  <c r="N59" i="95"/>
  <c r="P59" i="95"/>
  <c r="H60" i="95"/>
  <c r="J60" i="95"/>
  <c r="L60" i="95"/>
  <c r="N60" i="95"/>
  <c r="P60" i="95"/>
  <c r="H61" i="95"/>
  <c r="J61" i="95"/>
  <c r="L61" i="95"/>
  <c r="N61" i="95"/>
  <c r="P61" i="95"/>
  <c r="H62" i="95"/>
  <c r="J62" i="95"/>
  <c r="L62" i="95"/>
  <c r="N62" i="95"/>
  <c r="P62" i="95"/>
  <c r="H63" i="95"/>
  <c r="J63" i="95"/>
  <c r="L63" i="95"/>
  <c r="N63" i="95"/>
  <c r="P63" i="95"/>
  <c r="H6" i="53"/>
  <c r="J6" i="53"/>
  <c r="L6" i="53"/>
  <c r="P6" i="53"/>
  <c r="H7" i="53"/>
  <c r="J7" i="53"/>
  <c r="L7" i="53"/>
  <c r="P7" i="53"/>
  <c r="H8" i="53"/>
  <c r="J8" i="53"/>
  <c r="L8" i="53"/>
  <c r="P8" i="53"/>
  <c r="H9" i="53"/>
  <c r="J9" i="53"/>
  <c r="L9" i="53"/>
  <c r="P9" i="53"/>
  <c r="H10" i="53"/>
  <c r="J10" i="53"/>
  <c r="L10" i="53"/>
  <c r="N10" i="53"/>
  <c r="P10" i="53"/>
  <c r="H11" i="53"/>
  <c r="J11" i="53"/>
  <c r="L11" i="53"/>
  <c r="N11" i="53"/>
  <c r="P11" i="53"/>
  <c r="H12" i="53"/>
  <c r="J12" i="53"/>
  <c r="L12" i="53"/>
  <c r="N12" i="53"/>
  <c r="P12" i="53"/>
  <c r="H14" i="53"/>
  <c r="J14" i="53"/>
  <c r="L14" i="53"/>
  <c r="N14" i="53"/>
  <c r="P14" i="53"/>
  <c r="H15" i="53"/>
  <c r="J15" i="53"/>
  <c r="L15" i="53"/>
  <c r="N15" i="53"/>
  <c r="P15" i="53"/>
  <c r="H16" i="53"/>
  <c r="J16" i="53"/>
  <c r="L16" i="53"/>
  <c r="N16" i="53"/>
  <c r="P16" i="53"/>
  <c r="H17" i="53"/>
  <c r="R24" i="53" s="1"/>
  <c r="J17" i="53"/>
  <c r="R25" i="53" s="1"/>
  <c r="L17" i="53"/>
  <c r="R26" i="53" s="1"/>
  <c r="N17" i="53"/>
  <c r="R27" i="53" s="1"/>
  <c r="P17" i="53"/>
  <c r="R28" i="53" s="1"/>
  <c r="Q17" i="53"/>
  <c r="R17" i="53"/>
  <c r="Q24" i="53"/>
  <c r="H25" i="53"/>
  <c r="J25" i="53"/>
  <c r="L25" i="53"/>
  <c r="N25" i="53"/>
  <c r="P25" i="53"/>
  <c r="Q25" i="53"/>
  <c r="Q26" i="53"/>
  <c r="Q27" i="53"/>
  <c r="H28" i="53"/>
  <c r="J28" i="53"/>
  <c r="L28" i="53"/>
  <c r="N28" i="53"/>
  <c r="P28" i="53"/>
  <c r="Q28" i="53"/>
  <c r="H29" i="53"/>
  <c r="J29" i="53"/>
  <c r="L29" i="53"/>
  <c r="N29" i="53"/>
  <c r="P29" i="53"/>
  <c r="H30" i="53"/>
  <c r="J30" i="53"/>
  <c r="L30" i="53"/>
  <c r="N30" i="53"/>
  <c r="P30" i="53"/>
  <c r="H31" i="53"/>
  <c r="J31" i="53"/>
  <c r="L31" i="53"/>
  <c r="N31" i="53"/>
  <c r="P31" i="53"/>
  <c r="H32" i="53"/>
  <c r="J32" i="53"/>
  <c r="L32" i="53"/>
  <c r="N32" i="53"/>
  <c r="P32" i="53"/>
  <c r="H34" i="53"/>
  <c r="J34" i="53"/>
  <c r="L34" i="53"/>
  <c r="N34" i="53"/>
  <c r="P34" i="53"/>
  <c r="H35" i="53"/>
  <c r="J35" i="53"/>
  <c r="L35" i="53"/>
  <c r="N35" i="53"/>
  <c r="P35" i="53"/>
  <c r="H36" i="53"/>
  <c r="J36" i="53"/>
  <c r="L36" i="53"/>
  <c r="N36" i="53"/>
  <c r="P36" i="53"/>
  <c r="H37" i="53"/>
  <c r="J37" i="53"/>
  <c r="L37" i="53"/>
  <c r="N37" i="53"/>
  <c r="P37" i="53"/>
  <c r="H38" i="53"/>
  <c r="J38" i="53"/>
  <c r="L38" i="53"/>
  <c r="N38" i="53"/>
  <c r="P38" i="53"/>
  <c r="H39" i="53"/>
  <c r="J39" i="53"/>
  <c r="L39" i="53"/>
  <c r="N39" i="53"/>
  <c r="P39" i="53"/>
  <c r="H40" i="53"/>
  <c r="J40" i="53"/>
  <c r="L40" i="53"/>
  <c r="N40" i="53"/>
  <c r="P40" i="53"/>
  <c r="H41" i="53"/>
  <c r="J41" i="53"/>
  <c r="L41" i="53"/>
  <c r="N41" i="53"/>
  <c r="P41" i="53"/>
  <c r="H42" i="53"/>
  <c r="J42" i="53"/>
  <c r="L42" i="53"/>
  <c r="N42" i="53"/>
  <c r="P42" i="53"/>
  <c r="H43" i="53"/>
  <c r="J43" i="53"/>
  <c r="L43" i="53"/>
  <c r="N43" i="53"/>
  <c r="P43" i="53"/>
  <c r="H44" i="53"/>
  <c r="J44" i="53"/>
  <c r="L44" i="53"/>
  <c r="N44" i="53"/>
  <c r="P44" i="53"/>
  <c r="H45" i="53"/>
  <c r="J45" i="53"/>
  <c r="L45" i="53"/>
  <c r="N45" i="53"/>
  <c r="P45" i="53"/>
  <c r="H46" i="53"/>
  <c r="J46" i="53"/>
  <c r="L46" i="53"/>
  <c r="N46" i="53"/>
  <c r="P46" i="53"/>
  <c r="H47" i="53"/>
  <c r="J47" i="53"/>
  <c r="L47" i="53"/>
  <c r="N47" i="53"/>
  <c r="P47" i="53"/>
  <c r="H48" i="53"/>
  <c r="J48" i="53"/>
  <c r="L48" i="53"/>
  <c r="N48" i="53"/>
  <c r="P48" i="53"/>
  <c r="H50" i="53"/>
  <c r="J50" i="53"/>
  <c r="L50" i="53"/>
  <c r="N50" i="53"/>
  <c r="P50" i="53"/>
  <c r="H51" i="53"/>
  <c r="J51" i="53"/>
  <c r="L51" i="53"/>
  <c r="N51" i="53"/>
  <c r="P51" i="53"/>
  <c r="H52" i="53"/>
  <c r="J52" i="53"/>
  <c r="L52" i="53"/>
  <c r="N52" i="53"/>
  <c r="P52" i="53"/>
  <c r="H53" i="53"/>
  <c r="J53" i="53"/>
  <c r="L53" i="53"/>
  <c r="N53" i="53"/>
  <c r="P53" i="53"/>
  <c r="H54" i="53"/>
  <c r="J54" i="53"/>
  <c r="L54" i="53"/>
  <c r="N54" i="53"/>
  <c r="P54" i="53"/>
  <c r="H13" i="49"/>
  <c r="F13" i="49" s="1"/>
  <c r="K13" i="49"/>
  <c r="V13" i="49"/>
  <c r="Z13" i="49" s="1"/>
  <c r="F6" i="78"/>
  <c r="E6" i="78" s="1"/>
  <c r="N6" i="78"/>
  <c r="F7" i="78"/>
  <c r="E7" i="78" s="1"/>
  <c r="N7" i="78"/>
  <c r="F8" i="78"/>
  <c r="E8" i="78" s="1"/>
  <c r="N8" i="78"/>
  <c r="F9" i="78"/>
  <c r="E9" i="78" s="1"/>
  <c r="N9" i="78"/>
  <c r="F10" i="78"/>
  <c r="E10" i="78" s="1"/>
  <c r="N10" i="78"/>
  <c r="F11" i="78"/>
  <c r="E11" i="78" s="1"/>
  <c r="N11" i="78"/>
  <c r="N12" i="78"/>
  <c r="N13" i="78"/>
  <c r="F6" i="92"/>
  <c r="F7" i="92"/>
  <c r="F8" i="92"/>
  <c r="F9" i="92"/>
  <c r="F10" i="92"/>
  <c r="F11" i="92"/>
  <c r="F12" i="92"/>
  <c r="F14" i="92"/>
  <c r="F15" i="92"/>
  <c r="F14" i="94"/>
  <c r="P13" i="110" s="1"/>
  <c r="F15" i="94"/>
  <c r="P14" i="110" s="1"/>
  <c r="F13" i="8"/>
  <c r="F14" i="8"/>
  <c r="P14" i="109" s="1"/>
  <c r="G13" i="93"/>
  <c r="F13" i="93" s="1"/>
  <c r="G14" i="93"/>
  <c r="F14" i="93" s="1"/>
  <c r="Y14" i="108" s="1"/>
  <c r="G15" i="93"/>
  <c r="F15" i="93" s="1"/>
  <c r="W6" i="7"/>
  <c r="L7" i="7"/>
  <c r="W7" i="7"/>
  <c r="F8" i="7"/>
  <c r="E8" i="7" s="1"/>
  <c r="L9" i="7"/>
  <c r="W9" i="7"/>
  <c r="AE11" i="7"/>
  <c r="AF11" i="7"/>
  <c r="AG11" i="7"/>
  <c r="AH11" i="7"/>
  <c r="AI11" i="7"/>
  <c r="AJ11" i="7"/>
  <c r="AK11" i="7"/>
  <c r="AL11" i="7"/>
  <c r="AM11" i="7"/>
  <c r="AN11" i="7"/>
  <c r="AO11" i="7"/>
  <c r="AP11" i="7"/>
  <c r="AQ11" i="7"/>
  <c r="AQ12" i="7" s="1"/>
  <c r="T13" i="7" s="1"/>
  <c r="AR11" i="7"/>
  <c r="AS11" i="7"/>
  <c r="AT11" i="7"/>
  <c r="AU11" i="7"/>
  <c r="AV11" i="7"/>
  <c r="AW11" i="7"/>
  <c r="AO12" i="7"/>
  <c r="R13" i="7" s="1"/>
  <c r="G13" i="7"/>
  <c r="F13" i="7" s="1"/>
  <c r="G14" i="7"/>
  <c r="AD11" i="7" s="1"/>
  <c r="G15" i="7"/>
  <c r="G15" i="45" s="1"/>
  <c r="G13" i="6"/>
  <c r="F13" i="6" s="1"/>
  <c r="G14" i="6"/>
  <c r="G15" i="6"/>
  <c r="L14" i="110" s="1"/>
  <c r="W6" i="5"/>
  <c r="W7" i="5"/>
  <c r="F8" i="5"/>
  <c r="E8" i="5" s="1"/>
  <c r="W9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Q12" i="5" s="1"/>
  <c r="T13" i="5" s="1"/>
  <c r="AR11" i="5"/>
  <c r="AS11" i="5"/>
  <c r="AT11" i="5"/>
  <c r="AU11" i="5"/>
  <c r="AV11" i="5"/>
  <c r="AW11" i="5"/>
  <c r="G13" i="5"/>
  <c r="F13" i="5" s="1"/>
  <c r="G14" i="5"/>
  <c r="G15" i="5"/>
  <c r="L14" i="109" s="1"/>
  <c r="AF25" i="5"/>
  <c r="AG25" i="5"/>
  <c r="CE18" i="4"/>
  <c r="CF18" i="4" s="1"/>
  <c r="CE19" i="4"/>
  <c r="CF19" i="4" s="1"/>
  <c r="CE18" i="3"/>
  <c r="CF18" i="3" s="1"/>
  <c r="CE19" i="3"/>
  <c r="CF19" i="3" s="1"/>
  <c r="M8" i="91"/>
  <c r="M10" i="91"/>
  <c r="M21" i="107"/>
  <c r="M19" i="107"/>
  <c r="K17" i="108"/>
  <c r="M14" i="108"/>
  <c r="AS12" i="7" l="1"/>
  <c r="V13" i="7" s="1"/>
  <c r="L17" i="108"/>
  <c r="L16" i="108"/>
  <c r="J16" i="111"/>
  <c r="AR12" i="7"/>
  <c r="U13" i="7" s="1"/>
  <c r="O13" i="85"/>
  <c r="I13" i="85" s="1"/>
  <c r="F13" i="85" s="1"/>
  <c r="AW12" i="7"/>
  <c r="Z13" i="7" s="1"/>
  <c r="K41" i="107"/>
  <c r="K51" i="107"/>
  <c r="Q15" i="111"/>
  <c r="R52" i="111"/>
  <c r="J13" i="109"/>
  <c r="S15" i="109"/>
  <c r="T15" i="109" s="1"/>
  <c r="AV12" i="5"/>
  <c r="Y13" i="5" s="1"/>
  <c r="M21" i="111"/>
  <c r="Q17" i="111"/>
  <c r="Q16" i="111"/>
  <c r="Q13" i="111"/>
  <c r="H61" i="114"/>
  <c r="G15" i="113"/>
  <c r="H15" i="113"/>
  <c r="L14" i="113"/>
  <c r="M16" i="107"/>
  <c r="M25" i="107"/>
  <c r="J14" i="109"/>
  <c r="S15" i="111"/>
  <c r="H14" i="113"/>
  <c r="G54" i="110"/>
  <c r="G39" i="110"/>
  <c r="J15" i="109"/>
  <c r="K20" i="108"/>
  <c r="E14" i="107"/>
  <c r="R25" i="111"/>
  <c r="M50" i="107"/>
  <c r="M29" i="107"/>
  <c r="E14" i="110"/>
  <c r="E14" i="109"/>
  <c r="H27" i="109"/>
  <c r="J14" i="110"/>
  <c r="E49" i="109"/>
  <c r="H36" i="109"/>
  <c r="H34" i="109"/>
  <c r="H18" i="109"/>
  <c r="S16" i="109"/>
  <c r="J13" i="114"/>
  <c r="H14" i="108"/>
  <c r="L16" i="114"/>
  <c r="F16" i="114"/>
  <c r="G14" i="114"/>
  <c r="I13" i="114"/>
  <c r="S36" i="111"/>
  <c r="J15" i="113"/>
  <c r="H13" i="113"/>
  <c r="J19" i="113"/>
  <c r="N16" i="111"/>
  <c r="F14" i="107"/>
  <c r="S17" i="111"/>
  <c r="H54" i="113"/>
  <c r="K52" i="113"/>
  <c r="E52" i="113"/>
  <c r="H50" i="113"/>
  <c r="H45" i="113"/>
  <c r="G14" i="113"/>
  <c r="AW12" i="5"/>
  <c r="Z13" i="5" s="1"/>
  <c r="F14" i="7"/>
  <c r="AU12" i="7"/>
  <c r="X13" i="7" s="1"/>
  <c r="H32" i="113"/>
  <c r="L33" i="114"/>
  <c r="AU12" i="5"/>
  <c r="X13" i="5" s="1"/>
  <c r="E14" i="94"/>
  <c r="S12" i="82"/>
  <c r="I13" i="82" s="1"/>
  <c r="AV12" i="7"/>
  <c r="Y13" i="7" s="1"/>
  <c r="G13" i="108"/>
  <c r="M19" i="111"/>
  <c r="S14" i="102"/>
  <c r="G16" i="107"/>
  <c r="F16" i="108"/>
  <c r="F39" i="109"/>
  <c r="E15" i="109"/>
  <c r="N21" i="111"/>
  <c r="J21" i="111"/>
  <c r="S20" i="111"/>
  <c r="L20" i="111"/>
  <c r="H20" i="111"/>
  <c r="P19" i="111"/>
  <c r="L19" i="111"/>
  <c r="J19" i="111"/>
  <c r="H19" i="111"/>
  <c r="P18" i="111"/>
  <c r="P15" i="111"/>
  <c r="H15" i="111"/>
  <c r="H41" i="112"/>
  <c r="Q38" i="112"/>
  <c r="H37" i="112"/>
  <c r="Q20" i="112"/>
  <c r="L19" i="112"/>
  <c r="H19" i="112"/>
  <c r="Q18" i="112"/>
  <c r="S15" i="112"/>
  <c r="H19" i="113"/>
  <c r="H16" i="113"/>
  <c r="L20" i="114"/>
  <c r="E20" i="114"/>
  <c r="H18" i="114"/>
  <c r="G16" i="114"/>
  <c r="J14" i="114"/>
  <c r="AP12" i="5"/>
  <c r="S13" i="5" s="1"/>
  <c r="F15" i="6"/>
  <c r="E15" i="6" s="1"/>
  <c r="AJ13" i="76"/>
  <c r="AH13" i="76"/>
  <c r="AF13" i="76"/>
  <c r="G14" i="102"/>
  <c r="F19" i="108"/>
  <c r="E20" i="109"/>
  <c r="E18" i="109"/>
  <c r="F15" i="109"/>
  <c r="G35" i="110"/>
  <c r="F15" i="110"/>
  <c r="L28" i="113"/>
  <c r="J13" i="113"/>
  <c r="G18" i="114"/>
  <c r="K29" i="108"/>
  <c r="R40" i="112"/>
  <c r="G26" i="107"/>
  <c r="L45" i="113"/>
  <c r="L41" i="113"/>
  <c r="L32" i="113"/>
  <c r="G62" i="110"/>
  <c r="F60" i="110"/>
  <c r="H47" i="110"/>
  <c r="F45" i="110"/>
  <c r="H31" i="109"/>
  <c r="J53" i="109"/>
  <c r="J38" i="109"/>
  <c r="H29" i="109"/>
  <c r="E46" i="109"/>
  <c r="E43" i="109"/>
  <c r="S45" i="109"/>
  <c r="T45" i="109" s="1"/>
  <c r="F44" i="109"/>
  <c r="F42" i="109"/>
  <c r="F40" i="109"/>
  <c r="F37" i="109"/>
  <c r="F35" i="109"/>
  <c r="F33" i="109"/>
  <c r="F30" i="109"/>
  <c r="F28" i="109"/>
  <c r="P61" i="112"/>
  <c r="L61" i="112"/>
  <c r="Q60" i="112"/>
  <c r="P59" i="112"/>
  <c r="L59" i="112"/>
  <c r="Q58" i="112"/>
  <c r="L57" i="112"/>
  <c r="H57" i="112"/>
  <c r="Q56" i="112"/>
  <c r="P52" i="112"/>
  <c r="L52" i="112"/>
  <c r="Q51" i="112"/>
  <c r="P50" i="112"/>
  <c r="Q49" i="112"/>
  <c r="Q40" i="112"/>
  <c r="S60" i="112"/>
  <c r="Q61" i="112"/>
  <c r="H63" i="114"/>
  <c r="Q59" i="112"/>
  <c r="Q57" i="112"/>
  <c r="Q55" i="112"/>
  <c r="Q52" i="112"/>
  <c r="Q50" i="112"/>
  <c r="Q48" i="112"/>
  <c r="Q46" i="112"/>
  <c r="G51" i="114"/>
  <c r="H50" i="114"/>
  <c r="G43" i="114"/>
  <c r="H41" i="114"/>
  <c r="G34" i="114"/>
  <c r="H28" i="114"/>
  <c r="G25" i="114"/>
  <c r="H48" i="114"/>
  <c r="H26" i="114"/>
  <c r="O41" i="111"/>
  <c r="O32" i="111"/>
  <c r="G26" i="113"/>
  <c r="F54" i="107"/>
  <c r="F53" i="107"/>
  <c r="F51" i="107"/>
  <c r="F48" i="107"/>
  <c r="F45" i="107"/>
  <c r="F40" i="107"/>
  <c r="F38" i="107"/>
  <c r="K36" i="113"/>
  <c r="P26" i="111"/>
  <c r="J53" i="113"/>
  <c r="J46" i="113"/>
  <c r="J44" i="113"/>
  <c r="J40" i="113"/>
  <c r="F36" i="113"/>
  <c r="J31" i="113"/>
  <c r="J29" i="113"/>
  <c r="J26" i="113"/>
  <c r="F26" i="113"/>
  <c r="L25" i="113"/>
  <c r="M54" i="107"/>
  <c r="M45" i="107"/>
  <c r="M47" i="107"/>
  <c r="M36" i="107"/>
  <c r="M31" i="107"/>
  <c r="M26" i="107"/>
  <c r="K49" i="114"/>
  <c r="K45" i="114"/>
  <c r="K36" i="114"/>
  <c r="K27" i="114"/>
  <c r="K58" i="114"/>
  <c r="K54" i="114"/>
  <c r="K40" i="114"/>
  <c r="K32" i="114"/>
  <c r="M39" i="107"/>
  <c r="M28" i="107"/>
  <c r="G47" i="107"/>
  <c r="G45" i="107"/>
  <c r="M28" i="111"/>
  <c r="M46" i="107"/>
  <c r="R44" i="111"/>
  <c r="L43" i="113"/>
  <c r="L39" i="113"/>
  <c r="L35" i="113"/>
  <c r="L30" i="113"/>
  <c r="E52" i="109"/>
  <c r="G45" i="109"/>
  <c r="O58" i="112"/>
  <c r="K49" i="112"/>
  <c r="O38" i="112"/>
  <c r="K32" i="112"/>
  <c r="S56" i="112"/>
  <c r="N52" i="112"/>
  <c r="S51" i="112"/>
  <c r="N46" i="112"/>
  <c r="S43" i="112"/>
  <c r="K56" i="114"/>
  <c r="H32" i="114"/>
  <c r="L41" i="108"/>
  <c r="I46" i="113"/>
  <c r="L30" i="107"/>
  <c r="L28" i="107"/>
  <c r="N37" i="108"/>
  <c r="N37" i="107"/>
  <c r="N28" i="107"/>
  <c r="G57" i="110"/>
  <c r="G53" i="110"/>
  <c r="G45" i="110"/>
  <c r="G36" i="110"/>
  <c r="G27" i="110"/>
  <c r="G26" i="110"/>
  <c r="F45" i="109"/>
  <c r="F43" i="109"/>
  <c r="F41" i="109"/>
  <c r="F38" i="109"/>
  <c r="F36" i="109"/>
  <c r="F34" i="109"/>
  <c r="F31" i="109"/>
  <c r="F29" i="109"/>
  <c r="S28" i="109"/>
  <c r="T28" i="109" s="1"/>
  <c r="F27" i="109"/>
  <c r="F25" i="109"/>
  <c r="F24" i="109"/>
  <c r="K62" i="112"/>
  <c r="K54" i="112"/>
  <c r="K58" i="112"/>
  <c r="H24" i="109"/>
  <c r="I53" i="107"/>
  <c r="I37" i="107"/>
  <c r="I35" i="107"/>
  <c r="H54" i="110"/>
  <c r="H40" i="110"/>
  <c r="J52" i="109"/>
  <c r="J51" i="109"/>
  <c r="G50" i="109"/>
  <c r="J46" i="109"/>
  <c r="I26" i="107"/>
  <c r="K46" i="107"/>
  <c r="H44" i="109"/>
  <c r="J43" i="109"/>
  <c r="J42" i="109"/>
  <c r="J41" i="109"/>
  <c r="J40" i="109"/>
  <c r="J39" i="109"/>
  <c r="E39" i="109"/>
  <c r="H37" i="109"/>
  <c r="H35" i="109"/>
  <c r="H33" i="109"/>
  <c r="H30" i="109"/>
  <c r="H28" i="109"/>
  <c r="J49" i="109"/>
  <c r="N45" i="112"/>
  <c r="S35" i="112"/>
  <c r="N32" i="112"/>
  <c r="H56" i="114"/>
  <c r="H25" i="114"/>
  <c r="K60" i="114"/>
  <c r="H54" i="114"/>
  <c r="H45" i="114"/>
  <c r="H40" i="114"/>
  <c r="H60" i="114"/>
  <c r="L59" i="114"/>
  <c r="L55" i="114"/>
  <c r="H51" i="114"/>
  <c r="L50" i="114"/>
  <c r="H47" i="114"/>
  <c r="L46" i="114"/>
  <c r="H43" i="114"/>
  <c r="L41" i="114"/>
  <c r="H38" i="114"/>
  <c r="H34" i="114"/>
  <c r="H29" i="114"/>
  <c r="L28" i="114"/>
  <c r="G60" i="114"/>
  <c r="H59" i="114"/>
  <c r="O43" i="111"/>
  <c r="K43" i="111"/>
  <c r="S35" i="111"/>
  <c r="R29" i="111"/>
  <c r="L31" i="113"/>
  <c r="P52" i="111"/>
  <c r="P47" i="111"/>
  <c r="J34" i="113"/>
  <c r="L51" i="107"/>
  <c r="E50" i="107"/>
  <c r="L48" i="107"/>
  <c r="E47" i="107"/>
  <c r="E44" i="107"/>
  <c r="E42" i="107"/>
  <c r="L32" i="107"/>
  <c r="L54" i="113"/>
  <c r="G52" i="113"/>
  <c r="H51" i="113"/>
  <c r="G47" i="113"/>
  <c r="J25" i="107"/>
  <c r="P50" i="111"/>
  <c r="P39" i="111"/>
  <c r="G50" i="107"/>
  <c r="G40" i="107"/>
  <c r="G38" i="107"/>
  <c r="H34" i="107"/>
  <c r="R27" i="112"/>
  <c r="S13" i="112"/>
  <c r="H14" i="114"/>
  <c r="L56" i="114"/>
  <c r="J16" i="114"/>
  <c r="R20" i="112"/>
  <c r="Q41" i="112"/>
  <c r="Q39" i="112"/>
  <c r="E15" i="108"/>
  <c r="R58" i="112"/>
  <c r="G62" i="114"/>
  <c r="G58" i="114"/>
  <c r="H57" i="114"/>
  <c r="H52" i="114"/>
  <c r="L51" i="114"/>
  <c r="G49" i="114"/>
  <c r="L47" i="114"/>
  <c r="H44" i="114"/>
  <c r="L43" i="114"/>
  <c r="H39" i="114"/>
  <c r="L38" i="114"/>
  <c r="G36" i="114"/>
  <c r="H35" i="114"/>
  <c r="L34" i="114"/>
  <c r="H30" i="114"/>
  <c r="L29" i="114"/>
  <c r="G27" i="114"/>
  <c r="L25" i="114"/>
  <c r="H29" i="108"/>
  <c r="S38" i="112"/>
  <c r="N19" i="112"/>
  <c r="J19" i="112"/>
  <c r="S18" i="112"/>
  <c r="H16" i="112"/>
  <c r="J62" i="114"/>
  <c r="J58" i="114"/>
  <c r="G56" i="114"/>
  <c r="J54" i="114"/>
  <c r="J49" i="114"/>
  <c r="G47" i="114"/>
  <c r="H46" i="114"/>
  <c r="J45" i="114"/>
  <c r="J40" i="114"/>
  <c r="G38" i="114"/>
  <c r="H37" i="114"/>
  <c r="J36" i="114"/>
  <c r="F36" i="114"/>
  <c r="H33" i="114"/>
  <c r="J32" i="114"/>
  <c r="G29" i="114"/>
  <c r="J27" i="114"/>
  <c r="J18" i="114"/>
  <c r="L17" i="114"/>
  <c r="J15" i="108"/>
  <c r="N49" i="112"/>
  <c r="N58" i="112"/>
  <c r="S48" i="112"/>
  <c r="N47" i="112"/>
  <c r="S44" i="112"/>
  <c r="N34" i="112"/>
  <c r="S33" i="112"/>
  <c r="S30" i="112"/>
  <c r="N29" i="112"/>
  <c r="N27" i="112"/>
  <c r="S26" i="112"/>
  <c r="N25" i="112"/>
  <c r="Q21" i="112"/>
  <c r="N20" i="112"/>
  <c r="Q19" i="112"/>
  <c r="E62" i="114"/>
  <c r="E58" i="114"/>
  <c r="E54" i="114"/>
  <c r="E45" i="114"/>
  <c r="E40" i="114"/>
  <c r="E36" i="114"/>
  <c r="E27" i="114"/>
  <c r="K61" i="112"/>
  <c r="K59" i="112"/>
  <c r="K48" i="112"/>
  <c r="K44" i="112"/>
  <c r="K41" i="112"/>
  <c r="N61" i="112"/>
  <c r="J61" i="112"/>
  <c r="N59" i="112"/>
  <c r="J59" i="112"/>
  <c r="N57" i="112"/>
  <c r="J57" i="112"/>
  <c r="N55" i="112"/>
  <c r="J55" i="112"/>
  <c r="N50" i="112"/>
  <c r="J50" i="112"/>
  <c r="N41" i="112"/>
  <c r="J41" i="112"/>
  <c r="N39" i="112"/>
  <c r="J39" i="112"/>
  <c r="N37" i="112"/>
  <c r="J37" i="112"/>
  <c r="K52" i="112"/>
  <c r="K50" i="112"/>
  <c r="K37" i="112"/>
  <c r="O35" i="112"/>
  <c r="K35" i="112"/>
  <c r="O33" i="112"/>
  <c r="K33" i="112"/>
  <c r="O30" i="112"/>
  <c r="K30" i="112"/>
  <c r="O26" i="112"/>
  <c r="K26" i="112"/>
  <c r="I46" i="112"/>
  <c r="I41" i="112"/>
  <c r="M37" i="112"/>
  <c r="I37" i="112"/>
  <c r="K47" i="111"/>
  <c r="O45" i="111"/>
  <c r="K25" i="111"/>
  <c r="K54" i="111"/>
  <c r="K39" i="111"/>
  <c r="J17" i="108"/>
  <c r="H20" i="108"/>
  <c r="L21" i="114"/>
  <c r="L20" i="113"/>
  <c r="G20" i="110"/>
  <c r="G19" i="110"/>
  <c r="G18" i="109"/>
  <c r="F18" i="109"/>
  <c r="G19" i="109"/>
  <c r="E19" i="109"/>
  <c r="E20" i="113"/>
  <c r="F21" i="108"/>
  <c r="G19" i="114"/>
  <c r="K20" i="114"/>
  <c r="E19" i="108"/>
  <c r="G19" i="108"/>
  <c r="L19" i="114"/>
  <c r="I19" i="111"/>
  <c r="N18" i="112"/>
  <c r="G20" i="114"/>
  <c r="G21" i="108"/>
  <c r="G20" i="108"/>
  <c r="N21" i="112"/>
  <c r="S20" i="112"/>
  <c r="H21" i="114"/>
  <c r="J20" i="114"/>
  <c r="S21" i="112"/>
  <c r="Q21" i="111"/>
  <c r="N20" i="111"/>
  <c r="J20" i="111"/>
  <c r="K21" i="113"/>
  <c r="E21" i="113"/>
  <c r="M20" i="111"/>
  <c r="E49" i="114"/>
  <c r="E32" i="114"/>
  <c r="K17" i="114"/>
  <c r="F17" i="114"/>
  <c r="J15" i="114"/>
  <c r="H16" i="114"/>
  <c r="L13" i="114"/>
  <c r="H20" i="114"/>
  <c r="L63" i="114"/>
  <c r="L37" i="114"/>
  <c r="L18" i="114"/>
  <c r="K16" i="114"/>
  <c r="H13" i="114"/>
  <c r="L15" i="113"/>
  <c r="L21" i="113"/>
  <c r="J42" i="113"/>
  <c r="G31" i="113"/>
  <c r="K17" i="113"/>
  <c r="J16" i="113"/>
  <c r="F13" i="113"/>
  <c r="G19" i="113"/>
  <c r="H26" i="113"/>
  <c r="I13" i="113"/>
  <c r="J21" i="113"/>
  <c r="E47" i="113"/>
  <c r="F41" i="113"/>
  <c r="F32" i="113"/>
  <c r="F28" i="113"/>
  <c r="L26" i="113"/>
  <c r="G21" i="113"/>
  <c r="L19" i="113"/>
  <c r="L16" i="113"/>
  <c r="I15" i="113"/>
  <c r="G13" i="113"/>
  <c r="N62" i="112"/>
  <c r="N54" i="112"/>
  <c r="N17" i="112"/>
  <c r="J16" i="112"/>
  <c r="J15" i="112"/>
  <c r="N13" i="112"/>
  <c r="Q44" i="112"/>
  <c r="P62" i="112"/>
  <c r="L62" i="112"/>
  <c r="H62" i="112"/>
  <c r="L58" i="112"/>
  <c r="H58" i="112"/>
  <c r="P56" i="112"/>
  <c r="L56" i="112"/>
  <c r="H56" i="112"/>
  <c r="L40" i="112"/>
  <c r="H40" i="112"/>
  <c r="H38" i="112"/>
  <c r="P17" i="112"/>
  <c r="L17" i="112"/>
  <c r="P13" i="112"/>
  <c r="L13" i="112"/>
  <c r="J62" i="112"/>
  <c r="J58" i="112"/>
  <c r="J45" i="112"/>
  <c r="N43" i="112"/>
  <c r="J40" i="112"/>
  <c r="J13" i="112"/>
  <c r="N60" i="112"/>
  <c r="S59" i="112"/>
  <c r="N63" i="112"/>
  <c r="I62" i="112"/>
  <c r="M58" i="112"/>
  <c r="I58" i="112"/>
  <c r="N48" i="112"/>
  <c r="M27" i="112"/>
  <c r="I27" i="112"/>
  <c r="M13" i="112"/>
  <c r="I13" i="112"/>
  <c r="R50" i="111"/>
  <c r="O46" i="111"/>
  <c r="R43" i="111"/>
  <c r="M39" i="111"/>
  <c r="R31" i="111"/>
  <c r="R26" i="111"/>
  <c r="S18" i="111"/>
  <c r="M53" i="111"/>
  <c r="I53" i="111"/>
  <c r="M51" i="111"/>
  <c r="M46" i="111"/>
  <c r="I46" i="111"/>
  <c r="I44" i="111"/>
  <c r="O39" i="111"/>
  <c r="H39" i="111"/>
  <c r="S37" i="111"/>
  <c r="S32" i="111"/>
  <c r="I32" i="111"/>
  <c r="S28" i="111"/>
  <c r="M25" i="111"/>
  <c r="I25" i="111"/>
  <c r="M18" i="111"/>
  <c r="H17" i="111"/>
  <c r="L16" i="111"/>
  <c r="I16" i="111"/>
  <c r="M15" i="111"/>
  <c r="I15" i="111"/>
  <c r="R47" i="111"/>
  <c r="R41" i="111"/>
  <c r="R39" i="111"/>
  <c r="J39" i="111"/>
  <c r="H14" i="111"/>
  <c r="N14" i="111"/>
  <c r="L39" i="111"/>
  <c r="P21" i="111"/>
  <c r="L21" i="111"/>
  <c r="H21" i="111"/>
  <c r="N15" i="111"/>
  <c r="J15" i="111"/>
  <c r="Q14" i="111"/>
  <c r="J14" i="111"/>
  <c r="N13" i="111"/>
  <c r="J19" i="110"/>
  <c r="F38" i="110"/>
  <c r="F32" i="110"/>
  <c r="F25" i="110"/>
  <c r="E18" i="110"/>
  <c r="H15" i="110"/>
  <c r="G18" i="110"/>
  <c r="G28" i="109"/>
  <c r="F53" i="109"/>
  <c r="S52" i="109"/>
  <c r="T52" i="109" s="1"/>
  <c r="S51" i="109"/>
  <c r="T51" i="109" s="1"/>
  <c r="S50" i="109"/>
  <c r="T50" i="109" s="1"/>
  <c r="F47" i="109"/>
  <c r="I38" i="109"/>
  <c r="I28" i="109"/>
  <c r="H20" i="109"/>
  <c r="H19" i="109"/>
  <c r="J18" i="109"/>
  <c r="F20" i="109"/>
  <c r="G37" i="109"/>
  <c r="F52" i="109"/>
  <c r="E50" i="109"/>
  <c r="E47" i="109"/>
  <c r="G36" i="109"/>
  <c r="G35" i="109"/>
  <c r="G34" i="109"/>
  <c r="G31" i="109"/>
  <c r="G30" i="109"/>
  <c r="G29" i="109"/>
  <c r="G27" i="109"/>
  <c r="G20" i="109"/>
  <c r="J20" i="109"/>
  <c r="I14" i="109"/>
  <c r="J19" i="109"/>
  <c r="G33" i="109"/>
  <c r="J44" i="109"/>
  <c r="F51" i="109"/>
  <c r="E45" i="109"/>
  <c r="E44" i="109"/>
  <c r="E42" i="109"/>
  <c r="E41" i="109"/>
  <c r="E40" i="109"/>
  <c r="E38" i="109"/>
  <c r="S37" i="109"/>
  <c r="S35" i="109"/>
  <c r="T35" i="109" s="1"/>
  <c r="S30" i="109"/>
  <c r="T30" i="109" s="1"/>
  <c r="S18" i="109"/>
  <c r="T18" i="109" s="1"/>
  <c r="J16" i="109"/>
  <c r="M13" i="108"/>
  <c r="J37" i="108"/>
  <c r="E18" i="108"/>
  <c r="I14" i="108"/>
  <c r="J63" i="108"/>
  <c r="J62" i="108"/>
  <c r="E62" i="108"/>
  <c r="J61" i="108"/>
  <c r="J60" i="108"/>
  <c r="J59" i="108"/>
  <c r="E58" i="108"/>
  <c r="J57" i="108"/>
  <c r="J56" i="108"/>
  <c r="J55" i="108"/>
  <c r="J54" i="108"/>
  <c r="E54" i="108"/>
  <c r="J52" i="108"/>
  <c r="J50" i="108"/>
  <c r="E49" i="108"/>
  <c r="J48" i="108"/>
  <c r="J46" i="108"/>
  <c r="J45" i="108"/>
  <c r="E45" i="108"/>
  <c r="J44" i="108"/>
  <c r="J41" i="108"/>
  <c r="J40" i="108"/>
  <c r="E40" i="108"/>
  <c r="J39" i="108"/>
  <c r="J38" i="108"/>
  <c r="J36" i="108"/>
  <c r="E36" i="108"/>
  <c r="J35" i="108"/>
  <c r="J33" i="108"/>
  <c r="E32" i="108"/>
  <c r="J30" i="108"/>
  <c r="E30" i="108"/>
  <c r="J29" i="108"/>
  <c r="J28" i="108"/>
  <c r="J27" i="108"/>
  <c r="J25" i="108"/>
  <c r="N20" i="108"/>
  <c r="J20" i="108"/>
  <c r="J19" i="108"/>
  <c r="L15" i="108"/>
  <c r="N41" i="107"/>
  <c r="N39" i="107"/>
  <c r="I54" i="107"/>
  <c r="I52" i="107"/>
  <c r="I41" i="107"/>
  <c r="I39" i="107"/>
  <c r="I36" i="107"/>
  <c r="I34" i="107"/>
  <c r="I31" i="107"/>
  <c r="I29" i="107"/>
  <c r="I21" i="107"/>
  <c r="I13" i="107"/>
  <c r="E15" i="107"/>
  <c r="K43" i="107"/>
  <c r="L20" i="107"/>
  <c r="M38" i="107"/>
  <c r="H52" i="107"/>
  <c r="H44" i="107"/>
  <c r="H38" i="107"/>
  <c r="H31" i="107"/>
  <c r="H21" i="107"/>
  <c r="H19" i="107"/>
  <c r="I16" i="108"/>
  <c r="I20" i="107"/>
  <c r="N35" i="108"/>
  <c r="N33" i="108"/>
  <c r="N27" i="108"/>
  <c r="P13" i="85"/>
  <c r="J13" i="85" s="1"/>
  <c r="N48" i="108"/>
  <c r="N25" i="108"/>
  <c r="N63" i="108"/>
  <c r="N61" i="108"/>
  <c r="N59" i="108"/>
  <c r="N57" i="108"/>
  <c r="N55" i="108"/>
  <c r="N52" i="108"/>
  <c r="N50" i="108"/>
  <c r="N39" i="108"/>
  <c r="N30" i="108"/>
  <c r="F62" i="59"/>
  <c r="L63" i="108"/>
  <c r="L61" i="108"/>
  <c r="L59" i="108"/>
  <c r="L57" i="108"/>
  <c r="L55" i="108"/>
  <c r="L52" i="108"/>
  <c r="L50" i="108"/>
  <c r="L48" i="108"/>
  <c r="L46" i="108"/>
  <c r="L45" i="108"/>
  <c r="L44" i="108"/>
  <c r="L43" i="108"/>
  <c r="L40" i="108"/>
  <c r="L39" i="108"/>
  <c r="L38" i="108"/>
  <c r="L37" i="108"/>
  <c r="L36" i="108"/>
  <c r="L35" i="108"/>
  <c r="L33" i="108"/>
  <c r="L30" i="108"/>
  <c r="L29" i="108"/>
  <c r="L27" i="108"/>
  <c r="L26" i="108"/>
  <c r="L25" i="108"/>
  <c r="L20" i="108"/>
  <c r="N15" i="108"/>
  <c r="L49" i="112"/>
  <c r="L36" i="112"/>
  <c r="R12" i="82"/>
  <c r="H13" i="82" s="1"/>
  <c r="Q12" i="82"/>
  <c r="G13" i="82" s="1"/>
  <c r="M16" i="108"/>
  <c r="M62" i="108"/>
  <c r="M60" i="108"/>
  <c r="M58" i="108"/>
  <c r="M56" i="108"/>
  <c r="M51" i="108"/>
  <c r="M49" i="108"/>
  <c r="M47" i="108"/>
  <c r="M45" i="108"/>
  <c r="M40" i="108"/>
  <c r="M38" i="108"/>
  <c r="M36" i="108"/>
  <c r="M34" i="108"/>
  <c r="M32" i="108"/>
  <c r="M28" i="108"/>
  <c r="M19" i="108"/>
  <c r="L43" i="107"/>
  <c r="N46" i="107"/>
  <c r="N43" i="107"/>
  <c r="N20" i="107"/>
  <c r="M18" i="108"/>
  <c r="J51" i="107"/>
  <c r="J48" i="107"/>
  <c r="J40" i="107"/>
  <c r="J32" i="107"/>
  <c r="J31" i="107"/>
  <c r="J30" i="107"/>
  <c r="J29" i="107"/>
  <c r="J28" i="107"/>
  <c r="J26" i="107"/>
  <c r="J21" i="107"/>
  <c r="L17" i="107"/>
  <c r="L15" i="107"/>
  <c r="L54" i="111"/>
  <c r="L43" i="111"/>
  <c r="L41" i="111"/>
  <c r="L47" i="107"/>
  <c r="L42" i="107"/>
  <c r="L41" i="107"/>
  <c r="L40" i="107"/>
  <c r="L39" i="107"/>
  <c r="L38" i="107"/>
  <c r="L34" i="107"/>
  <c r="L25" i="107"/>
  <c r="L19" i="107"/>
  <c r="J17" i="107"/>
  <c r="L14" i="107"/>
  <c r="L53" i="111"/>
  <c r="L48" i="111"/>
  <c r="L40" i="111"/>
  <c r="M57" i="108"/>
  <c r="M50" i="108"/>
  <c r="M46" i="108"/>
  <c r="R55" i="112"/>
  <c r="R37" i="112"/>
  <c r="K51" i="114"/>
  <c r="K47" i="114"/>
  <c r="K43" i="114"/>
  <c r="K38" i="114"/>
  <c r="K34" i="114"/>
  <c r="K29" i="114"/>
  <c r="K25" i="114"/>
  <c r="M63" i="108"/>
  <c r="M59" i="108"/>
  <c r="M55" i="108"/>
  <c r="M37" i="108"/>
  <c r="L60" i="114"/>
  <c r="M61" i="108"/>
  <c r="M52" i="108"/>
  <c r="M48" i="108"/>
  <c r="M35" i="108"/>
  <c r="M33" i="108"/>
  <c r="R50" i="112"/>
  <c r="L15" i="114"/>
  <c r="M21" i="108"/>
  <c r="H47" i="108"/>
  <c r="H27" i="108"/>
  <c r="H25" i="108"/>
  <c r="H19" i="108"/>
  <c r="L61" i="114"/>
  <c r="L57" i="114"/>
  <c r="L52" i="114"/>
  <c r="L48" i="114"/>
  <c r="L44" i="114"/>
  <c r="L39" i="114"/>
  <c r="L35" i="114"/>
  <c r="L30" i="114"/>
  <c r="L26" i="114"/>
  <c r="H16" i="108"/>
  <c r="M29" i="111"/>
  <c r="L34" i="113"/>
  <c r="L29" i="113"/>
  <c r="G19" i="107"/>
  <c r="H18" i="108"/>
  <c r="L48" i="113"/>
  <c r="L36" i="113"/>
  <c r="K18" i="113"/>
  <c r="L17" i="113"/>
  <c r="N46" i="108"/>
  <c r="N44" i="108"/>
  <c r="N41" i="108"/>
  <c r="N29" i="108"/>
  <c r="N17" i="108"/>
  <c r="N16" i="107"/>
  <c r="N17" i="107"/>
  <c r="N52" i="107"/>
  <c r="N32" i="107"/>
  <c r="N30" i="107"/>
  <c r="N25" i="107"/>
  <c r="G60" i="110"/>
  <c r="G59" i="110"/>
  <c r="G51" i="110"/>
  <c r="G50" i="110"/>
  <c r="G46" i="110"/>
  <c r="G43" i="110"/>
  <c r="G34" i="110"/>
  <c r="G33" i="110"/>
  <c r="G28" i="110"/>
  <c r="G25" i="110"/>
  <c r="G14" i="110"/>
  <c r="G61" i="110"/>
  <c r="G58" i="110"/>
  <c r="G56" i="110"/>
  <c r="G55" i="110"/>
  <c r="G49" i="110"/>
  <c r="G48" i="110"/>
  <c r="G47" i="110"/>
  <c r="G44" i="110"/>
  <c r="G42" i="110"/>
  <c r="G40" i="110"/>
  <c r="G38" i="110"/>
  <c r="G37" i="110"/>
  <c r="G32" i="110"/>
  <c r="G31" i="110"/>
  <c r="G29" i="110"/>
  <c r="G24" i="110"/>
  <c r="I14" i="110"/>
  <c r="E16" i="110"/>
  <c r="E15" i="110"/>
  <c r="H62" i="110"/>
  <c r="F58" i="110"/>
  <c r="H56" i="110"/>
  <c r="F54" i="110"/>
  <c r="F51" i="110"/>
  <c r="H49" i="110"/>
  <c r="F47" i="110"/>
  <c r="H45" i="110"/>
  <c r="F43" i="110"/>
  <c r="F40" i="110"/>
  <c r="H38" i="110"/>
  <c r="H36" i="110"/>
  <c r="F34" i="110"/>
  <c r="H32" i="110"/>
  <c r="H29" i="110"/>
  <c r="H27" i="110"/>
  <c r="H20" i="110"/>
  <c r="I19" i="110"/>
  <c r="H18" i="110"/>
  <c r="G16" i="110"/>
  <c r="G15" i="110"/>
  <c r="E53" i="109"/>
  <c r="E51" i="109"/>
  <c r="J45" i="109"/>
  <c r="F16" i="109"/>
  <c r="J50" i="109"/>
  <c r="J47" i="109"/>
  <c r="G25" i="109"/>
  <c r="G24" i="109"/>
  <c r="F50" i="109"/>
  <c r="I49" i="109"/>
  <c r="F49" i="109"/>
  <c r="F46" i="109"/>
  <c r="G41" i="109"/>
  <c r="I19" i="109"/>
  <c r="I16" i="109"/>
  <c r="E16" i="109"/>
  <c r="J61" i="110"/>
  <c r="J59" i="110"/>
  <c r="J57" i="110"/>
  <c r="J53" i="110"/>
  <c r="J50" i="110"/>
  <c r="J48" i="110"/>
  <c r="J44" i="110"/>
  <c r="J42" i="110"/>
  <c r="J39" i="110"/>
  <c r="J37" i="110"/>
  <c r="J35" i="110"/>
  <c r="J33" i="110"/>
  <c r="J31" i="110"/>
  <c r="J28" i="110"/>
  <c r="J26" i="110"/>
  <c r="J24" i="110"/>
  <c r="F20" i="110"/>
  <c r="F29" i="110"/>
  <c r="F36" i="110"/>
  <c r="F19" i="110"/>
  <c r="F18" i="110"/>
  <c r="F27" i="110"/>
  <c r="F49" i="110"/>
  <c r="F56" i="110"/>
  <c r="H58" i="110"/>
  <c r="F62" i="110"/>
  <c r="F16" i="110"/>
  <c r="H25" i="109"/>
  <c r="S25" i="109"/>
  <c r="T25" i="109" s="1"/>
  <c r="I17" i="107"/>
  <c r="H16" i="109"/>
  <c r="AH25" i="5"/>
  <c r="S20" i="109"/>
  <c r="S19" i="109"/>
  <c r="T19" i="109" s="1"/>
  <c r="F19" i="109"/>
  <c r="Q16" i="112"/>
  <c r="N36" i="112"/>
  <c r="Q33" i="112"/>
  <c r="Q30" i="112"/>
  <c r="H45" i="112"/>
  <c r="S34" i="112"/>
  <c r="P29" i="112"/>
  <c r="L29" i="112"/>
  <c r="H29" i="112"/>
  <c r="N28" i="112"/>
  <c r="S27" i="112"/>
  <c r="L27" i="112"/>
  <c r="S25" i="112"/>
  <c r="H55" i="112"/>
  <c r="J29" i="112"/>
  <c r="S28" i="112"/>
  <c r="Q27" i="112"/>
  <c r="J27" i="112"/>
  <c r="Q25" i="112"/>
  <c r="H27" i="114"/>
  <c r="H36" i="114"/>
  <c r="H49" i="114"/>
  <c r="H62" i="114"/>
  <c r="F51" i="108"/>
  <c r="F28" i="108"/>
  <c r="F26" i="108"/>
  <c r="L27" i="114"/>
  <c r="L36" i="114"/>
  <c r="L45" i="114"/>
  <c r="L49" i="114"/>
  <c r="L54" i="114"/>
  <c r="L58" i="114"/>
  <c r="L62" i="114"/>
  <c r="E25" i="114"/>
  <c r="E29" i="114"/>
  <c r="E34" i="114"/>
  <c r="E38" i="114"/>
  <c r="E43" i="114"/>
  <c r="E47" i="114"/>
  <c r="E51" i="114"/>
  <c r="E56" i="114"/>
  <c r="E60" i="114"/>
  <c r="G32" i="114"/>
  <c r="G40" i="114"/>
  <c r="G45" i="114"/>
  <c r="G54" i="114"/>
  <c r="N40" i="112"/>
  <c r="S52" i="112"/>
  <c r="Q47" i="112"/>
  <c r="N44" i="112"/>
  <c r="Q43" i="112"/>
  <c r="F63" i="114"/>
  <c r="K62" i="114"/>
  <c r="F59" i="114"/>
  <c r="F55" i="114"/>
  <c r="F50" i="114"/>
  <c r="F46" i="114"/>
  <c r="F41" i="114"/>
  <c r="F37" i="114"/>
  <c r="F33" i="114"/>
  <c r="F28" i="114"/>
  <c r="H58" i="114"/>
  <c r="F56" i="108"/>
  <c r="Q35" i="112"/>
  <c r="L32" i="114"/>
  <c r="L40" i="114"/>
  <c r="J25" i="114"/>
  <c r="J29" i="114"/>
  <c r="J34" i="114"/>
  <c r="J38" i="114"/>
  <c r="J43" i="114"/>
  <c r="J47" i="114"/>
  <c r="J51" i="114"/>
  <c r="J56" i="114"/>
  <c r="J60" i="114"/>
  <c r="N56" i="112"/>
  <c r="S41" i="112"/>
  <c r="Q28" i="112"/>
  <c r="S61" i="112"/>
  <c r="H62" i="108"/>
  <c r="H60" i="108"/>
  <c r="H56" i="108"/>
  <c r="H54" i="108"/>
  <c r="H51" i="108"/>
  <c r="G39" i="108"/>
  <c r="G37" i="108"/>
  <c r="H36" i="108"/>
  <c r="G35" i="108"/>
  <c r="H34" i="108"/>
  <c r="G33" i="108"/>
  <c r="H32" i="108"/>
  <c r="G28" i="108"/>
  <c r="G25" i="108"/>
  <c r="N35" i="112"/>
  <c r="N33" i="112"/>
  <c r="N30" i="112"/>
  <c r="Q29" i="112"/>
  <c r="F51" i="114"/>
  <c r="F38" i="114"/>
  <c r="F25" i="114"/>
  <c r="H13" i="108"/>
  <c r="F13" i="108"/>
  <c r="R63" i="112"/>
  <c r="S63" i="112"/>
  <c r="P49" i="112"/>
  <c r="S49" i="112"/>
  <c r="I49" i="112"/>
  <c r="P39" i="112"/>
  <c r="S39" i="112"/>
  <c r="P37" i="112"/>
  <c r="S37" i="112"/>
  <c r="I35" i="112"/>
  <c r="I33" i="112"/>
  <c r="I30" i="112"/>
  <c r="P18" i="112"/>
  <c r="M18" i="112"/>
  <c r="P16" i="112"/>
  <c r="G15" i="114"/>
  <c r="L14" i="114"/>
  <c r="E16" i="114"/>
  <c r="H19" i="114"/>
  <c r="N51" i="112"/>
  <c r="S50" i="112"/>
  <c r="Q63" i="112"/>
  <c r="E14" i="108"/>
  <c r="G14" i="108"/>
  <c r="F14" i="108"/>
  <c r="P57" i="112"/>
  <c r="S57" i="112"/>
  <c r="P55" i="112"/>
  <c r="S55" i="112"/>
  <c r="L55" i="112"/>
  <c r="P45" i="112"/>
  <c r="S45" i="112"/>
  <c r="L45" i="112"/>
  <c r="M43" i="112"/>
  <c r="I43" i="112"/>
  <c r="P19" i="112"/>
  <c r="S19" i="112"/>
  <c r="S62" i="112"/>
  <c r="Q62" i="112"/>
  <c r="R46" i="112"/>
  <c r="S46" i="112"/>
  <c r="P40" i="112"/>
  <c r="S40" i="112"/>
  <c r="R36" i="112"/>
  <c r="S36" i="112"/>
  <c r="Q36" i="112"/>
  <c r="R34" i="112"/>
  <c r="Q34" i="112"/>
  <c r="R32" i="112"/>
  <c r="Q32" i="112"/>
  <c r="S32" i="112"/>
  <c r="H17" i="114"/>
  <c r="H15" i="114"/>
  <c r="S16" i="112"/>
  <c r="S29" i="112"/>
  <c r="S47" i="112"/>
  <c r="N38" i="112"/>
  <c r="Q37" i="112"/>
  <c r="E16" i="108"/>
  <c r="G16" i="108"/>
  <c r="P58" i="112"/>
  <c r="S58" i="112"/>
  <c r="R54" i="112"/>
  <c r="S54" i="112"/>
  <c r="Q54" i="112"/>
  <c r="Q45" i="112"/>
  <c r="F41" i="108"/>
  <c r="F20" i="108"/>
  <c r="F17" i="108"/>
  <c r="L13" i="108"/>
  <c r="P63" i="112"/>
  <c r="L63" i="112"/>
  <c r="H63" i="112"/>
  <c r="I59" i="112"/>
  <c r="I55" i="112"/>
  <c r="J49" i="112"/>
  <c r="P48" i="112"/>
  <c r="L48" i="112"/>
  <c r="P46" i="112"/>
  <c r="L46" i="112"/>
  <c r="H46" i="112"/>
  <c r="O45" i="112"/>
  <c r="K45" i="112"/>
  <c r="P43" i="112"/>
  <c r="L43" i="112"/>
  <c r="H43" i="112"/>
  <c r="I40" i="112"/>
  <c r="P35" i="112"/>
  <c r="L35" i="112"/>
  <c r="P33" i="112"/>
  <c r="L33" i="112"/>
  <c r="H33" i="112"/>
  <c r="P30" i="112"/>
  <c r="L30" i="112"/>
  <c r="I19" i="112"/>
  <c r="J18" i="112"/>
  <c r="M17" i="112"/>
  <c r="M16" i="112"/>
  <c r="Q15" i="112"/>
  <c r="F58" i="114"/>
  <c r="F54" i="114"/>
  <c r="F32" i="114"/>
  <c r="F27" i="114"/>
  <c r="K26" i="114"/>
  <c r="K19" i="114"/>
  <c r="F19" i="114"/>
  <c r="F15" i="114"/>
  <c r="I14" i="114"/>
  <c r="G18" i="108"/>
  <c r="J16" i="108"/>
  <c r="F15" i="108"/>
  <c r="J63" i="112"/>
  <c r="O55" i="112"/>
  <c r="K55" i="112"/>
  <c r="O49" i="112"/>
  <c r="H49" i="112"/>
  <c r="J46" i="112"/>
  <c r="I45" i="112"/>
  <c r="J43" i="112"/>
  <c r="H36" i="112"/>
  <c r="J35" i="112"/>
  <c r="J33" i="112"/>
  <c r="J30" i="112"/>
  <c r="L18" i="112"/>
  <c r="O16" i="112"/>
  <c r="K16" i="112"/>
  <c r="S14" i="112"/>
  <c r="K59" i="114"/>
  <c r="K50" i="114"/>
  <c r="K46" i="114"/>
  <c r="K41" i="114"/>
  <c r="K37" i="114"/>
  <c r="K33" i="114"/>
  <c r="K28" i="114"/>
  <c r="G26" i="114"/>
  <c r="F14" i="114"/>
  <c r="S17" i="112"/>
  <c r="E17" i="108"/>
  <c r="I17" i="112"/>
  <c r="J17" i="114"/>
  <c r="P46" i="111"/>
  <c r="I40" i="111"/>
  <c r="I28" i="111"/>
  <c r="J26" i="111"/>
  <c r="P53" i="111"/>
  <c r="R28" i="111"/>
  <c r="S25" i="111"/>
  <c r="P48" i="111"/>
  <c r="J28" i="111"/>
  <c r="J46" i="111"/>
  <c r="P45" i="111"/>
  <c r="L45" i="111"/>
  <c r="N35" i="111"/>
  <c r="J35" i="111"/>
  <c r="S34" i="111"/>
  <c r="J32" i="111"/>
  <c r="L31" i="111"/>
  <c r="N30" i="111"/>
  <c r="P29" i="111"/>
  <c r="L29" i="111"/>
  <c r="S26" i="111"/>
  <c r="J25" i="111"/>
  <c r="P40" i="111"/>
  <c r="P51" i="111"/>
  <c r="L51" i="111"/>
  <c r="P32" i="111"/>
  <c r="L32" i="111"/>
  <c r="P28" i="111"/>
  <c r="L28" i="111"/>
  <c r="P25" i="111"/>
  <c r="L25" i="111"/>
  <c r="H25" i="111"/>
  <c r="K50" i="111"/>
  <c r="P41" i="111"/>
  <c r="M54" i="111"/>
  <c r="I54" i="111"/>
  <c r="I50" i="111"/>
  <c r="L46" i="111"/>
  <c r="H46" i="111"/>
  <c r="P42" i="111"/>
  <c r="L42" i="111"/>
  <c r="I38" i="111"/>
  <c r="H32" i="111"/>
  <c r="N31" i="111"/>
  <c r="J31" i="111"/>
  <c r="J29" i="111"/>
  <c r="J38" i="111"/>
  <c r="L26" i="111"/>
  <c r="M26" i="111"/>
  <c r="P43" i="111"/>
  <c r="J53" i="111"/>
  <c r="L52" i="111"/>
  <c r="L50" i="111"/>
  <c r="M45" i="111"/>
  <c r="I45" i="111"/>
  <c r="L38" i="111"/>
  <c r="H38" i="111"/>
  <c r="M31" i="111"/>
  <c r="I31" i="111"/>
  <c r="J48" i="113"/>
  <c r="F46" i="113"/>
  <c r="F42" i="113"/>
  <c r="F34" i="113"/>
  <c r="F29" i="113"/>
  <c r="E31" i="113"/>
  <c r="J36" i="113"/>
  <c r="J54" i="113"/>
  <c r="K46" i="113"/>
  <c r="E46" i="113"/>
  <c r="H39" i="113"/>
  <c r="G36" i="113"/>
  <c r="K34" i="113"/>
  <c r="E34" i="113"/>
  <c r="H31" i="113"/>
  <c r="K29" i="113"/>
  <c r="E29" i="113"/>
  <c r="H25" i="113"/>
  <c r="H36" i="107"/>
  <c r="E34" i="107"/>
  <c r="P44" i="111"/>
  <c r="L44" i="113"/>
  <c r="H37" i="113"/>
  <c r="E36" i="113"/>
  <c r="G34" i="113"/>
  <c r="K31" i="113"/>
  <c r="G29" i="113"/>
  <c r="H28" i="113"/>
  <c r="K26" i="113"/>
  <c r="E26" i="113"/>
  <c r="Q29" i="111"/>
  <c r="N29" i="111"/>
  <c r="Q26" i="111"/>
  <c r="N26" i="111"/>
  <c r="P14" i="111"/>
  <c r="L14" i="111"/>
  <c r="F53" i="113"/>
  <c r="J51" i="113"/>
  <c r="K47" i="113"/>
  <c r="L47" i="113"/>
  <c r="F25" i="113"/>
  <c r="J20" i="113"/>
  <c r="G18" i="113"/>
  <c r="H21" i="113"/>
  <c r="H29" i="113"/>
  <c r="H34" i="113"/>
  <c r="H36" i="113"/>
  <c r="H35" i="113"/>
  <c r="H43" i="113"/>
  <c r="S21" i="111"/>
  <c r="S29" i="111"/>
  <c r="P54" i="111"/>
  <c r="E16" i="107"/>
  <c r="H54" i="107"/>
  <c r="F36" i="107"/>
  <c r="G36" i="107"/>
  <c r="O47" i="111"/>
  <c r="L47" i="111"/>
  <c r="M41" i="111"/>
  <c r="I41" i="111"/>
  <c r="M36" i="111"/>
  <c r="I36" i="111"/>
  <c r="P13" i="111"/>
  <c r="S13" i="111"/>
  <c r="F19" i="113"/>
  <c r="F18" i="113"/>
  <c r="P31" i="111"/>
  <c r="S31" i="111"/>
  <c r="N28" i="111"/>
  <c r="Q28" i="111"/>
  <c r="N25" i="111"/>
  <c r="Q25" i="111"/>
  <c r="K50" i="113"/>
  <c r="L50" i="113"/>
  <c r="H30" i="113"/>
  <c r="L37" i="113"/>
  <c r="H47" i="113"/>
  <c r="L52" i="113"/>
  <c r="S19" i="111"/>
  <c r="S14" i="111"/>
  <c r="E19" i="107"/>
  <c r="Q30" i="111"/>
  <c r="L44" i="111"/>
  <c r="P16" i="111"/>
  <c r="S16" i="111"/>
  <c r="M14" i="111"/>
  <c r="E19" i="113"/>
  <c r="K19" i="113"/>
  <c r="F14" i="113"/>
  <c r="E53" i="107"/>
  <c r="E52" i="107"/>
  <c r="E51" i="107"/>
  <c r="E46" i="107"/>
  <c r="E43" i="107"/>
  <c r="E40" i="107"/>
  <c r="E39" i="107"/>
  <c r="H29" i="107"/>
  <c r="H26" i="107"/>
  <c r="F16" i="107"/>
  <c r="F13" i="107"/>
  <c r="J54" i="111"/>
  <c r="O50" i="111"/>
  <c r="H50" i="111"/>
  <c r="O44" i="111"/>
  <c r="H44" i="111"/>
  <c r="M42" i="111"/>
  <c r="J37" i="111"/>
  <c r="P36" i="111"/>
  <c r="L36" i="111"/>
  <c r="H36" i="111"/>
  <c r="I21" i="111"/>
  <c r="I20" i="111"/>
  <c r="R18" i="111"/>
  <c r="N18" i="111"/>
  <c r="O14" i="111"/>
  <c r="K14" i="111"/>
  <c r="G39" i="113"/>
  <c r="K37" i="113"/>
  <c r="G35" i="113"/>
  <c r="K28" i="113"/>
  <c r="G25" i="113"/>
  <c r="E16" i="113"/>
  <c r="K14" i="113"/>
  <c r="H53" i="107"/>
  <c r="E20" i="107"/>
  <c r="H54" i="111"/>
  <c r="O51" i="111"/>
  <c r="M50" i="111"/>
  <c r="J50" i="111"/>
  <c r="M44" i="111"/>
  <c r="J44" i="111"/>
  <c r="P37" i="111"/>
  <c r="L37" i="111"/>
  <c r="N36" i="111"/>
  <c r="J36" i="111"/>
  <c r="H26" i="111"/>
  <c r="N17" i="111"/>
  <c r="O16" i="111"/>
  <c r="K16" i="111"/>
  <c r="H16" i="111"/>
  <c r="I14" i="111"/>
  <c r="O13" i="111"/>
  <c r="R18" i="112"/>
  <c r="K48" i="113"/>
  <c r="K39" i="113"/>
  <c r="E39" i="113"/>
  <c r="G28" i="113"/>
  <c r="K25" i="113"/>
  <c r="G20" i="113"/>
  <c r="L18" i="113"/>
  <c r="H17" i="113"/>
  <c r="E17" i="113"/>
  <c r="T16" i="109"/>
  <c r="J17" i="113"/>
  <c r="J17" i="111"/>
  <c r="I17" i="111"/>
  <c r="L13" i="109"/>
  <c r="E13" i="109" s="1"/>
  <c r="F14" i="5"/>
  <c r="E14" i="5" s="1"/>
  <c r="Y14" i="107"/>
  <c r="E14" i="7"/>
  <c r="P13" i="109"/>
  <c r="E13" i="8"/>
  <c r="M42" i="107"/>
  <c r="G42" i="107"/>
  <c r="H40" i="107"/>
  <c r="M40" i="107"/>
  <c r="L37" i="107"/>
  <c r="J37" i="107"/>
  <c r="K35" i="107"/>
  <c r="N35" i="107"/>
  <c r="L35" i="107"/>
  <c r="F31" i="107"/>
  <c r="E31" i="107"/>
  <c r="F29" i="107"/>
  <c r="G29" i="107"/>
  <c r="E29" i="107"/>
  <c r="F26" i="107"/>
  <c r="E26" i="107"/>
  <c r="J18" i="107"/>
  <c r="G26" i="108"/>
  <c r="M26" i="108"/>
  <c r="M20" i="108"/>
  <c r="Y13" i="107"/>
  <c r="E13" i="7"/>
  <c r="Y13" i="108"/>
  <c r="E13" i="93"/>
  <c r="I50" i="107"/>
  <c r="I47" i="107"/>
  <c r="I45" i="107"/>
  <c r="I43" i="107"/>
  <c r="AE15" i="107"/>
  <c r="I15" i="107" s="1"/>
  <c r="G16" i="62"/>
  <c r="G20" i="107"/>
  <c r="H20" i="107"/>
  <c r="J15" i="107"/>
  <c r="N15" i="107"/>
  <c r="H14" i="107"/>
  <c r="G14" i="107"/>
  <c r="J13" i="107"/>
  <c r="J14" i="108"/>
  <c r="L14" i="108"/>
  <c r="L13" i="110"/>
  <c r="E13" i="110" s="1"/>
  <c r="F14" i="6"/>
  <c r="E14" i="6" s="1"/>
  <c r="S14" i="130"/>
  <c r="J53" i="107"/>
  <c r="K53" i="107"/>
  <c r="L53" i="107"/>
  <c r="F17" i="107"/>
  <c r="E17" i="107"/>
  <c r="E13" i="108"/>
  <c r="AP12" i="7"/>
  <c r="S13" i="7" s="1"/>
  <c r="AE12" i="7"/>
  <c r="I63" i="108"/>
  <c r="I61" i="108"/>
  <c r="I59" i="108"/>
  <c r="I57" i="108"/>
  <c r="I55" i="108"/>
  <c r="I52" i="108"/>
  <c r="I50" i="108"/>
  <c r="I48" i="108"/>
  <c r="I46" i="108"/>
  <c r="I44" i="108"/>
  <c r="I41" i="108"/>
  <c r="I39" i="108"/>
  <c r="I37" i="108"/>
  <c r="I35" i="108"/>
  <c r="I33" i="108"/>
  <c r="I30" i="108"/>
  <c r="I28" i="108"/>
  <c r="I26" i="108"/>
  <c r="I21" i="108"/>
  <c r="I19" i="108"/>
  <c r="I17" i="108"/>
  <c r="I15" i="108"/>
  <c r="I13" i="108"/>
  <c r="E15" i="58"/>
  <c r="F16" i="88"/>
  <c r="G14" i="62"/>
  <c r="G14" i="131"/>
  <c r="F50" i="107"/>
  <c r="F47" i="107"/>
  <c r="F44" i="107"/>
  <c r="K19" i="107"/>
  <c r="F19" i="107"/>
  <c r="E18" i="107"/>
  <c r="F43" i="108"/>
  <c r="L18" i="108"/>
  <c r="I44" i="109"/>
  <c r="J16" i="110"/>
  <c r="I16" i="110"/>
  <c r="Q38" i="111"/>
  <c r="N38" i="111"/>
  <c r="I18" i="114"/>
  <c r="AS12" i="5"/>
  <c r="V13" i="5" s="1"/>
  <c r="AO12" i="5"/>
  <c r="R13" i="5" s="1"/>
  <c r="F15" i="7"/>
  <c r="Y15" i="107" s="1"/>
  <c r="I51" i="107"/>
  <c r="I46" i="107"/>
  <c r="I44" i="107"/>
  <c r="I42" i="107"/>
  <c r="I40" i="107"/>
  <c r="I32" i="107"/>
  <c r="I30" i="107"/>
  <c r="I28" i="107"/>
  <c r="I25" i="107"/>
  <c r="I16" i="107"/>
  <c r="I14" i="107"/>
  <c r="S14" i="62"/>
  <c r="S14" i="131"/>
  <c r="L31" i="107"/>
  <c r="G31" i="107"/>
  <c r="L29" i="107"/>
  <c r="L26" i="107"/>
  <c r="L21" i="107"/>
  <c r="K20" i="107"/>
  <c r="J16" i="107"/>
  <c r="M14" i="107"/>
  <c r="G63" i="108"/>
  <c r="L62" i="108"/>
  <c r="G61" i="108"/>
  <c r="L60" i="108"/>
  <c r="G59" i="108"/>
  <c r="G57" i="108"/>
  <c r="L56" i="108"/>
  <c r="G55" i="108"/>
  <c r="L54" i="108"/>
  <c r="G52" i="108"/>
  <c r="G50" i="108"/>
  <c r="G48" i="108"/>
  <c r="F36" i="108"/>
  <c r="J26" i="108"/>
  <c r="E26" i="108"/>
  <c r="J21" i="108"/>
  <c r="E20" i="108"/>
  <c r="L19" i="108"/>
  <c r="N16" i="108"/>
  <c r="H51" i="109"/>
  <c r="S43" i="109"/>
  <c r="T43" i="109" s="1"/>
  <c r="S41" i="109"/>
  <c r="T41" i="109" s="1"/>
  <c r="S39" i="109"/>
  <c r="T39" i="109" s="1"/>
  <c r="L18" i="111"/>
  <c r="J36" i="112"/>
  <c r="I20" i="112"/>
  <c r="P20" i="112"/>
  <c r="I38" i="113"/>
  <c r="J38" i="113"/>
  <c r="K30" i="113"/>
  <c r="AR12" i="5"/>
  <c r="U13" i="5" s="1"/>
  <c r="AJ12" i="5"/>
  <c r="M13" i="5" s="1"/>
  <c r="Q12" i="54"/>
  <c r="G13" i="54" s="1"/>
  <c r="AW13" i="76"/>
  <c r="I62" i="108"/>
  <c r="I60" i="108"/>
  <c r="I58" i="108"/>
  <c r="I56" i="108"/>
  <c r="I54" i="108"/>
  <c r="I51" i="108"/>
  <c r="I49" i="108"/>
  <c r="I47" i="108"/>
  <c r="I45" i="108"/>
  <c r="I43" i="108"/>
  <c r="I40" i="108"/>
  <c r="I38" i="108"/>
  <c r="I36" i="108"/>
  <c r="I34" i="108"/>
  <c r="I32" i="108"/>
  <c r="I29" i="108"/>
  <c r="I27" i="108"/>
  <c r="I25" i="108"/>
  <c r="I20" i="108"/>
  <c r="G17" i="62"/>
  <c r="G14" i="130"/>
  <c r="H50" i="107"/>
  <c r="H47" i="107"/>
  <c r="J41" i="107"/>
  <c r="E36" i="107"/>
  <c r="E35" i="107"/>
  <c r="M20" i="107"/>
  <c r="N19" i="107"/>
  <c r="J19" i="107"/>
  <c r="M18" i="107"/>
  <c r="F18" i="107"/>
  <c r="F15" i="107"/>
  <c r="N14" i="107"/>
  <c r="J14" i="107"/>
  <c r="E13" i="107"/>
  <c r="F48" i="108"/>
  <c r="G46" i="108"/>
  <c r="H45" i="108"/>
  <c r="G44" i="108"/>
  <c r="H43" i="108"/>
  <c r="G41" i="108"/>
  <c r="N19" i="108"/>
  <c r="H46" i="109"/>
  <c r="I18" i="109"/>
  <c r="N19" i="111"/>
  <c r="Q19" i="111"/>
  <c r="F17" i="113"/>
  <c r="F18" i="114"/>
  <c r="H38" i="109"/>
  <c r="I37" i="109"/>
  <c r="I33" i="109"/>
  <c r="I62" i="110"/>
  <c r="O52" i="111"/>
  <c r="H47" i="111"/>
  <c r="R45" i="111"/>
  <c r="I42" i="111"/>
  <c r="K41" i="111"/>
  <c r="O26" i="111"/>
  <c r="K26" i="111"/>
  <c r="R15" i="111"/>
  <c r="L13" i="111"/>
  <c r="P54" i="112"/>
  <c r="L54" i="112"/>
  <c r="H54" i="112"/>
  <c r="P44" i="112"/>
  <c r="L44" i="112"/>
  <c r="H44" i="112"/>
  <c r="P32" i="112"/>
  <c r="P26" i="112"/>
  <c r="L26" i="112"/>
  <c r="P21" i="112"/>
  <c r="L21" i="112"/>
  <c r="H21" i="112"/>
  <c r="R17" i="112"/>
  <c r="J17" i="112"/>
  <c r="L16" i="112"/>
  <c r="I16" i="112"/>
  <c r="O15" i="112"/>
  <c r="K15" i="112"/>
  <c r="H15" i="112"/>
  <c r="K45" i="113"/>
  <c r="K40" i="113"/>
  <c r="K38" i="113"/>
  <c r="L38" i="113"/>
  <c r="E38" i="113"/>
  <c r="E37" i="113"/>
  <c r="I29" i="113"/>
  <c r="E28" i="113"/>
  <c r="F62" i="114"/>
  <c r="K61" i="114"/>
  <c r="K57" i="114"/>
  <c r="K52" i="114"/>
  <c r="F49" i="114"/>
  <c r="F45" i="114"/>
  <c r="K44" i="114"/>
  <c r="F40" i="114"/>
  <c r="K39" i="114"/>
  <c r="K35" i="114"/>
  <c r="K30" i="114"/>
  <c r="K21" i="114"/>
  <c r="J19" i="114"/>
  <c r="E19" i="114"/>
  <c r="G16" i="109"/>
  <c r="G14" i="109"/>
  <c r="F61" i="110"/>
  <c r="F59" i="110"/>
  <c r="F57" i="110"/>
  <c r="F53" i="110"/>
  <c r="F50" i="110"/>
  <c r="F48" i="110"/>
  <c r="F44" i="110"/>
  <c r="F42" i="110"/>
  <c r="F39" i="110"/>
  <c r="F37" i="110"/>
  <c r="F35" i="110"/>
  <c r="F33" i="110"/>
  <c r="F31" i="110"/>
  <c r="F28" i="110"/>
  <c r="F26" i="110"/>
  <c r="F24" i="110"/>
  <c r="M52" i="111"/>
  <c r="J51" i="111"/>
  <c r="J48" i="111"/>
  <c r="M47" i="111"/>
  <c r="J47" i="111"/>
  <c r="M38" i="111"/>
  <c r="R38" i="111"/>
  <c r="I37" i="111"/>
  <c r="I26" i="111"/>
  <c r="Q20" i="111"/>
  <c r="J18" i="111"/>
  <c r="L15" i="111"/>
  <c r="J54" i="112"/>
  <c r="I50" i="112"/>
  <c r="J44" i="112"/>
  <c r="I36" i="112"/>
  <c r="J34" i="112"/>
  <c r="J32" i="112"/>
  <c r="N26" i="112"/>
  <c r="J21" i="112"/>
  <c r="J20" i="112"/>
  <c r="R16" i="112"/>
  <c r="R15" i="112"/>
  <c r="K13" i="112"/>
  <c r="L53" i="113"/>
  <c r="G38" i="113"/>
  <c r="H38" i="113"/>
  <c r="G37" i="113"/>
  <c r="E32" i="113"/>
  <c r="G30" i="113"/>
  <c r="G16" i="113"/>
  <c r="G61" i="114"/>
  <c r="G57" i="114"/>
  <c r="G52" i="114"/>
  <c r="G48" i="114"/>
  <c r="G44" i="114"/>
  <c r="G39" i="114"/>
  <c r="G35" i="114"/>
  <c r="G30" i="114"/>
  <c r="G21" i="114"/>
  <c r="F20" i="114"/>
  <c r="E17" i="114"/>
  <c r="I25" i="109"/>
  <c r="G13" i="109"/>
  <c r="E19" i="110"/>
  <c r="H16" i="110"/>
  <c r="I15" i="110"/>
  <c r="R54" i="111"/>
  <c r="I52" i="111"/>
  <c r="I51" i="111"/>
  <c r="M48" i="111"/>
  <c r="I48" i="111"/>
  <c r="I47" i="111"/>
  <c r="K45" i="111"/>
  <c r="M43" i="111"/>
  <c r="I43" i="111"/>
  <c r="J42" i="111"/>
  <c r="S38" i="111"/>
  <c r="P38" i="111"/>
  <c r="H37" i="111"/>
  <c r="P35" i="111"/>
  <c r="L35" i="111"/>
  <c r="I35" i="111"/>
  <c r="H31" i="111"/>
  <c r="P20" i="111"/>
  <c r="R20" i="111"/>
  <c r="K20" i="111"/>
  <c r="O18" i="111"/>
  <c r="K17" i="111"/>
  <c r="K15" i="111"/>
  <c r="R14" i="111"/>
  <c r="H13" i="111"/>
  <c r="I54" i="112"/>
  <c r="L50" i="112"/>
  <c r="H50" i="112"/>
  <c r="O36" i="112"/>
  <c r="I28" i="112"/>
  <c r="I26" i="112"/>
  <c r="I21" i="112"/>
  <c r="K17" i="112"/>
  <c r="P15" i="112"/>
  <c r="L15" i="112"/>
  <c r="I15" i="112"/>
  <c r="F51" i="113"/>
  <c r="E50" i="113"/>
  <c r="F45" i="113"/>
  <c r="F44" i="113"/>
  <c r="F38" i="113"/>
  <c r="F31" i="113"/>
  <c r="E46" i="114"/>
  <c r="E41" i="114"/>
  <c r="F21" i="114"/>
  <c r="G17" i="114"/>
  <c r="G13" i="114"/>
  <c r="N56" i="108"/>
  <c r="N54" i="108"/>
  <c r="N40" i="108"/>
  <c r="N36" i="108"/>
  <c r="N26" i="107"/>
  <c r="J43" i="108"/>
  <c r="L51" i="108"/>
  <c r="J51" i="108"/>
  <c r="M51" i="107"/>
  <c r="F48" i="113"/>
  <c r="F40" i="113"/>
  <c r="F37" i="113"/>
  <c r="J47" i="107"/>
  <c r="L44" i="107"/>
  <c r="J44" i="107"/>
  <c r="L36" i="107"/>
  <c r="J36" i="107"/>
  <c r="F39" i="113"/>
  <c r="R41" i="112"/>
  <c r="R48" i="111"/>
  <c r="R46" i="111"/>
  <c r="R40" i="111"/>
  <c r="G34" i="107"/>
  <c r="M40" i="111"/>
  <c r="K42" i="113"/>
  <c r="I59" i="110"/>
  <c r="I57" i="110"/>
  <c r="I53" i="110"/>
  <c r="I50" i="110"/>
  <c r="I48" i="110"/>
  <c r="I44" i="110"/>
  <c r="I42" i="110"/>
  <c r="I39" i="110"/>
  <c r="I37" i="110"/>
  <c r="I35" i="110"/>
  <c r="I33" i="110"/>
  <c r="I31" i="110"/>
  <c r="I28" i="110"/>
  <c r="I26" i="110"/>
  <c r="I40" i="109"/>
  <c r="J28" i="109"/>
  <c r="I46" i="109"/>
  <c r="I35" i="109"/>
  <c r="J35" i="109"/>
  <c r="S34" i="109"/>
  <c r="T34" i="109" s="1"/>
  <c r="S31" i="109"/>
  <c r="T31" i="109" s="1"/>
  <c r="J25" i="109"/>
  <c r="E63" i="114"/>
  <c r="S38" i="109"/>
  <c r="T38" i="109" s="1"/>
  <c r="E53" i="113"/>
  <c r="K45" i="107"/>
  <c r="S47" i="109"/>
  <c r="T47" i="109" s="1"/>
  <c r="S44" i="109"/>
  <c r="T44" i="109" s="1"/>
  <c r="E44" i="113"/>
  <c r="R62" i="112"/>
  <c r="H61" i="112"/>
  <c r="H59" i="112"/>
  <c r="R45" i="112"/>
  <c r="O48" i="112"/>
  <c r="H30" i="112"/>
  <c r="I29" i="112"/>
  <c r="P28" i="112"/>
  <c r="L28" i="112"/>
  <c r="H27" i="112"/>
  <c r="J26" i="112"/>
  <c r="J25" i="112"/>
  <c r="H40" i="108"/>
  <c r="H38" i="108"/>
  <c r="F35" i="108"/>
  <c r="F29" i="108"/>
  <c r="K63" i="114"/>
  <c r="F60" i="108"/>
  <c r="H58" i="108"/>
  <c r="H49" i="108"/>
  <c r="H21" i="108"/>
  <c r="E21" i="108"/>
  <c r="I54" i="110"/>
  <c r="I45" i="110"/>
  <c r="I36" i="110"/>
  <c r="I27" i="110"/>
  <c r="I20" i="110"/>
  <c r="K55" i="114"/>
  <c r="J52" i="111"/>
  <c r="H52" i="111"/>
  <c r="H51" i="111"/>
  <c r="H48" i="111"/>
  <c r="H42" i="111"/>
  <c r="S30" i="111"/>
  <c r="H53" i="111"/>
  <c r="J45" i="111"/>
  <c r="H45" i="111"/>
  <c r="J43" i="111"/>
  <c r="H43" i="111"/>
  <c r="J41" i="111"/>
  <c r="H41" i="111"/>
  <c r="J40" i="111"/>
  <c r="H40" i="111"/>
  <c r="H45" i="107"/>
  <c r="H42" i="107"/>
  <c r="E41" i="107"/>
  <c r="E38" i="107"/>
  <c r="E28" i="107"/>
  <c r="I42" i="109"/>
  <c r="I20" i="109"/>
  <c r="J45" i="113"/>
  <c r="K43" i="113"/>
  <c r="G43" i="113"/>
  <c r="E43" i="113"/>
  <c r="H42" i="113"/>
  <c r="K41" i="113"/>
  <c r="G41" i="113"/>
  <c r="K32" i="113"/>
  <c r="E54" i="107"/>
  <c r="F52" i="107"/>
  <c r="E48" i="107"/>
  <c r="F21" i="107"/>
  <c r="K51" i="113"/>
  <c r="E51" i="113"/>
  <c r="J50" i="113"/>
  <c r="H46" i="113"/>
  <c r="E45" i="113"/>
  <c r="J41" i="113"/>
  <c r="J32" i="113"/>
  <c r="J28" i="113"/>
  <c r="AE38" i="107"/>
  <c r="I38" i="107" s="1"/>
  <c r="G62" i="76"/>
  <c r="N62" i="108"/>
  <c r="N60" i="108"/>
  <c r="N51" i="108"/>
  <c r="N43" i="108"/>
  <c r="N28" i="108"/>
  <c r="N21" i="108"/>
  <c r="N51" i="107"/>
  <c r="N50" i="107"/>
  <c r="N44" i="107"/>
  <c r="N42" i="107"/>
  <c r="N40" i="107"/>
  <c r="N36" i="107"/>
  <c r="N29" i="107"/>
  <c r="N21" i="107"/>
  <c r="E62" i="57"/>
  <c r="M27" i="108"/>
  <c r="F60" i="114"/>
  <c r="F56" i="114"/>
  <c r="F52" i="114"/>
  <c r="F47" i="114"/>
  <c r="F43" i="114"/>
  <c r="F39" i="114"/>
  <c r="F34" i="114"/>
  <c r="F29" i="114"/>
  <c r="F26" i="114"/>
  <c r="L58" i="108"/>
  <c r="J58" i="108"/>
  <c r="L49" i="108"/>
  <c r="N49" i="108"/>
  <c r="J49" i="108"/>
  <c r="L47" i="108"/>
  <c r="N47" i="108"/>
  <c r="J47" i="108"/>
  <c r="L34" i="108"/>
  <c r="J34" i="108"/>
  <c r="L32" i="108"/>
  <c r="N32" i="108"/>
  <c r="J32" i="108"/>
  <c r="F61" i="114"/>
  <c r="F57" i="114"/>
  <c r="F48" i="114"/>
  <c r="F44" i="114"/>
  <c r="F35" i="114"/>
  <c r="F30" i="114"/>
  <c r="N54" i="107"/>
  <c r="N53" i="107"/>
  <c r="J45" i="107"/>
  <c r="J42" i="107"/>
  <c r="J38" i="107"/>
  <c r="N34" i="107"/>
  <c r="J34" i="107"/>
  <c r="F52" i="113"/>
  <c r="F21" i="113"/>
  <c r="M48" i="107"/>
  <c r="F47" i="113"/>
  <c r="F43" i="113"/>
  <c r="F35" i="113"/>
  <c r="F30" i="113"/>
  <c r="F62" i="53"/>
  <c r="G30" i="108"/>
  <c r="R59" i="112"/>
  <c r="M50" i="112"/>
  <c r="R49" i="112"/>
  <c r="M41" i="112"/>
  <c r="M36" i="112"/>
  <c r="R29" i="112"/>
  <c r="H26" i="108"/>
  <c r="M63" i="112"/>
  <c r="M62" i="112"/>
  <c r="M59" i="112"/>
  <c r="M55" i="112"/>
  <c r="M54" i="112"/>
  <c r="M49" i="112"/>
  <c r="M46" i="112"/>
  <c r="M45" i="112"/>
  <c r="M40" i="112"/>
  <c r="M29" i="112"/>
  <c r="R36" i="111"/>
  <c r="H51" i="107"/>
  <c r="H48" i="107"/>
  <c r="L40" i="113"/>
  <c r="N38" i="108"/>
  <c r="N26" i="108"/>
  <c r="N58" i="108"/>
  <c r="N45" i="108"/>
  <c r="N34" i="108"/>
  <c r="N38" i="107"/>
  <c r="N31" i="107"/>
  <c r="N48" i="107"/>
  <c r="N47" i="107"/>
  <c r="N45" i="107"/>
  <c r="I61" i="110"/>
  <c r="E61" i="110"/>
  <c r="E60" i="110"/>
  <c r="E57" i="110"/>
  <c r="E56" i="110"/>
  <c r="E55" i="110"/>
  <c r="E54" i="110"/>
  <c r="H51" i="110"/>
  <c r="E50" i="110"/>
  <c r="E49" i="110"/>
  <c r="I46" i="110"/>
  <c r="F46" i="110"/>
  <c r="E44" i="110"/>
  <c r="E43" i="110"/>
  <c r="E39" i="110"/>
  <c r="E38" i="110"/>
  <c r="E35" i="110"/>
  <c r="E34" i="110"/>
  <c r="E31" i="110"/>
  <c r="E29" i="110"/>
  <c r="E26" i="110"/>
  <c r="E25" i="110"/>
  <c r="E62" i="110"/>
  <c r="H60" i="110"/>
  <c r="E59" i="110"/>
  <c r="E58" i="110"/>
  <c r="I55" i="110"/>
  <c r="F55" i="110"/>
  <c r="E53" i="110"/>
  <c r="E51" i="110"/>
  <c r="E48" i="110"/>
  <c r="E47" i="110"/>
  <c r="E46" i="110"/>
  <c r="E45" i="110"/>
  <c r="H43" i="110"/>
  <c r="E42" i="110"/>
  <c r="E40" i="110"/>
  <c r="E37" i="110"/>
  <c r="E36" i="110"/>
  <c r="H34" i="110"/>
  <c r="E33" i="110"/>
  <c r="E32" i="110"/>
  <c r="E28" i="110"/>
  <c r="E27" i="110"/>
  <c r="H25" i="110"/>
  <c r="I24" i="110"/>
  <c r="E24" i="110"/>
  <c r="E20" i="110"/>
  <c r="H50" i="109"/>
  <c r="G49" i="109"/>
  <c r="G46" i="109"/>
  <c r="H45" i="109"/>
  <c r="G44" i="109"/>
  <c r="H41" i="109"/>
  <c r="G40" i="109"/>
  <c r="G38" i="109"/>
  <c r="J37" i="109"/>
  <c r="E36" i="109"/>
  <c r="E33" i="109"/>
  <c r="E29" i="109"/>
  <c r="E27" i="109"/>
  <c r="S24" i="109"/>
  <c r="T24" i="109" s="1"/>
  <c r="I53" i="109"/>
  <c r="G53" i="109"/>
  <c r="I51" i="109"/>
  <c r="G51" i="109"/>
  <c r="H42" i="109"/>
  <c r="G42" i="109"/>
  <c r="E37" i="109"/>
  <c r="S36" i="109"/>
  <c r="T36" i="109" s="1"/>
  <c r="E34" i="109"/>
  <c r="S33" i="109"/>
  <c r="T33" i="109" s="1"/>
  <c r="J33" i="109"/>
  <c r="E31" i="109"/>
  <c r="I30" i="109"/>
  <c r="J30" i="109"/>
  <c r="S29" i="109"/>
  <c r="T29" i="109" s="1"/>
  <c r="E28" i="109"/>
  <c r="S27" i="109"/>
  <c r="T27" i="109" s="1"/>
  <c r="E24" i="109"/>
  <c r="K61" i="108"/>
  <c r="K59" i="108"/>
  <c r="K58" i="108"/>
  <c r="K56" i="108"/>
  <c r="K52" i="108"/>
  <c r="K50" i="108"/>
  <c r="K49" i="108"/>
  <c r="K46" i="108"/>
  <c r="K45" i="108"/>
  <c r="K43" i="108"/>
  <c r="K40" i="108"/>
  <c r="K37" i="108"/>
  <c r="K35" i="108"/>
  <c r="K34" i="108"/>
  <c r="K30" i="108"/>
  <c r="K21" i="108"/>
  <c r="J46" i="110"/>
  <c r="E59" i="114"/>
  <c r="E33" i="114"/>
  <c r="K63" i="108"/>
  <c r="K62" i="108"/>
  <c r="K60" i="108"/>
  <c r="K57" i="108"/>
  <c r="K55" i="108"/>
  <c r="K54" i="108"/>
  <c r="K51" i="108"/>
  <c r="K48" i="108"/>
  <c r="K47" i="108"/>
  <c r="K44" i="108"/>
  <c r="K41" i="108"/>
  <c r="K39" i="108"/>
  <c r="K38" i="108"/>
  <c r="K36" i="108"/>
  <c r="K33" i="108"/>
  <c r="K32" i="108"/>
  <c r="K28" i="108"/>
  <c r="J55" i="110"/>
  <c r="E50" i="114"/>
  <c r="E21" i="114"/>
  <c r="K54" i="107"/>
  <c r="K50" i="107"/>
  <c r="I48" i="107"/>
  <c r="K44" i="107"/>
  <c r="K37" i="107"/>
  <c r="K32" i="107"/>
  <c r="K31" i="107"/>
  <c r="K29" i="107"/>
  <c r="K26" i="107"/>
  <c r="K21" i="107"/>
  <c r="H53" i="109"/>
  <c r="S53" i="109"/>
  <c r="T53" i="109" s="1"/>
  <c r="H49" i="109"/>
  <c r="S49" i="109"/>
  <c r="T49" i="109" s="1"/>
  <c r="S42" i="109"/>
  <c r="T42" i="109" s="1"/>
  <c r="H40" i="109"/>
  <c r="S40" i="109"/>
  <c r="T40" i="109" s="1"/>
  <c r="E40" i="113"/>
  <c r="K52" i="107"/>
  <c r="K47" i="107"/>
  <c r="K42" i="107"/>
  <c r="K40" i="107"/>
  <c r="K38" i="107"/>
  <c r="K36" i="107"/>
  <c r="K34" i="107"/>
  <c r="K30" i="107"/>
  <c r="K28" i="107"/>
  <c r="K25" i="107"/>
  <c r="S46" i="109"/>
  <c r="T46" i="109" s="1"/>
  <c r="E48" i="113"/>
  <c r="I57" i="112"/>
  <c r="J52" i="112"/>
  <c r="H52" i="112"/>
  <c r="J48" i="112"/>
  <c r="H48" i="112"/>
  <c r="I39" i="112"/>
  <c r="I32" i="112"/>
  <c r="H26" i="112"/>
  <c r="I63" i="112"/>
  <c r="I61" i="112"/>
  <c r="I56" i="112"/>
  <c r="I52" i="112"/>
  <c r="I48" i="112"/>
  <c r="I44" i="112"/>
  <c r="H39" i="112"/>
  <c r="H35" i="112"/>
  <c r="K29" i="112"/>
  <c r="J28" i="112"/>
  <c r="H28" i="112"/>
  <c r="F44" i="108"/>
  <c r="E44" i="108"/>
  <c r="F39" i="108"/>
  <c r="H28" i="108"/>
  <c r="E28" i="108"/>
  <c r="E27" i="108"/>
  <c r="F46" i="108"/>
  <c r="F37" i="108"/>
  <c r="F32" i="108"/>
  <c r="E39" i="108"/>
  <c r="J59" i="114"/>
  <c r="J50" i="114"/>
  <c r="J46" i="114"/>
  <c r="J37" i="114"/>
  <c r="J28" i="114"/>
  <c r="F61" i="108"/>
  <c r="E61" i="108"/>
  <c r="F57" i="108"/>
  <c r="E57" i="108"/>
  <c r="F52" i="108"/>
  <c r="E52" i="108"/>
  <c r="E48" i="108"/>
  <c r="E37" i="108"/>
  <c r="F33" i="108"/>
  <c r="E33" i="108"/>
  <c r="F25" i="108"/>
  <c r="E25" i="108"/>
  <c r="J63" i="114"/>
  <c r="J55" i="114"/>
  <c r="J41" i="114"/>
  <c r="J33" i="114"/>
  <c r="J21" i="114"/>
  <c r="F63" i="108"/>
  <c r="E63" i="108"/>
  <c r="F62" i="108"/>
  <c r="F59" i="108"/>
  <c r="E59" i="108"/>
  <c r="F58" i="108"/>
  <c r="F55" i="108"/>
  <c r="E55" i="108"/>
  <c r="F54" i="108"/>
  <c r="F50" i="108"/>
  <c r="E50" i="108"/>
  <c r="F49" i="108"/>
  <c r="E46" i="108"/>
  <c r="F45" i="108"/>
  <c r="E41" i="108"/>
  <c r="F40" i="108"/>
  <c r="K38" i="112"/>
  <c r="I63" i="114"/>
  <c r="G63" i="114"/>
  <c r="J57" i="114"/>
  <c r="E57" i="114"/>
  <c r="I55" i="114"/>
  <c r="G55" i="114"/>
  <c r="E55" i="114"/>
  <c r="K48" i="114"/>
  <c r="J48" i="114"/>
  <c r="E48" i="114"/>
  <c r="I46" i="114"/>
  <c r="G46" i="114"/>
  <c r="J39" i="114"/>
  <c r="E39" i="114"/>
  <c r="I37" i="114"/>
  <c r="G37" i="114"/>
  <c r="E37" i="114"/>
  <c r="J30" i="114"/>
  <c r="E30" i="114"/>
  <c r="I28" i="114"/>
  <c r="G28" i="114"/>
  <c r="E28" i="114"/>
  <c r="F47" i="108"/>
  <c r="F38" i="108"/>
  <c r="E35" i="108"/>
  <c r="F34" i="108"/>
  <c r="F30" i="108"/>
  <c r="G29" i="108"/>
  <c r="E29" i="108"/>
  <c r="F27" i="108"/>
  <c r="G27" i="108"/>
  <c r="P36" i="112"/>
  <c r="P27" i="112"/>
  <c r="J61" i="114"/>
  <c r="E61" i="114"/>
  <c r="I59" i="114"/>
  <c r="G59" i="114"/>
  <c r="J52" i="114"/>
  <c r="E52" i="114"/>
  <c r="I50" i="114"/>
  <c r="G50" i="114"/>
  <c r="J44" i="114"/>
  <c r="E44" i="114"/>
  <c r="I41" i="114"/>
  <c r="G41" i="114"/>
  <c r="J35" i="114"/>
  <c r="E35" i="114"/>
  <c r="I33" i="114"/>
  <c r="G33" i="114"/>
  <c r="J26" i="114"/>
  <c r="E26" i="114"/>
  <c r="I21" i="114"/>
  <c r="R37" i="111"/>
  <c r="Q32" i="111"/>
  <c r="S54" i="111"/>
  <c r="S53" i="111"/>
  <c r="S52" i="111"/>
  <c r="S51" i="111"/>
  <c r="S50" i="111"/>
  <c r="S48" i="111"/>
  <c r="S47" i="111"/>
  <c r="S46" i="111"/>
  <c r="S45" i="111"/>
  <c r="S44" i="111"/>
  <c r="S43" i="111"/>
  <c r="S42" i="111"/>
  <c r="S41" i="111"/>
  <c r="S40" i="111"/>
  <c r="S39" i="111"/>
  <c r="I39" i="111"/>
  <c r="Q37" i="111"/>
  <c r="Q36" i="111"/>
  <c r="O35" i="111"/>
  <c r="M35" i="111"/>
  <c r="K35" i="111"/>
  <c r="H35" i="111"/>
  <c r="R32" i="111"/>
  <c r="Q31" i="111"/>
  <c r="O28" i="111"/>
  <c r="K28" i="111"/>
  <c r="H28" i="111"/>
  <c r="E45" i="107"/>
  <c r="G44" i="107"/>
  <c r="J43" i="107"/>
  <c r="F42" i="107"/>
  <c r="J39" i="107"/>
  <c r="E37" i="107"/>
  <c r="J35" i="107"/>
  <c r="F34" i="107"/>
  <c r="E32" i="107"/>
  <c r="K37" i="111"/>
  <c r="I54" i="113"/>
  <c r="K53" i="113"/>
  <c r="H52" i="113"/>
  <c r="L51" i="113"/>
  <c r="G46" i="113"/>
  <c r="I45" i="113"/>
  <c r="K44" i="113"/>
  <c r="L42" i="113"/>
  <c r="E42" i="113"/>
  <c r="K35" i="113"/>
  <c r="J35" i="113"/>
  <c r="E35" i="113"/>
  <c r="I32" i="113"/>
  <c r="G32" i="113"/>
  <c r="E25" i="113"/>
  <c r="G54" i="107"/>
  <c r="G52" i="107"/>
  <c r="J46" i="107"/>
  <c r="E30" i="107"/>
  <c r="E25" i="107"/>
  <c r="K32" i="111"/>
  <c r="G51" i="113"/>
  <c r="I50" i="113"/>
  <c r="L46" i="113"/>
  <c r="G42" i="113"/>
  <c r="I41" i="113"/>
  <c r="J30" i="113"/>
  <c r="E30" i="113"/>
  <c r="I28" i="113"/>
  <c r="L16" i="55"/>
  <c r="F10" i="53"/>
  <c r="J16" i="55"/>
  <c r="P16" i="55"/>
  <c r="H16" i="55"/>
  <c r="F11" i="53"/>
  <c r="F12" i="53"/>
  <c r="F14" i="53"/>
  <c r="R13" i="113"/>
  <c r="Z13" i="111"/>
  <c r="R13" i="107"/>
  <c r="Y15" i="108"/>
  <c r="E15" i="93"/>
  <c r="N13" i="114"/>
  <c r="E13" i="114" s="1"/>
  <c r="W13" i="108"/>
  <c r="K13" i="108" s="1"/>
  <c r="M12" i="110"/>
  <c r="E13" i="6"/>
  <c r="AG12" i="7"/>
  <c r="AH12" i="7"/>
  <c r="AF12" i="7"/>
  <c r="N13" i="113"/>
  <c r="E13" i="113" s="1"/>
  <c r="M12" i="109"/>
  <c r="W13" i="107"/>
  <c r="K13" i="107" s="1"/>
  <c r="F39" i="107"/>
  <c r="H39" i="107"/>
  <c r="F32" i="107"/>
  <c r="H32" i="107"/>
  <c r="F30" i="107"/>
  <c r="H30" i="107"/>
  <c r="L60" i="112"/>
  <c r="I60" i="112"/>
  <c r="M48" i="112"/>
  <c r="R48" i="112"/>
  <c r="J37" i="113"/>
  <c r="I37" i="113"/>
  <c r="G32" i="108"/>
  <c r="G36" i="108"/>
  <c r="G40" i="108"/>
  <c r="G45" i="108"/>
  <c r="G49" i="108"/>
  <c r="G54" i="108"/>
  <c r="G58" i="108"/>
  <c r="G62" i="108"/>
  <c r="Q26" i="112"/>
  <c r="L17" i="110"/>
  <c r="L17" i="109"/>
  <c r="F15" i="5"/>
  <c r="E13" i="5"/>
  <c r="E15" i="7"/>
  <c r="E15" i="45" s="1"/>
  <c r="AJ12" i="7"/>
  <c r="M13" i="7" s="1"/>
  <c r="E14" i="93"/>
  <c r="S12" i="54"/>
  <c r="I13" i="54" s="1"/>
  <c r="I19" i="107"/>
  <c r="G15" i="43"/>
  <c r="Q12" i="99"/>
  <c r="L54" i="107"/>
  <c r="J54" i="107"/>
  <c r="L52" i="107"/>
  <c r="J52" i="107"/>
  <c r="G51" i="107"/>
  <c r="G48" i="107"/>
  <c r="F20" i="107"/>
  <c r="I43" i="109"/>
  <c r="H43" i="109"/>
  <c r="G43" i="109"/>
  <c r="I24" i="109"/>
  <c r="J24" i="109"/>
  <c r="Q53" i="111"/>
  <c r="N53" i="111"/>
  <c r="Q51" i="111"/>
  <c r="N51" i="111"/>
  <c r="Q48" i="111"/>
  <c r="N48" i="111"/>
  <c r="Q46" i="111"/>
  <c r="N46" i="111"/>
  <c r="Q44" i="111"/>
  <c r="N44" i="111"/>
  <c r="Q42" i="111"/>
  <c r="N42" i="111"/>
  <c r="Q40" i="111"/>
  <c r="N40" i="111"/>
  <c r="O34" i="111"/>
  <c r="H34" i="111"/>
  <c r="N34" i="111"/>
  <c r="L34" i="111"/>
  <c r="K34" i="111"/>
  <c r="O29" i="111"/>
  <c r="I29" i="111"/>
  <c r="N14" i="113"/>
  <c r="E14" i="113" s="1"/>
  <c r="M13" i="109"/>
  <c r="F35" i="107"/>
  <c r="H35" i="107"/>
  <c r="F28" i="107"/>
  <c r="H28" i="107"/>
  <c r="G17" i="107"/>
  <c r="H17" i="107"/>
  <c r="M17" i="107"/>
  <c r="K60" i="112"/>
  <c r="J47" i="113"/>
  <c r="I47" i="113"/>
  <c r="G44" i="113"/>
  <c r="H44" i="113"/>
  <c r="H18" i="113"/>
  <c r="H20" i="113"/>
  <c r="L13" i="107"/>
  <c r="E34" i="108"/>
  <c r="E38" i="108"/>
  <c r="E43" i="108"/>
  <c r="E47" i="108"/>
  <c r="E51" i="108"/>
  <c r="E56" i="108"/>
  <c r="E60" i="108"/>
  <c r="AD11" i="5"/>
  <c r="E14" i="8"/>
  <c r="E14" i="46" s="1"/>
  <c r="E15" i="94"/>
  <c r="R12" i="54"/>
  <c r="H13" i="54" s="1"/>
  <c r="P12" i="99"/>
  <c r="G53" i="107"/>
  <c r="F46" i="107"/>
  <c r="H46" i="107"/>
  <c r="G15" i="107"/>
  <c r="H15" i="107"/>
  <c r="M15" i="107"/>
  <c r="W14" i="107"/>
  <c r="K14" i="107" s="1"/>
  <c r="H30" i="108"/>
  <c r="F18" i="108"/>
  <c r="I29" i="109"/>
  <c r="J29" i="109"/>
  <c r="Q34" i="111"/>
  <c r="N15" i="114"/>
  <c r="E15" i="114" s="1"/>
  <c r="W15" i="108"/>
  <c r="K15" i="108" s="1"/>
  <c r="F43" i="107"/>
  <c r="H43" i="107"/>
  <c r="F41" i="107"/>
  <c r="H41" i="107"/>
  <c r="F37" i="107"/>
  <c r="H37" i="107"/>
  <c r="F25" i="107"/>
  <c r="H25" i="107"/>
  <c r="H41" i="113"/>
  <c r="H18" i="107"/>
  <c r="G34" i="108"/>
  <c r="G38" i="108"/>
  <c r="G43" i="108"/>
  <c r="G47" i="108"/>
  <c r="G51" i="108"/>
  <c r="G56" i="108"/>
  <c r="G60" i="108"/>
  <c r="L46" i="107"/>
  <c r="I18" i="107"/>
  <c r="AE18" i="108"/>
  <c r="I18" i="108" s="1"/>
  <c r="F14" i="46"/>
  <c r="L50" i="107"/>
  <c r="J50" i="107"/>
  <c r="H16" i="107"/>
  <c r="I34" i="109"/>
  <c r="J34" i="109"/>
  <c r="M14" i="110"/>
  <c r="H14" i="110" s="1"/>
  <c r="H30" i="111"/>
  <c r="O30" i="111"/>
  <c r="G46" i="107"/>
  <c r="G43" i="107"/>
  <c r="G41" i="107"/>
  <c r="G39" i="107"/>
  <c r="G37" i="107"/>
  <c r="G35" i="107"/>
  <c r="G32" i="107"/>
  <c r="G30" i="107"/>
  <c r="G28" i="107"/>
  <c r="G25" i="107"/>
  <c r="H63" i="108"/>
  <c r="H61" i="108"/>
  <c r="H59" i="108"/>
  <c r="H57" i="108"/>
  <c r="H55" i="108"/>
  <c r="H52" i="108"/>
  <c r="H50" i="108"/>
  <c r="H48" i="108"/>
  <c r="H46" i="108"/>
  <c r="H44" i="108"/>
  <c r="H41" i="108"/>
  <c r="H39" i="108"/>
  <c r="H37" i="108"/>
  <c r="H35" i="108"/>
  <c r="H33" i="108"/>
  <c r="M29" i="108"/>
  <c r="L28" i="108"/>
  <c r="M25" i="108"/>
  <c r="L21" i="108"/>
  <c r="I47" i="109"/>
  <c r="H47" i="109"/>
  <c r="G47" i="109"/>
  <c r="I36" i="109"/>
  <c r="I31" i="109"/>
  <c r="I27" i="109"/>
  <c r="I15" i="109"/>
  <c r="H15" i="109"/>
  <c r="G15" i="109"/>
  <c r="I56" i="110"/>
  <c r="I47" i="110"/>
  <c r="I38" i="110"/>
  <c r="I29" i="110"/>
  <c r="I18" i="110"/>
  <c r="Q39" i="111"/>
  <c r="N39" i="111"/>
  <c r="P34" i="111"/>
  <c r="M34" i="111"/>
  <c r="J34" i="111"/>
  <c r="J30" i="111"/>
  <c r="R16" i="111"/>
  <c r="M16" i="111"/>
  <c r="M61" i="112"/>
  <c r="R61" i="112"/>
  <c r="L51" i="112"/>
  <c r="I51" i="112"/>
  <c r="L16" i="107"/>
  <c r="I52" i="109"/>
  <c r="H52" i="109"/>
  <c r="G52" i="109"/>
  <c r="E35" i="109"/>
  <c r="E30" i="109"/>
  <c r="E25" i="109"/>
  <c r="I58" i="110"/>
  <c r="I49" i="110"/>
  <c r="I40" i="110"/>
  <c r="I32" i="110"/>
  <c r="Q54" i="111"/>
  <c r="N54" i="111"/>
  <c r="Q52" i="111"/>
  <c r="N52" i="111"/>
  <c r="Q50" i="111"/>
  <c r="N50" i="111"/>
  <c r="Q47" i="111"/>
  <c r="N47" i="111"/>
  <c r="Q45" i="111"/>
  <c r="N45" i="111"/>
  <c r="Q43" i="111"/>
  <c r="N43" i="111"/>
  <c r="Q41" i="111"/>
  <c r="N41" i="111"/>
  <c r="I34" i="111"/>
  <c r="M32" i="111"/>
  <c r="M30" i="111"/>
  <c r="I30" i="111"/>
  <c r="M52" i="112"/>
  <c r="R52" i="112"/>
  <c r="M17" i="108"/>
  <c r="G17" i="108"/>
  <c r="H17" i="108"/>
  <c r="G15" i="108"/>
  <c r="H15" i="108"/>
  <c r="M15" i="108"/>
  <c r="N14" i="108"/>
  <c r="I39" i="109"/>
  <c r="H39" i="109"/>
  <c r="G39" i="109"/>
  <c r="I60" i="110"/>
  <c r="I51" i="110"/>
  <c r="I43" i="110"/>
  <c r="I34" i="110"/>
  <c r="I25" i="110"/>
  <c r="I13" i="110"/>
  <c r="M37" i="111"/>
  <c r="Q35" i="111"/>
  <c r="P30" i="111"/>
  <c r="L30" i="111"/>
  <c r="K29" i="111"/>
  <c r="H29" i="111"/>
  <c r="L47" i="112"/>
  <c r="I47" i="112"/>
  <c r="I50" i="109"/>
  <c r="I45" i="109"/>
  <c r="I41" i="109"/>
  <c r="I13" i="109"/>
  <c r="H61" i="110"/>
  <c r="H59" i="110"/>
  <c r="H57" i="110"/>
  <c r="H55" i="110"/>
  <c r="H53" i="110"/>
  <c r="H50" i="110"/>
  <c r="H48" i="110"/>
  <c r="H46" i="110"/>
  <c r="H44" i="110"/>
  <c r="H42" i="110"/>
  <c r="H39" i="110"/>
  <c r="H37" i="110"/>
  <c r="H35" i="110"/>
  <c r="H33" i="110"/>
  <c r="H31" i="110"/>
  <c r="H28" i="110"/>
  <c r="H26" i="110"/>
  <c r="H24" i="110"/>
  <c r="H19" i="110"/>
  <c r="N37" i="111"/>
  <c r="R35" i="111"/>
  <c r="N32" i="111"/>
  <c r="Q18" i="111"/>
  <c r="M60" i="112"/>
  <c r="J60" i="112"/>
  <c r="M51" i="112"/>
  <c r="J51" i="112"/>
  <c r="M47" i="112"/>
  <c r="J47" i="112"/>
  <c r="M39" i="112"/>
  <c r="R39" i="112"/>
  <c r="M28" i="112"/>
  <c r="R28" i="112"/>
  <c r="P25" i="112"/>
  <c r="I25" i="112"/>
  <c r="H25" i="112"/>
  <c r="M25" i="112"/>
  <c r="L25" i="112"/>
  <c r="J36" i="109"/>
  <c r="J31" i="109"/>
  <c r="J27" i="109"/>
  <c r="J62" i="110"/>
  <c r="J60" i="110"/>
  <c r="J58" i="110"/>
  <c r="J56" i="110"/>
  <c r="J54" i="110"/>
  <c r="J51" i="110"/>
  <c r="J49" i="110"/>
  <c r="J47" i="110"/>
  <c r="J45" i="110"/>
  <c r="J43" i="110"/>
  <c r="J40" i="110"/>
  <c r="J38" i="110"/>
  <c r="J36" i="110"/>
  <c r="J34" i="110"/>
  <c r="J32" i="110"/>
  <c r="J29" i="110"/>
  <c r="J27" i="110"/>
  <c r="J25" i="110"/>
  <c r="J20" i="110"/>
  <c r="J18" i="110"/>
  <c r="J15" i="110"/>
  <c r="J13" i="110"/>
  <c r="M17" i="111"/>
  <c r="R17" i="111"/>
  <c r="J13" i="111"/>
  <c r="I13" i="111"/>
  <c r="P60" i="112"/>
  <c r="M57" i="112"/>
  <c r="R57" i="112"/>
  <c r="P51" i="112"/>
  <c r="P47" i="112"/>
  <c r="M38" i="112"/>
  <c r="J38" i="112"/>
  <c r="I38" i="112"/>
  <c r="P14" i="112"/>
  <c r="N14" i="112"/>
  <c r="L14" i="112"/>
  <c r="K14" i="112"/>
  <c r="P17" i="111"/>
  <c r="L17" i="111"/>
  <c r="O60" i="112"/>
  <c r="H60" i="112"/>
  <c r="M56" i="112"/>
  <c r="J56" i="112"/>
  <c r="O51" i="112"/>
  <c r="H51" i="112"/>
  <c r="O47" i="112"/>
  <c r="H47" i="112"/>
  <c r="M44" i="112"/>
  <c r="R44" i="112"/>
  <c r="P38" i="112"/>
  <c r="L38" i="112"/>
  <c r="P34" i="112"/>
  <c r="I34" i="112"/>
  <c r="H34" i="112"/>
  <c r="M34" i="112"/>
  <c r="L34" i="112"/>
  <c r="Q14" i="112"/>
  <c r="M35" i="112"/>
  <c r="R35" i="112"/>
  <c r="O34" i="112"/>
  <c r="M26" i="112"/>
  <c r="R26" i="112"/>
  <c r="O25" i="112"/>
  <c r="M14" i="112"/>
  <c r="J14" i="112"/>
  <c r="G54" i="113"/>
  <c r="J43" i="113"/>
  <c r="I43" i="113"/>
  <c r="G40" i="113"/>
  <c r="H40" i="113"/>
  <c r="R60" i="112"/>
  <c r="R56" i="112"/>
  <c r="R51" i="112"/>
  <c r="R47" i="112"/>
  <c r="R43" i="112"/>
  <c r="R38" i="112"/>
  <c r="K36" i="112"/>
  <c r="M33" i="112"/>
  <c r="R33" i="112"/>
  <c r="O32" i="112"/>
  <c r="L32" i="112"/>
  <c r="M32" i="112"/>
  <c r="K27" i="112"/>
  <c r="M21" i="112"/>
  <c r="R21" i="112"/>
  <c r="O20" i="112"/>
  <c r="L20" i="112"/>
  <c r="M20" i="112"/>
  <c r="M15" i="112"/>
  <c r="O14" i="112"/>
  <c r="I14" i="112"/>
  <c r="F54" i="113"/>
  <c r="G53" i="113"/>
  <c r="H53" i="113"/>
  <c r="G50" i="113"/>
  <c r="E41" i="113"/>
  <c r="J39" i="113"/>
  <c r="I39" i="113"/>
  <c r="K34" i="112"/>
  <c r="H32" i="112"/>
  <c r="M30" i="112"/>
  <c r="R30" i="112"/>
  <c r="K25" i="112"/>
  <c r="H20" i="112"/>
  <c r="M19" i="112"/>
  <c r="R19" i="112"/>
  <c r="Q17" i="112"/>
  <c r="H14" i="112"/>
  <c r="Q13" i="112"/>
  <c r="K54" i="113"/>
  <c r="E54" i="113"/>
  <c r="J52" i="113"/>
  <c r="I52" i="113"/>
  <c r="F50" i="113"/>
  <c r="G48" i="113"/>
  <c r="H48" i="113"/>
  <c r="G45" i="113"/>
  <c r="H17" i="112"/>
  <c r="N15" i="112"/>
  <c r="H13" i="112"/>
  <c r="K20" i="113"/>
  <c r="F20" i="113"/>
  <c r="K16" i="113"/>
  <c r="F16" i="113"/>
  <c r="K13" i="114"/>
  <c r="F13" i="114"/>
  <c r="N16" i="112"/>
  <c r="R14" i="112"/>
  <c r="I35" i="113"/>
  <c r="I30" i="113"/>
  <c r="I20" i="113"/>
  <c r="I16" i="113"/>
  <c r="J25" i="113"/>
  <c r="J18" i="113"/>
  <c r="I18" i="113"/>
  <c r="J14" i="113"/>
  <c r="I14" i="113"/>
  <c r="I61" i="114"/>
  <c r="I57" i="114"/>
  <c r="I52" i="114"/>
  <c r="I48" i="114"/>
  <c r="I44" i="114"/>
  <c r="I39" i="114"/>
  <c r="I35" i="114"/>
  <c r="I30" i="114"/>
  <c r="I26" i="114"/>
  <c r="I19" i="114"/>
  <c r="I15" i="114"/>
  <c r="N14" i="114" l="1"/>
  <c r="E14" i="114" s="1"/>
  <c r="W14" i="108"/>
  <c r="K14" i="108" s="1"/>
  <c r="F14" i="110"/>
  <c r="M13" i="110"/>
  <c r="F13" i="110" s="1"/>
  <c r="F15" i="45"/>
  <c r="Y18" i="108"/>
  <c r="AH12" i="5"/>
  <c r="AE12" i="5"/>
  <c r="AG12" i="5"/>
  <c r="G13" i="107"/>
  <c r="M13" i="107"/>
  <c r="H13" i="107"/>
  <c r="N18" i="114"/>
  <c r="E18" i="114" s="1"/>
  <c r="N18" i="113"/>
  <c r="E18" i="113" s="1"/>
  <c r="M17" i="110"/>
  <c r="M17" i="109"/>
  <c r="S17" i="109" s="1"/>
  <c r="T17" i="109" s="1"/>
  <c r="K18" i="107"/>
  <c r="W18" i="108"/>
  <c r="K18" i="108" s="1"/>
  <c r="N15" i="113"/>
  <c r="E15" i="113" s="1"/>
  <c r="M14" i="109"/>
  <c r="W15" i="107"/>
  <c r="K15" i="107" s="1"/>
  <c r="F15" i="43"/>
  <c r="E15" i="5"/>
  <c r="E15" i="43" s="1"/>
  <c r="AF12" i="5"/>
  <c r="M13" i="111"/>
  <c r="R13" i="111"/>
  <c r="H13" i="109"/>
  <c r="S13" i="109"/>
  <c r="T13" i="109" s="1"/>
  <c r="F13" i="109"/>
  <c r="L13" i="113"/>
  <c r="K13" i="113"/>
  <c r="H13" i="110" l="1"/>
  <c r="S14" i="109"/>
  <c r="T14" i="109" s="1"/>
  <c r="F14" i="109"/>
  <c r="H14" i="109"/>
</calcChain>
</file>

<file path=xl/comments1.xml><?xml version="1.0" encoding="utf-8"?>
<comments xmlns="http://schemas.openxmlformats.org/spreadsheetml/2006/main">
  <authors>
    <author>user</author>
  </authors>
  <commentList>
    <comment ref="L1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由表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細明體"/>
            <family val="3"/>
            <charset val="136"/>
          </rPr>
          <t>貼回。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L1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由表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細明體"/>
            <family val="3"/>
            <charset val="136"/>
          </rPr>
          <t>貼回。</t>
        </r>
      </text>
    </comment>
  </commentList>
</comments>
</file>

<file path=xl/comments3.xml><?xml version="1.0" encoding="utf-8"?>
<comments xmlns="http://schemas.openxmlformats.org/spreadsheetml/2006/main">
  <authors>
    <author>CPA</author>
    <author>user</author>
  </authors>
  <commentList>
    <comment ref="J13" authorId="0" shapeId="0">
      <text>
        <r>
          <rPr>
            <b/>
            <sz val="9"/>
            <color indexed="81"/>
            <rFont val="新細明體"/>
            <family val="1"/>
            <charset val="136"/>
          </rPr>
          <t>CPA:</t>
        </r>
        <r>
          <rPr>
            <sz val="9"/>
            <color indexed="81"/>
            <rFont val="新細明體"/>
            <family val="1"/>
            <charset val="136"/>
          </rPr>
          <t xml:space="preserve">
99年資料將調查表在建承包工程及自地自建合建房屋施工成本價值=q703+q802，為了與99年一致性，將96~98年的在建承包工程及自地自建合建房屋施工成本價值(調整後)相加，與調整前相加的增率，作為95年的在建承包工程及自地自建合建房屋施工成本價值(=AZ13)，其作法可參考AX3~BB17的儲存格,</t>
        </r>
      </text>
    </comment>
    <comment ref="J18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99</t>
        </r>
        <r>
          <rPr>
            <sz val="9"/>
            <color indexed="81"/>
            <rFont val="細明體"/>
            <family val="3"/>
            <charset val="136"/>
          </rPr>
          <t>年資料將調查表在建承包工程及自地自建合建房屋施工成本價值</t>
        </r>
        <r>
          <rPr>
            <sz val="9"/>
            <color indexed="81"/>
            <rFont val="Tahoma"/>
            <family val="2"/>
          </rPr>
          <t>=q703+q802</t>
        </r>
        <r>
          <rPr>
            <sz val="9"/>
            <color indexed="81"/>
            <rFont val="細明體"/>
            <family val="3"/>
            <charset val="136"/>
          </rPr>
          <t>，為了與</t>
        </r>
        <r>
          <rPr>
            <sz val="9"/>
            <color indexed="81"/>
            <rFont val="Tahoma"/>
            <family val="2"/>
          </rPr>
          <t>99</t>
        </r>
        <r>
          <rPr>
            <sz val="9"/>
            <color indexed="81"/>
            <rFont val="細明體"/>
            <family val="3"/>
            <charset val="136"/>
          </rPr>
          <t>年一致性，將</t>
        </r>
        <r>
          <rPr>
            <sz val="9"/>
            <color indexed="81"/>
            <rFont val="Tahoma"/>
            <family val="2"/>
          </rPr>
          <t>98</t>
        </r>
        <r>
          <rPr>
            <sz val="9"/>
            <color indexed="81"/>
            <rFont val="細明體"/>
            <family val="3"/>
            <charset val="136"/>
          </rPr>
          <t>、</t>
        </r>
        <r>
          <rPr>
            <sz val="9"/>
            <color indexed="81"/>
            <rFont val="Tahoma"/>
            <family val="2"/>
          </rPr>
          <t>98</t>
        </r>
        <r>
          <rPr>
            <sz val="9"/>
            <color indexed="81"/>
            <rFont val="細明體"/>
            <family val="3"/>
            <charset val="136"/>
          </rPr>
          <t>、</t>
        </r>
        <r>
          <rPr>
            <sz val="9"/>
            <color indexed="81"/>
            <rFont val="Tahoma"/>
            <family val="2"/>
          </rPr>
          <t>101</t>
        </r>
        <r>
          <rPr>
            <sz val="9"/>
            <color indexed="81"/>
            <rFont val="細明體"/>
            <family val="3"/>
            <charset val="136"/>
          </rPr>
          <t>年的在建承包工程及自地自建合建房屋施工成本價值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調整後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>相加，與調整前相加的增率，作為</t>
        </r>
        <r>
          <rPr>
            <sz val="9"/>
            <color indexed="81"/>
            <rFont val="Tahoma"/>
            <family val="2"/>
          </rPr>
          <t>100</t>
        </r>
        <r>
          <rPr>
            <sz val="9"/>
            <color indexed="81"/>
            <rFont val="細明體"/>
            <family val="3"/>
            <charset val="136"/>
          </rPr>
          <t>年的在建承包工程及自地自建合建房屋施工成本價值</t>
        </r>
        <r>
          <rPr>
            <sz val="9"/>
            <color indexed="81"/>
            <rFont val="Tahoma"/>
            <family val="2"/>
          </rPr>
          <t>(=AZ13)</t>
        </r>
        <r>
          <rPr>
            <sz val="9"/>
            <color indexed="81"/>
            <rFont val="細明體"/>
            <family val="3"/>
            <charset val="136"/>
          </rPr>
          <t>，其作法可參考</t>
        </r>
        <r>
          <rPr>
            <sz val="9"/>
            <color indexed="81"/>
            <rFont val="Tahoma"/>
            <family val="2"/>
          </rPr>
          <t>AX3~BB17</t>
        </r>
        <r>
          <rPr>
            <sz val="9"/>
            <color indexed="81"/>
            <rFont val="細明體"/>
            <family val="3"/>
            <charset val="136"/>
          </rPr>
          <t>的儲存格</t>
        </r>
        <r>
          <rPr>
            <sz val="9"/>
            <color indexed="81"/>
            <rFont val="Tahoma"/>
            <family val="2"/>
          </rPr>
          <t>,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J18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99</t>
        </r>
        <r>
          <rPr>
            <sz val="9"/>
            <color indexed="81"/>
            <rFont val="細明體"/>
            <family val="3"/>
            <charset val="136"/>
          </rPr>
          <t>年資料將調查表在建承包工程及自地自建合建房屋施工成本價值</t>
        </r>
        <r>
          <rPr>
            <sz val="9"/>
            <color indexed="81"/>
            <rFont val="Tahoma"/>
            <family val="2"/>
          </rPr>
          <t>=q703+q802</t>
        </r>
        <r>
          <rPr>
            <sz val="9"/>
            <color indexed="81"/>
            <rFont val="細明體"/>
            <family val="3"/>
            <charset val="136"/>
          </rPr>
          <t>，為了與</t>
        </r>
        <r>
          <rPr>
            <sz val="9"/>
            <color indexed="81"/>
            <rFont val="Tahoma"/>
            <family val="2"/>
          </rPr>
          <t>99</t>
        </r>
        <r>
          <rPr>
            <sz val="9"/>
            <color indexed="81"/>
            <rFont val="細明體"/>
            <family val="3"/>
            <charset val="136"/>
          </rPr>
          <t>年一致性，將</t>
        </r>
        <r>
          <rPr>
            <sz val="9"/>
            <color indexed="81"/>
            <rFont val="Tahoma"/>
            <family val="2"/>
          </rPr>
          <t>98</t>
        </r>
        <r>
          <rPr>
            <sz val="9"/>
            <color indexed="81"/>
            <rFont val="細明體"/>
            <family val="3"/>
            <charset val="136"/>
          </rPr>
          <t>、</t>
        </r>
        <r>
          <rPr>
            <sz val="9"/>
            <color indexed="81"/>
            <rFont val="Tahoma"/>
            <family val="2"/>
          </rPr>
          <t>98</t>
        </r>
        <r>
          <rPr>
            <sz val="9"/>
            <color indexed="81"/>
            <rFont val="細明體"/>
            <family val="3"/>
            <charset val="136"/>
          </rPr>
          <t>、</t>
        </r>
        <r>
          <rPr>
            <sz val="9"/>
            <color indexed="81"/>
            <rFont val="Tahoma"/>
            <family val="2"/>
          </rPr>
          <t>101</t>
        </r>
        <r>
          <rPr>
            <sz val="9"/>
            <color indexed="81"/>
            <rFont val="細明體"/>
            <family val="3"/>
            <charset val="136"/>
          </rPr>
          <t>年的在建承包工程及自地自建合建房屋施工成本價值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調整後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>相加，與調整前相加的增率，作為</t>
        </r>
        <r>
          <rPr>
            <sz val="9"/>
            <color indexed="81"/>
            <rFont val="Tahoma"/>
            <family val="2"/>
          </rPr>
          <t>100</t>
        </r>
        <r>
          <rPr>
            <sz val="9"/>
            <color indexed="81"/>
            <rFont val="細明體"/>
            <family val="3"/>
            <charset val="136"/>
          </rPr>
          <t>年的在建承包工程及自地自建合建房屋施工成本價值</t>
        </r>
        <r>
          <rPr>
            <sz val="9"/>
            <color indexed="81"/>
            <rFont val="Tahoma"/>
            <family val="2"/>
          </rPr>
          <t>(=AZ13)</t>
        </r>
        <r>
          <rPr>
            <sz val="9"/>
            <color indexed="81"/>
            <rFont val="細明體"/>
            <family val="3"/>
            <charset val="136"/>
          </rPr>
          <t>，其作法可參考</t>
        </r>
        <r>
          <rPr>
            <sz val="9"/>
            <color indexed="81"/>
            <rFont val="Tahoma"/>
            <family val="2"/>
          </rPr>
          <t>AX3~BB17</t>
        </r>
        <r>
          <rPr>
            <sz val="9"/>
            <color indexed="81"/>
            <rFont val="細明體"/>
            <family val="3"/>
            <charset val="136"/>
          </rPr>
          <t>的儲存格</t>
        </r>
        <r>
          <rPr>
            <sz val="9"/>
            <color indexed="81"/>
            <rFont val="Tahoma"/>
            <family val="2"/>
          </rPr>
          <t>,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J18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99</t>
        </r>
        <r>
          <rPr>
            <sz val="9"/>
            <color indexed="81"/>
            <rFont val="細明體"/>
            <family val="3"/>
            <charset val="136"/>
          </rPr>
          <t>年資料將調查表在建承包工程及自地自建合建房屋施工成本價值</t>
        </r>
        <r>
          <rPr>
            <sz val="9"/>
            <color indexed="81"/>
            <rFont val="Tahoma"/>
            <family val="2"/>
          </rPr>
          <t>=q703+q802</t>
        </r>
        <r>
          <rPr>
            <sz val="9"/>
            <color indexed="81"/>
            <rFont val="細明體"/>
            <family val="3"/>
            <charset val="136"/>
          </rPr>
          <t>，為了與</t>
        </r>
        <r>
          <rPr>
            <sz val="9"/>
            <color indexed="81"/>
            <rFont val="Tahoma"/>
            <family val="2"/>
          </rPr>
          <t>99</t>
        </r>
        <r>
          <rPr>
            <sz val="9"/>
            <color indexed="81"/>
            <rFont val="細明體"/>
            <family val="3"/>
            <charset val="136"/>
          </rPr>
          <t>年一致性，將</t>
        </r>
        <r>
          <rPr>
            <sz val="9"/>
            <color indexed="81"/>
            <rFont val="Tahoma"/>
            <family val="2"/>
          </rPr>
          <t>98</t>
        </r>
        <r>
          <rPr>
            <sz val="9"/>
            <color indexed="81"/>
            <rFont val="細明體"/>
            <family val="3"/>
            <charset val="136"/>
          </rPr>
          <t>、</t>
        </r>
        <r>
          <rPr>
            <sz val="9"/>
            <color indexed="81"/>
            <rFont val="Tahoma"/>
            <family val="2"/>
          </rPr>
          <t>98</t>
        </r>
        <r>
          <rPr>
            <sz val="9"/>
            <color indexed="81"/>
            <rFont val="細明體"/>
            <family val="3"/>
            <charset val="136"/>
          </rPr>
          <t>、</t>
        </r>
        <r>
          <rPr>
            <sz val="9"/>
            <color indexed="81"/>
            <rFont val="Tahoma"/>
            <family val="2"/>
          </rPr>
          <t>101</t>
        </r>
        <r>
          <rPr>
            <sz val="9"/>
            <color indexed="81"/>
            <rFont val="細明體"/>
            <family val="3"/>
            <charset val="136"/>
          </rPr>
          <t>年的在建承包工程及自地自建合建房屋施工成本價值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調整後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>相加，與調整前相加的增率，作為</t>
        </r>
        <r>
          <rPr>
            <sz val="9"/>
            <color indexed="81"/>
            <rFont val="Tahoma"/>
            <family val="2"/>
          </rPr>
          <t>100</t>
        </r>
        <r>
          <rPr>
            <sz val="9"/>
            <color indexed="81"/>
            <rFont val="細明體"/>
            <family val="3"/>
            <charset val="136"/>
          </rPr>
          <t>年的在建承包工程及自地自建合建房屋施工成本價值</t>
        </r>
        <r>
          <rPr>
            <sz val="9"/>
            <color indexed="81"/>
            <rFont val="Tahoma"/>
            <family val="2"/>
          </rPr>
          <t>(=AZ13)</t>
        </r>
        <r>
          <rPr>
            <sz val="9"/>
            <color indexed="81"/>
            <rFont val="細明體"/>
            <family val="3"/>
            <charset val="136"/>
          </rPr>
          <t>，其作法可參考</t>
        </r>
        <r>
          <rPr>
            <sz val="9"/>
            <color indexed="81"/>
            <rFont val="Tahoma"/>
            <family val="2"/>
          </rPr>
          <t>AX3~BB17</t>
        </r>
        <r>
          <rPr>
            <sz val="9"/>
            <color indexed="81"/>
            <rFont val="細明體"/>
            <family val="3"/>
            <charset val="136"/>
          </rPr>
          <t>的儲存格</t>
        </r>
        <r>
          <rPr>
            <sz val="9"/>
            <color indexed="81"/>
            <rFont val="Tahoma"/>
            <family val="2"/>
          </rPr>
          <t>,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J18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99</t>
        </r>
        <r>
          <rPr>
            <sz val="9"/>
            <color indexed="81"/>
            <rFont val="細明體"/>
            <family val="3"/>
            <charset val="136"/>
          </rPr>
          <t>年資料將調查表在建承包工程及自地自建合建房屋施工成本價值</t>
        </r>
        <r>
          <rPr>
            <sz val="9"/>
            <color indexed="81"/>
            <rFont val="Tahoma"/>
            <family val="2"/>
          </rPr>
          <t>=q703+q802</t>
        </r>
        <r>
          <rPr>
            <sz val="9"/>
            <color indexed="81"/>
            <rFont val="細明體"/>
            <family val="3"/>
            <charset val="136"/>
          </rPr>
          <t>，為了與</t>
        </r>
        <r>
          <rPr>
            <sz val="9"/>
            <color indexed="81"/>
            <rFont val="Tahoma"/>
            <family val="2"/>
          </rPr>
          <t>99</t>
        </r>
        <r>
          <rPr>
            <sz val="9"/>
            <color indexed="81"/>
            <rFont val="細明體"/>
            <family val="3"/>
            <charset val="136"/>
          </rPr>
          <t>年一致性，將</t>
        </r>
        <r>
          <rPr>
            <sz val="9"/>
            <color indexed="81"/>
            <rFont val="Tahoma"/>
            <family val="2"/>
          </rPr>
          <t>98</t>
        </r>
        <r>
          <rPr>
            <sz val="9"/>
            <color indexed="81"/>
            <rFont val="細明體"/>
            <family val="3"/>
            <charset val="136"/>
          </rPr>
          <t>、</t>
        </r>
        <r>
          <rPr>
            <sz val="9"/>
            <color indexed="81"/>
            <rFont val="Tahoma"/>
            <family val="2"/>
          </rPr>
          <t>98</t>
        </r>
        <r>
          <rPr>
            <sz val="9"/>
            <color indexed="81"/>
            <rFont val="細明體"/>
            <family val="3"/>
            <charset val="136"/>
          </rPr>
          <t>、</t>
        </r>
        <r>
          <rPr>
            <sz val="9"/>
            <color indexed="81"/>
            <rFont val="Tahoma"/>
            <family val="2"/>
          </rPr>
          <t>101</t>
        </r>
        <r>
          <rPr>
            <sz val="9"/>
            <color indexed="81"/>
            <rFont val="細明體"/>
            <family val="3"/>
            <charset val="136"/>
          </rPr>
          <t>年的在建承包工程及自地自建合建房屋施工成本價值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調整後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>相加，與調整前相加的增率，作為</t>
        </r>
        <r>
          <rPr>
            <sz val="9"/>
            <color indexed="81"/>
            <rFont val="Tahoma"/>
            <family val="2"/>
          </rPr>
          <t>100</t>
        </r>
        <r>
          <rPr>
            <sz val="9"/>
            <color indexed="81"/>
            <rFont val="細明體"/>
            <family val="3"/>
            <charset val="136"/>
          </rPr>
          <t>年的在建承包工程及自地自建合建房屋施工成本價值</t>
        </r>
        <r>
          <rPr>
            <sz val="9"/>
            <color indexed="81"/>
            <rFont val="Tahoma"/>
            <family val="2"/>
          </rPr>
          <t>(=AZ13)</t>
        </r>
        <r>
          <rPr>
            <sz val="9"/>
            <color indexed="81"/>
            <rFont val="細明體"/>
            <family val="3"/>
            <charset val="136"/>
          </rPr>
          <t>，其作法可參考</t>
        </r>
        <r>
          <rPr>
            <sz val="9"/>
            <color indexed="81"/>
            <rFont val="Tahoma"/>
            <family val="2"/>
          </rPr>
          <t>AX3~BB17</t>
        </r>
        <r>
          <rPr>
            <sz val="9"/>
            <color indexed="81"/>
            <rFont val="細明體"/>
            <family val="3"/>
            <charset val="136"/>
          </rPr>
          <t>的儲存格</t>
        </r>
        <r>
          <rPr>
            <sz val="9"/>
            <color indexed="81"/>
            <rFont val="Tahoma"/>
            <family val="2"/>
          </rPr>
          <t>,</t>
        </r>
      </text>
    </comment>
  </commentList>
</comments>
</file>

<file path=xl/sharedStrings.xml><?xml version="1.0" encoding="utf-8"?>
<sst xmlns="http://schemas.openxmlformats.org/spreadsheetml/2006/main" count="9454" uniqueCount="1218">
  <si>
    <t>單位：家數；百分比</t>
    <phoneticPr fontId="5" type="noConversion"/>
  </si>
  <si>
    <t>經營規模別</t>
    <phoneticPr fontId="3" type="noConversion"/>
  </si>
  <si>
    <t>合計</t>
    <phoneticPr fontId="5" type="noConversion"/>
  </si>
  <si>
    <t>有困難-遭遇</t>
    <phoneticPr fontId="3" type="noConversion"/>
  </si>
  <si>
    <t>原材物料價格持續上漲</t>
    <phoneticPr fontId="5" type="noConversion"/>
  </si>
  <si>
    <t>同行殺價競爭，得標困難</t>
    <phoneticPr fontId="5" type="noConversion"/>
  </si>
  <si>
    <t>業主撥款
程序繁瑣
，請款時
間過長</t>
    <phoneticPr fontId="5" type="noConversion"/>
  </si>
  <si>
    <t>物價波動過劇，成本控制不易</t>
    <phoneticPr fontId="3" type="noConversion"/>
  </si>
  <si>
    <t>原材物料短缺不易取得</t>
    <phoneticPr fontId="5" type="noConversion"/>
  </si>
  <si>
    <t>業主訂定
底價過低
致得標後
經營不易</t>
    <phoneticPr fontId="5" type="noConversion"/>
  </si>
  <si>
    <t>遭遇
居民抗
爭，工
程延宕</t>
    <phoneticPr fontId="5" type="noConversion"/>
  </si>
  <si>
    <t>資金調度困難</t>
    <phoneticPr fontId="5" type="noConversion"/>
  </si>
  <si>
    <t>專業技術不足，承包量小</t>
    <phoneticPr fontId="5" type="noConversion"/>
  </si>
  <si>
    <t>依營造業法第66條逐案簽章之適用有困難</t>
    <phoneticPr fontId="5" type="noConversion"/>
  </si>
  <si>
    <t>。。。</t>
    <phoneticPr fontId="3" type="noConversion"/>
  </si>
  <si>
    <t>...</t>
    <phoneticPr fontId="5" type="noConversion"/>
  </si>
  <si>
    <r>
      <t>總　計</t>
    </r>
    <r>
      <rPr>
        <b/>
        <sz val="11"/>
        <rFont val="Times New Roman"/>
        <family val="1"/>
      </rPr>
      <t xml:space="preserve">  /  95</t>
    </r>
    <r>
      <rPr>
        <b/>
        <sz val="11"/>
        <rFont val="細明體"/>
        <family val="3"/>
        <charset val="136"/>
      </rPr>
      <t>年</t>
    </r>
    <phoneticPr fontId="3" type="noConversion"/>
  </si>
  <si>
    <t>員工人數</t>
    <phoneticPr fontId="3" type="noConversion"/>
  </si>
  <si>
    <t>收入總額</t>
    <phoneticPr fontId="3" type="noConversion"/>
  </si>
  <si>
    <t>生產總額</t>
    <phoneticPr fontId="3" type="noConversion"/>
  </si>
  <si>
    <t>實際運用資產淨額</t>
    <phoneticPr fontId="3" type="noConversion"/>
  </si>
  <si>
    <t xml:space="preserve">                 表五十  營造業平均每企業</t>
    <phoneticPr fontId="3" type="noConversion"/>
  </si>
  <si>
    <t>先協助的項目─按經營規模分</t>
    <phoneticPr fontId="3" type="noConversion"/>
  </si>
  <si>
    <t>經營特性別</t>
    <phoneticPr fontId="3" type="noConversion"/>
  </si>
  <si>
    <t>家數</t>
    <phoneticPr fontId="5" type="noConversion"/>
  </si>
  <si>
    <t>獨資或合夥</t>
    <phoneticPr fontId="3" type="noConversion"/>
  </si>
  <si>
    <t>等級別</t>
    <phoneticPr fontId="3" type="noConversion"/>
  </si>
  <si>
    <t>地區別</t>
    <phoneticPr fontId="3" type="noConversion"/>
  </si>
  <si>
    <t>北部地區</t>
    <phoneticPr fontId="3" type="noConversion"/>
  </si>
  <si>
    <r>
      <t xml:space="preserve"> </t>
    </r>
    <r>
      <rPr>
        <sz val="11"/>
        <rFont val="標楷體"/>
        <family val="4"/>
        <charset val="136"/>
      </rPr>
      <t>北部其他</t>
    </r>
    <phoneticPr fontId="3" type="noConversion"/>
  </si>
  <si>
    <t>中部地區</t>
    <phoneticPr fontId="3" type="noConversion"/>
  </si>
  <si>
    <t>南部地區</t>
    <phoneticPr fontId="3" type="noConversion"/>
  </si>
  <si>
    <r>
      <t xml:space="preserve"> </t>
    </r>
    <r>
      <rPr>
        <sz val="11"/>
        <rFont val="標楷體"/>
        <family val="4"/>
        <charset val="136"/>
      </rPr>
      <t>南部其他</t>
    </r>
    <phoneticPr fontId="3" type="noConversion"/>
  </si>
  <si>
    <t>東部地區</t>
    <phoneticPr fontId="3" type="noConversion"/>
  </si>
  <si>
    <t>金馬地區</t>
    <phoneticPr fontId="3" type="noConversion"/>
  </si>
  <si>
    <t>有承攬政府工程</t>
    <phoneticPr fontId="3" type="noConversion"/>
  </si>
  <si>
    <t>純政府工程</t>
    <phoneticPr fontId="3" type="noConversion"/>
  </si>
  <si>
    <t>政府工程50%以上</t>
    <phoneticPr fontId="3" type="noConversion"/>
  </si>
  <si>
    <t>政府工程未滿50%</t>
    <phoneticPr fontId="3" type="noConversion"/>
  </si>
  <si>
    <t>無承攬政府工程</t>
    <phoneticPr fontId="3" type="noConversion"/>
  </si>
  <si>
    <t>非常
看好</t>
    <phoneticPr fontId="5" type="noConversion"/>
  </si>
  <si>
    <t>看好</t>
    <phoneticPr fontId="5" type="noConversion"/>
  </si>
  <si>
    <t>持平</t>
    <phoneticPr fontId="5" type="noConversion"/>
  </si>
  <si>
    <t>不看好</t>
    <phoneticPr fontId="5" type="noConversion"/>
  </si>
  <si>
    <t>非常
不看好</t>
    <phoneticPr fontId="5" type="noConversion"/>
  </si>
  <si>
    <t>不知道
拒答</t>
    <phoneticPr fontId="5" type="noConversion"/>
  </si>
  <si>
    <t xml:space="preserve"> 淨額</t>
    <phoneticPr fontId="3" type="noConversion"/>
  </si>
  <si>
    <t>年底實際運用
固定資產淨額</t>
    <phoneticPr fontId="3" type="noConversion"/>
  </si>
  <si>
    <t>全年勞動
報酬支出</t>
    <phoneticPr fontId="3" type="noConversion"/>
  </si>
  <si>
    <t>全年各項
收入總額</t>
    <phoneticPr fontId="3" type="noConversion"/>
  </si>
  <si>
    <t>全年各項
支出總額</t>
    <phoneticPr fontId="3" type="noConversion"/>
  </si>
  <si>
    <t>按要素成本計算</t>
    <phoneticPr fontId="3" type="noConversion"/>
  </si>
  <si>
    <t>公司組織</t>
    <phoneticPr fontId="3" type="noConversion"/>
  </si>
  <si>
    <t>按市價計算</t>
    <phoneticPr fontId="3" type="noConversion"/>
  </si>
  <si>
    <t>單位：人</t>
    <phoneticPr fontId="3" type="noConversion"/>
  </si>
  <si>
    <t>每月最多
使用人數</t>
    <phoneticPr fontId="3" type="noConversion"/>
  </si>
  <si>
    <t>全年費用支出
(元)</t>
    <phoneticPr fontId="3" type="noConversion"/>
  </si>
  <si>
    <t>s1 生產總額</t>
  </si>
  <si>
    <t>生產淨額</t>
    <phoneticPr fontId="3" type="noConversion"/>
  </si>
  <si>
    <t>利　　潤</t>
    <phoneticPr fontId="3" type="noConversion"/>
  </si>
  <si>
    <t>經營特性別</t>
    <phoneticPr fontId="3" type="noConversion"/>
  </si>
  <si>
    <t>房屋及其他
營建</t>
    <phoneticPr fontId="3" type="noConversion"/>
  </si>
  <si>
    <t>基金及長期
投資</t>
    <phoneticPr fontId="3" type="noConversion"/>
  </si>
  <si>
    <t>組織型態別</t>
  </si>
  <si>
    <t>公司組織</t>
  </si>
  <si>
    <t>臺灣地區</t>
  </si>
  <si>
    <t>單位：新臺幣元</t>
  </si>
  <si>
    <t>其他資產</t>
    <phoneticPr fontId="3" type="noConversion"/>
  </si>
  <si>
    <t>小計</t>
    <phoneticPr fontId="3" type="noConversion"/>
  </si>
  <si>
    <t>建築用地</t>
    <phoneticPr fontId="3" type="noConversion"/>
  </si>
  <si>
    <t>土地</t>
    <phoneticPr fontId="3" type="noConversion"/>
  </si>
  <si>
    <t>運輸設備</t>
    <phoneticPr fontId="3" type="noConversion"/>
  </si>
  <si>
    <t>機械設備</t>
    <phoneticPr fontId="3" type="noConversion"/>
  </si>
  <si>
    <t>電腦軟體</t>
    <phoneticPr fontId="3" type="noConversion"/>
  </si>
  <si>
    <t>其他</t>
    <phoneticPr fontId="3" type="noConversion"/>
  </si>
  <si>
    <t>。。。</t>
  </si>
  <si>
    <t>未完工程及
在途設備</t>
    <phoneticPr fontId="3" type="noConversion"/>
  </si>
  <si>
    <t>現金及其他
流動資產</t>
    <phoneticPr fontId="3" type="noConversion"/>
  </si>
  <si>
    <t>總計</t>
    <phoneticPr fontId="3" type="noConversion"/>
  </si>
  <si>
    <t>移轉支出
及其他支出
(6)</t>
    <phoneticPr fontId="3" type="noConversion"/>
  </si>
  <si>
    <t>生產毛額</t>
    <phoneticPr fontId="3" type="noConversion"/>
  </si>
  <si>
    <t>甲等綜合營造業</t>
  </si>
  <si>
    <t>乙等綜合營造業</t>
  </si>
  <si>
    <t>丙等綜合營造業</t>
  </si>
  <si>
    <t>生財器具及
雜項設備</t>
    <phoneticPr fontId="3" type="noConversion"/>
  </si>
  <si>
    <t>存料
(按市價計算)</t>
    <phoneticPr fontId="3" type="noConversion"/>
  </si>
  <si>
    <t>其他費用</t>
  </si>
  <si>
    <t>承包工程收入               (含發包工程及向同業分包入部分)</t>
  </si>
  <si>
    <t>單位：新臺幣元；百分比</t>
  </si>
  <si>
    <t>s1</t>
  </si>
  <si>
    <t>s4</t>
  </si>
  <si>
    <t>s8</t>
  </si>
  <si>
    <t>s13</t>
  </si>
  <si>
    <t>q604f</t>
  </si>
  <si>
    <t>q701</t>
  </si>
  <si>
    <t>q702</t>
  </si>
  <si>
    <t>s14</t>
  </si>
  <si>
    <t>s17</t>
  </si>
  <si>
    <t>s21</t>
  </si>
  <si>
    <t>q609f</t>
  </si>
  <si>
    <t>T01V0023  S14</t>
  </si>
  <si>
    <t>Sum</t>
  </si>
  <si>
    <t>s15</t>
  </si>
  <si>
    <t>s19</t>
  </si>
  <si>
    <t>T01V0025  S15</t>
  </si>
  <si>
    <t>T01V0029  S19</t>
  </si>
  <si>
    <t>T01V0043  Q716</t>
  </si>
  <si>
    <t>T01V0045  Q801</t>
  </si>
  <si>
    <t>T01V0047  Q802</t>
  </si>
  <si>
    <t>T01V0049  Q804</t>
  </si>
  <si>
    <t>T01V0051  Q805</t>
  </si>
  <si>
    <t>T01V0053  Q806A</t>
  </si>
  <si>
    <t>T01V0015  Q115</t>
  </si>
  <si>
    <t>T01V0019  Q201</t>
  </si>
  <si>
    <t>T01V0021  Q202</t>
  </si>
  <si>
    <t>T01V0025  S17</t>
  </si>
  <si>
    <t>T01V0027  Q604F</t>
  </si>
  <si>
    <t>T01V0031  S1</t>
  </si>
  <si>
    <t>T01V0033  S4</t>
  </si>
  <si>
    <t>T01V0035  S8</t>
  </si>
  <si>
    <t>T01V0037  S9</t>
  </si>
  <si>
    <t>T01V0039  S13</t>
  </si>
  <si>
    <t>T01V0015  S14</t>
  </si>
  <si>
    <t>T01V0019  Q604F</t>
  </si>
  <si>
    <t>T01V0021  S1</t>
  </si>
  <si>
    <t>T01V0023  S8</t>
  </si>
  <si>
    <t>T01V0025  S13</t>
  </si>
  <si>
    <t>T01V0029  S17</t>
  </si>
  <si>
    <t>T01V0017  Q716</t>
  </si>
  <si>
    <t>自　　　　　　　有　　　　　　　資　　　　　　　產</t>
    <phoneticPr fontId="3" type="noConversion"/>
  </si>
  <si>
    <t>生產總額</t>
  </si>
  <si>
    <t>生產毛額(S1-S3)</t>
  </si>
  <si>
    <t>生產淨額，按要素成本計算</t>
  </si>
  <si>
    <t>利潤</t>
  </si>
  <si>
    <t>營業收入</t>
  </si>
  <si>
    <t>q701 存料</t>
  </si>
  <si>
    <t>q702 建築用地</t>
  </si>
  <si>
    <t>年底實際運用資產淨額(S20+q720-q721)</t>
  </si>
  <si>
    <t>年底實際運用固定資產淨額</t>
  </si>
  <si>
    <t>全年各項收入總額</t>
  </si>
  <si>
    <t>q115</t>
  </si>
  <si>
    <t>q201 使用土地面積</t>
  </si>
  <si>
    <t>q202 使用樓地板面積</t>
  </si>
  <si>
    <t>全年勞動報酬支出</t>
  </si>
  <si>
    <t>其他</t>
  </si>
  <si>
    <t xml:space="preserve"> </t>
  </si>
  <si>
    <t>...</t>
  </si>
  <si>
    <t>自有資產</t>
    <phoneticPr fontId="3" type="noConversion"/>
  </si>
  <si>
    <t>營業收入</t>
    <phoneticPr fontId="3" type="noConversion"/>
  </si>
  <si>
    <t>實際運用
資產淨額</t>
    <phoneticPr fontId="3" type="noConversion"/>
  </si>
  <si>
    <t>實際運用
固　　定
資產淨額</t>
    <phoneticPr fontId="3" type="noConversion"/>
  </si>
  <si>
    <t>每月最少
使用人數</t>
    <phoneticPr fontId="3" type="noConversion"/>
  </si>
  <si>
    <t>每月最常
使用人數</t>
    <phoneticPr fontId="3" type="noConversion"/>
  </si>
  <si>
    <t>固定資產淨額</t>
    <phoneticPr fontId="3" type="noConversion"/>
  </si>
  <si>
    <t>未滿6百萬元</t>
  </si>
  <si>
    <t>6百萬元～</t>
  </si>
  <si>
    <t>10百萬元～</t>
  </si>
  <si>
    <t>20百萬元～</t>
  </si>
  <si>
    <t>50百萬元～</t>
  </si>
  <si>
    <t>100百萬元～</t>
  </si>
  <si>
    <t>300百萬元～</t>
  </si>
  <si>
    <t>500百萬元～</t>
  </si>
  <si>
    <t>3,000百萬元以上</t>
  </si>
  <si>
    <t>1,000百萬元～</t>
  </si>
  <si>
    <t>有無承攬政府工程</t>
  </si>
  <si>
    <t>年底家數
（家）</t>
    <phoneticPr fontId="3" type="noConversion"/>
  </si>
  <si>
    <t>　　　生產　　　</t>
    <phoneticPr fontId="3" type="noConversion"/>
  </si>
  <si>
    <t>年底實收資本總額</t>
    <phoneticPr fontId="3" type="noConversion"/>
  </si>
  <si>
    <t>薪資支出與
福利津貼</t>
    <phoneticPr fontId="3" type="noConversion"/>
  </si>
  <si>
    <t>工程技術工</t>
    <phoneticPr fontId="3" type="noConversion"/>
  </si>
  <si>
    <t>普通工</t>
    <phoneticPr fontId="3" type="noConversion"/>
  </si>
  <si>
    <t>自                        有                        資                        產</t>
    <phoneticPr fontId="3" type="noConversion"/>
  </si>
  <si>
    <t>流          動          資          產　</t>
    <phoneticPr fontId="3" type="noConversion"/>
  </si>
  <si>
    <t>固  定  資  產  淨  額</t>
    <phoneticPr fontId="3" type="noConversion"/>
  </si>
  <si>
    <t>中　　　間　　　　　　消　　　費</t>
    <phoneticPr fontId="3" type="noConversion"/>
  </si>
  <si>
    <t>生　產　淨　額</t>
    <phoneticPr fontId="3" type="noConversion"/>
  </si>
  <si>
    <t>財　產　報　酬</t>
    <phoneticPr fontId="3" type="noConversion"/>
  </si>
  <si>
    <t>營建材料耗用價值</t>
    <phoneticPr fontId="3" type="noConversion"/>
  </si>
  <si>
    <t>由業主及營造
同業提供材料
估計價值</t>
    <phoneticPr fontId="3" type="noConversion"/>
  </si>
  <si>
    <t>工程費用－
租金支出</t>
    <phoneticPr fontId="3" type="noConversion"/>
  </si>
  <si>
    <t>租金淨額</t>
    <phoneticPr fontId="3" type="noConversion"/>
  </si>
  <si>
    <t>利息淨額</t>
    <phoneticPr fontId="3" type="noConversion"/>
  </si>
  <si>
    <t>年底實際運
用資產淨額</t>
    <phoneticPr fontId="3" type="noConversion"/>
  </si>
  <si>
    <t>年底員工人數
（人）</t>
    <phoneticPr fontId="3" type="noConversion"/>
  </si>
  <si>
    <t>年底使用
土地面積
（平方公尺）</t>
    <phoneticPr fontId="3" type="noConversion"/>
  </si>
  <si>
    <t>年底使用建築
物樓地板面積
（平方公尺）</t>
    <phoneticPr fontId="3" type="noConversion"/>
  </si>
  <si>
    <t>住宅工程</t>
    <phoneticPr fontId="3" type="noConversion"/>
  </si>
  <si>
    <t>其他房屋工程</t>
    <phoneticPr fontId="3" type="noConversion"/>
  </si>
  <si>
    <t>公共設施工程</t>
    <phoneticPr fontId="3" type="noConversion"/>
  </si>
  <si>
    <t>機電、電路、管道工程</t>
    <phoneticPr fontId="3" type="noConversion"/>
  </si>
  <si>
    <t>百分比</t>
    <phoneticPr fontId="3" type="noConversion"/>
  </si>
  <si>
    <t>自　　　       　有　　　       　資　　　       　產</t>
    <phoneticPr fontId="3" type="noConversion"/>
  </si>
  <si>
    <t>固定資產毛額</t>
    <phoneticPr fontId="3" type="noConversion"/>
  </si>
  <si>
    <t>固      定      資      產      毛      額</t>
    <phoneticPr fontId="3" type="noConversion"/>
  </si>
  <si>
    <t xml:space="preserve">        </t>
    <phoneticPr fontId="3" type="noConversion"/>
  </si>
  <si>
    <t>負債及淨值總額</t>
    <phoneticPr fontId="3" type="noConversion"/>
  </si>
  <si>
    <t>負　　　債　　　　　　總　　　額</t>
    <phoneticPr fontId="3" type="noConversion"/>
  </si>
  <si>
    <t>淨　　值　　總　　額</t>
    <phoneticPr fontId="3" type="noConversion"/>
  </si>
  <si>
    <t>流動負債</t>
    <phoneticPr fontId="3" type="noConversion"/>
  </si>
  <si>
    <t>長期負債</t>
    <phoneticPr fontId="3" type="noConversion"/>
  </si>
  <si>
    <t>其他負債</t>
    <phoneticPr fontId="3" type="noConversion"/>
  </si>
  <si>
    <t>實收資本</t>
    <phoneticPr fontId="3" type="noConversion"/>
  </si>
  <si>
    <t>公積及盈餘</t>
    <phoneticPr fontId="3" type="noConversion"/>
  </si>
  <si>
    <t>非　　營　　業　　收　　入</t>
    <phoneticPr fontId="3" type="noConversion"/>
  </si>
  <si>
    <t>合計</t>
    <phoneticPr fontId="3" type="noConversion"/>
  </si>
  <si>
    <t>出售自地自建及合建房地產收入                   (含土地價值)</t>
    <phoneticPr fontId="3" type="noConversion"/>
  </si>
  <si>
    <t>其他營業收入</t>
    <phoneticPr fontId="3" type="noConversion"/>
  </si>
  <si>
    <t>租金收入</t>
    <phoneticPr fontId="3" type="noConversion"/>
  </si>
  <si>
    <t>利息收入</t>
    <phoneticPr fontId="3" type="noConversion"/>
  </si>
  <si>
    <t>由業主及營造同業
提供材料估計價值</t>
    <phoneticPr fontId="3" type="noConversion"/>
  </si>
  <si>
    <t xml:space="preserve">生　產 </t>
    <phoneticPr fontId="3" type="noConversion"/>
  </si>
  <si>
    <t xml:space="preserve"> 淨　額</t>
    <phoneticPr fontId="3" type="noConversion"/>
  </si>
  <si>
    <r>
      <t>平　均</t>
    </r>
    <r>
      <rPr>
        <b/>
        <sz val="11"/>
        <rFont val="Times New Roman"/>
        <family val="1"/>
      </rPr>
      <t xml:space="preserve">  /  88</t>
    </r>
    <r>
      <rPr>
        <b/>
        <sz val="11"/>
        <rFont val="細明體"/>
        <family val="3"/>
        <charset val="136"/>
      </rPr>
      <t>年</t>
    </r>
  </si>
  <si>
    <r>
      <t>平　均</t>
    </r>
    <r>
      <rPr>
        <b/>
        <sz val="11"/>
        <rFont val="Times New Roman"/>
        <family val="1"/>
      </rPr>
      <t xml:space="preserve">  /  89</t>
    </r>
    <r>
      <rPr>
        <b/>
        <sz val="11"/>
        <rFont val="細明體"/>
        <family val="3"/>
        <charset val="136"/>
      </rPr>
      <t>年</t>
    </r>
  </si>
  <si>
    <r>
      <t>平　均</t>
    </r>
    <r>
      <rPr>
        <b/>
        <sz val="11"/>
        <rFont val="Times New Roman"/>
        <family val="1"/>
      </rPr>
      <t xml:space="preserve">  /  90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</si>
  <si>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91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</si>
  <si>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92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</si>
  <si>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93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</si>
  <si>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94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</si>
  <si>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95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</si>
  <si>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96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</si>
  <si>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97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</si>
  <si>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98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</si>
  <si>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94</t>
    </r>
    <r>
      <rPr>
        <b/>
        <sz val="11"/>
        <rFont val="細明體"/>
        <family val="3"/>
        <charset val="136"/>
      </rPr>
      <t>年</t>
    </r>
    <phoneticPr fontId="3" type="noConversion"/>
  </si>
  <si>
    <t>營          業          收          入</t>
    <phoneticPr fontId="3" type="noConversion"/>
  </si>
  <si>
    <t>非　營　業　收　入</t>
    <phoneticPr fontId="3" type="noConversion"/>
  </si>
  <si>
    <r>
      <t>平　均</t>
    </r>
    <r>
      <rPr>
        <b/>
        <sz val="11"/>
        <rFont val="Times New Roman"/>
        <family val="1"/>
      </rPr>
      <t xml:space="preserve">  /  89</t>
    </r>
    <r>
      <rPr>
        <b/>
        <sz val="11"/>
        <rFont val="細明體"/>
        <family val="3"/>
        <charset val="136"/>
      </rPr>
      <t>年</t>
    </r>
    <phoneticPr fontId="3" type="noConversion"/>
  </si>
  <si>
    <t>營　　　　　　　　　　業　　　　　　　　　　支　　　　　　　　　　出</t>
    <phoneticPr fontId="3" type="noConversion"/>
  </si>
  <si>
    <t>營                 業                   支                 出</t>
    <phoneticPr fontId="3" type="noConversion"/>
  </si>
  <si>
    <t>營業成本</t>
    <phoneticPr fontId="3" type="noConversion"/>
  </si>
  <si>
    <t>營業費用及損失</t>
    <phoneticPr fontId="3" type="noConversion"/>
  </si>
  <si>
    <t>利息支出</t>
    <phoneticPr fontId="3" type="noConversion"/>
  </si>
  <si>
    <t>其他非營業
支出</t>
    <phoneticPr fontId="3" type="noConversion"/>
  </si>
  <si>
    <t>營建材料
耗用價值</t>
    <phoneticPr fontId="3" type="noConversion"/>
  </si>
  <si>
    <t>直接及間接
人工成本與職工福利</t>
    <phoneticPr fontId="3" type="noConversion"/>
  </si>
  <si>
    <t>出售房地產
土地成本</t>
    <phoneticPr fontId="3" type="noConversion"/>
  </si>
  <si>
    <t>工程費用－
稅捐支出</t>
    <phoneticPr fontId="3" type="noConversion"/>
  </si>
  <si>
    <t>工程費用－
折舊支出</t>
    <phoneticPr fontId="3" type="noConversion"/>
  </si>
  <si>
    <t>工程費用－
其他成本</t>
    <phoneticPr fontId="3" type="noConversion"/>
  </si>
  <si>
    <t>租金支出</t>
    <phoneticPr fontId="3" type="noConversion"/>
  </si>
  <si>
    <t>稅捐及規費</t>
    <phoneticPr fontId="3" type="noConversion"/>
  </si>
  <si>
    <t>各項折舊</t>
    <phoneticPr fontId="3" type="noConversion"/>
  </si>
  <si>
    <t>呆帳損失
及捐贈</t>
    <phoneticPr fontId="3" type="noConversion"/>
  </si>
  <si>
    <t>其他營
業費用</t>
    <phoneticPr fontId="3" type="noConversion"/>
  </si>
  <si>
    <t>營業支出</t>
    <phoneticPr fontId="4" type="noConversion"/>
  </si>
  <si>
    <t>單位：百分比</t>
    <phoneticPr fontId="3" type="noConversion"/>
  </si>
  <si>
    <t>存　貨
及存料
週轉率</t>
    <phoneticPr fontId="3" type="noConversion"/>
  </si>
  <si>
    <t>總資產
週轉率</t>
    <phoneticPr fontId="3" type="noConversion"/>
  </si>
  <si>
    <t>純益率</t>
    <phoneticPr fontId="3" type="noConversion"/>
  </si>
  <si>
    <t>營　業
純益率</t>
    <phoneticPr fontId="4" type="noConversion"/>
  </si>
  <si>
    <t>年初</t>
    <phoneticPr fontId="4" type="noConversion"/>
  </si>
  <si>
    <t>資產淨額－按經營特性分</t>
    <phoneticPr fontId="3" type="noConversion"/>
  </si>
  <si>
    <t>資產淨額－按經營規模分</t>
    <phoneticPr fontId="3" type="noConversion"/>
  </si>
  <si>
    <t>要素所得－按經營規模分</t>
    <phoneticPr fontId="3" type="noConversion"/>
  </si>
  <si>
    <t>要素所得－按經營規模分(續)</t>
    <phoneticPr fontId="3" type="noConversion"/>
  </si>
  <si>
    <t xml:space="preserve">　 </t>
    <phoneticPr fontId="3" type="noConversion"/>
  </si>
  <si>
    <t>及勞動生產力－按經營規模分</t>
    <phoneticPr fontId="3" type="noConversion"/>
  </si>
  <si>
    <t>營業成本</t>
  </si>
  <si>
    <t>自有資產淨額</t>
  </si>
  <si>
    <t>自有資產淨額</t>
    <phoneticPr fontId="4" type="noConversion"/>
  </si>
  <si>
    <t>年底實際運
用資產淨額</t>
  </si>
  <si>
    <t>自有資產毛額Sum</t>
  </si>
  <si>
    <t>s20</t>
  </si>
  <si>
    <t>營業收入（減發包工程款）</t>
    <phoneticPr fontId="4" type="noConversion"/>
  </si>
  <si>
    <t>在建承包工程及自地自建合建房屋施工成本價值</t>
    <phoneticPr fontId="4" type="noConversion"/>
  </si>
  <si>
    <t>年底在建承包工程</t>
    <phoneticPr fontId="4" type="noConversion"/>
  </si>
  <si>
    <t>流動負債</t>
    <phoneticPr fontId="4" type="noConversion"/>
  </si>
  <si>
    <t>資產總額</t>
    <phoneticPr fontId="4" type="noConversion"/>
  </si>
  <si>
    <t>負債總額</t>
    <phoneticPr fontId="4" type="noConversion"/>
  </si>
  <si>
    <t>長期負債</t>
    <phoneticPr fontId="4" type="noConversion"/>
  </si>
  <si>
    <t>淨值總額</t>
    <phoneticPr fontId="4" type="noConversion"/>
  </si>
  <si>
    <t>實收資本</t>
    <phoneticPr fontId="4" type="noConversion"/>
  </si>
  <si>
    <t>收入總額</t>
    <phoneticPr fontId="4" type="noConversion"/>
  </si>
  <si>
    <t>出售自地自建
及合建房地產收入                   (含土地價值)</t>
    <phoneticPr fontId="3" type="noConversion"/>
  </si>
  <si>
    <t xml:space="preserve">各項收入總額－按經營規模分                        </t>
    <phoneticPr fontId="3" type="noConversion"/>
  </si>
  <si>
    <t>承包工程收入             (含發包工程及向同業分包入部分)</t>
    <phoneticPr fontId="5" type="noConversion"/>
  </si>
  <si>
    <t>經營概況－按經營特性分</t>
    <phoneticPr fontId="3" type="noConversion"/>
  </si>
  <si>
    <t>經營概況－按經營特性分(續)</t>
    <phoneticPr fontId="3" type="noConversion"/>
  </si>
  <si>
    <t>全年生產淨額－按經營規模分</t>
    <phoneticPr fontId="3" type="noConversion"/>
  </si>
  <si>
    <t>全年生產淨額－按經營規模分(續)</t>
    <phoneticPr fontId="3" type="noConversion"/>
  </si>
  <si>
    <t>全年生產淨額－按經營特性分(續)</t>
    <phoneticPr fontId="3" type="noConversion"/>
  </si>
  <si>
    <t>實際運用資產淨額－按經營規模分</t>
    <phoneticPr fontId="3" type="noConversion"/>
  </si>
  <si>
    <t>運用資產淨額－按經營規模分(續)</t>
    <phoneticPr fontId="3" type="noConversion"/>
  </si>
  <si>
    <t>實際運用資產淨額－按經營特性分</t>
    <phoneticPr fontId="3" type="noConversion"/>
  </si>
  <si>
    <t>運用資產淨額－按經營特性分(續)</t>
    <phoneticPr fontId="3" type="noConversion"/>
  </si>
  <si>
    <t>經營概況－按經營規模分</t>
    <phoneticPr fontId="3" type="noConversion"/>
  </si>
  <si>
    <t>經營概況－按經營規模分(續)</t>
    <phoneticPr fontId="3" type="noConversion"/>
  </si>
  <si>
    <t xml:space="preserve">各項成本費用支出－按經營規模分                        </t>
    <phoneticPr fontId="3" type="noConversion"/>
  </si>
  <si>
    <t>成本費用支出－按經營規模分(續)</t>
    <phoneticPr fontId="3" type="noConversion"/>
  </si>
  <si>
    <r>
      <t>總　計</t>
    </r>
    <r>
      <rPr>
        <b/>
        <sz val="11"/>
        <rFont val="Times New Roman"/>
        <family val="1"/>
      </rPr>
      <t xml:space="preserve">  /  95</t>
    </r>
    <r>
      <rPr>
        <b/>
        <sz val="11"/>
        <rFont val="細明體"/>
        <family val="3"/>
        <charset val="136"/>
      </rPr>
      <t>年</t>
    </r>
    <phoneticPr fontId="3" type="noConversion"/>
  </si>
  <si>
    <t xml:space="preserve">各項收入總額－按經營特性分                        </t>
    <phoneticPr fontId="3" type="noConversion"/>
  </si>
  <si>
    <t>營業淨利
(5)-(6)-(3)+(4)</t>
    <phoneticPr fontId="3" type="noConversion"/>
  </si>
  <si>
    <t>營業收入
（5）</t>
    <phoneticPr fontId="3" type="noConversion"/>
  </si>
  <si>
    <t>營業支出
（6）</t>
    <phoneticPr fontId="3" type="noConversion"/>
  </si>
  <si>
    <t xml:space="preserve">    ，故該收入不等同損益表之工程收入。</t>
    <phoneticPr fontId="3" type="noConversion"/>
  </si>
  <si>
    <t>利潤-按經營特性分</t>
    <phoneticPr fontId="3" type="noConversion"/>
  </si>
  <si>
    <t>利潤-按經營規模分</t>
    <phoneticPr fontId="3" type="noConversion"/>
  </si>
  <si>
    <t>基金及
長期投資</t>
    <phoneticPr fontId="3" type="noConversion"/>
  </si>
  <si>
    <t>房屋及
其他營建</t>
    <phoneticPr fontId="3" type="noConversion"/>
  </si>
  <si>
    <t xml:space="preserve">              營             業    　      收　　　　　入</t>
    <phoneticPr fontId="3" type="noConversion"/>
  </si>
  <si>
    <t>員工人數</t>
    <phoneticPr fontId="3" type="noConversion"/>
  </si>
  <si>
    <r>
      <t>9</t>
    </r>
    <r>
      <rPr>
        <sz val="11"/>
        <rFont val="標楷體"/>
        <family val="4"/>
        <charset val="136"/>
      </rPr>
      <t>人及以下</t>
    </r>
    <phoneticPr fontId="3" type="noConversion"/>
  </si>
  <si>
    <r>
      <t>10</t>
    </r>
    <r>
      <rPr>
        <sz val="11"/>
        <rFont val="標楷體"/>
        <family val="4"/>
        <charset val="136"/>
      </rPr>
      <t>～</t>
    </r>
    <r>
      <rPr>
        <sz val="11"/>
        <rFont val="Times New Roman"/>
        <family val="1"/>
      </rPr>
      <t>19</t>
    </r>
    <r>
      <rPr>
        <sz val="11"/>
        <rFont val="標楷體"/>
        <family val="4"/>
        <charset val="136"/>
      </rPr>
      <t>人</t>
    </r>
    <phoneticPr fontId="3" type="noConversion"/>
  </si>
  <si>
    <r>
      <t>20</t>
    </r>
    <r>
      <rPr>
        <sz val="11"/>
        <rFont val="標楷體"/>
        <family val="4"/>
        <charset val="136"/>
      </rPr>
      <t>～</t>
    </r>
    <r>
      <rPr>
        <sz val="11"/>
        <rFont val="Times New Roman"/>
        <family val="1"/>
      </rPr>
      <t>49</t>
    </r>
    <r>
      <rPr>
        <sz val="11"/>
        <rFont val="標楷體"/>
        <family val="4"/>
        <charset val="136"/>
      </rPr>
      <t>人</t>
    </r>
    <phoneticPr fontId="3" type="noConversion"/>
  </si>
  <si>
    <r>
      <t>50</t>
    </r>
    <r>
      <rPr>
        <sz val="11"/>
        <rFont val="標楷體"/>
        <family val="4"/>
        <charset val="136"/>
      </rPr>
      <t>～</t>
    </r>
    <r>
      <rPr>
        <sz val="11"/>
        <rFont val="Times New Roman"/>
        <family val="1"/>
      </rPr>
      <t>99</t>
    </r>
    <r>
      <rPr>
        <sz val="11"/>
        <rFont val="標楷體"/>
        <family val="4"/>
        <charset val="136"/>
      </rPr>
      <t>人</t>
    </r>
    <phoneticPr fontId="3" type="noConversion"/>
  </si>
  <si>
    <r>
      <t>100</t>
    </r>
    <r>
      <rPr>
        <sz val="11"/>
        <rFont val="標楷體"/>
        <family val="4"/>
        <charset val="136"/>
      </rPr>
      <t>～</t>
    </r>
    <r>
      <rPr>
        <sz val="11"/>
        <rFont val="Times New Roman"/>
        <family val="1"/>
      </rPr>
      <t>299</t>
    </r>
    <r>
      <rPr>
        <sz val="11"/>
        <rFont val="標楷體"/>
        <family val="4"/>
        <charset val="136"/>
      </rPr>
      <t>人</t>
    </r>
    <phoneticPr fontId="3" type="noConversion"/>
  </si>
  <si>
    <r>
      <t>300</t>
    </r>
    <r>
      <rPr>
        <sz val="11"/>
        <rFont val="標楷體"/>
        <family val="4"/>
        <charset val="136"/>
      </rPr>
      <t>人以上</t>
    </r>
    <phoneticPr fontId="3" type="noConversion"/>
  </si>
  <si>
    <t>單位：新臺幣元</t>
    <phoneticPr fontId="3" type="noConversion"/>
  </si>
  <si>
    <t>負債及淨值總額－按經營特性分</t>
    <phoneticPr fontId="3" type="noConversion"/>
  </si>
  <si>
    <t>結構及資本生產力－按經營特性分　</t>
    <phoneticPr fontId="3" type="noConversion"/>
  </si>
  <si>
    <t>全年生產淨額－按經營特性分</t>
    <phoneticPr fontId="3" type="noConversion"/>
  </si>
  <si>
    <t xml:space="preserve">直接營建工程收入結構－按經營特性分  </t>
    <phoneticPr fontId="3" type="noConversion"/>
  </si>
  <si>
    <t>全年各項收入總額－按經營特性分</t>
    <phoneticPr fontId="3" type="noConversion"/>
  </si>
  <si>
    <t>利潤－按經營特性分</t>
    <phoneticPr fontId="3" type="noConversion"/>
  </si>
  <si>
    <t>全年各項成本費用支出－按經營特性分</t>
    <phoneticPr fontId="3" type="noConversion"/>
  </si>
  <si>
    <t xml:space="preserve">效率－按經營特性分     </t>
    <phoneticPr fontId="4" type="noConversion"/>
  </si>
  <si>
    <t>全年各項成本費用支出－按經營特性分(續)</t>
    <phoneticPr fontId="3" type="noConversion"/>
  </si>
  <si>
    <t>總額－按經營規模分</t>
    <phoneticPr fontId="3" type="noConversion"/>
  </si>
  <si>
    <t>表一  營造業經營</t>
    <phoneticPr fontId="3" type="noConversion"/>
  </si>
  <si>
    <t>概況－按經營特性分</t>
    <phoneticPr fontId="3" type="noConversion"/>
  </si>
  <si>
    <t>表二  營造業經營</t>
    <phoneticPr fontId="3" type="noConversion"/>
  </si>
  <si>
    <t>概況 －按經營規模分(續)</t>
    <phoneticPr fontId="3" type="noConversion"/>
  </si>
  <si>
    <t>概況 －按經營規模分</t>
    <phoneticPr fontId="3" type="noConversion"/>
  </si>
  <si>
    <t>資產淨額－按經營特性分(續)</t>
    <phoneticPr fontId="3" type="noConversion"/>
  </si>
  <si>
    <t>資產淨額－按經營規模分(續)</t>
    <phoneticPr fontId="3" type="noConversion"/>
  </si>
  <si>
    <t xml:space="preserve">要素所得－按經營特性分                        </t>
    <phoneticPr fontId="3" type="noConversion"/>
  </si>
  <si>
    <t xml:space="preserve">要素所得－按經營特性分(續)                        </t>
    <phoneticPr fontId="3" type="noConversion"/>
  </si>
  <si>
    <t>營建工程收入結構－按經營特性分</t>
    <phoneticPr fontId="3" type="noConversion"/>
  </si>
  <si>
    <t xml:space="preserve">成本費用支出－按經營特性分                        </t>
    <phoneticPr fontId="3" type="noConversion"/>
  </si>
  <si>
    <t>成本費用支出－按經營特性分(續)</t>
    <phoneticPr fontId="3" type="noConversion"/>
  </si>
  <si>
    <t>實際運用資產毛額－按經營特性分</t>
    <phoneticPr fontId="3" type="noConversion"/>
  </si>
  <si>
    <t>淨值總額</t>
    <phoneticPr fontId="3" type="noConversion"/>
  </si>
  <si>
    <t>流動比率</t>
    <phoneticPr fontId="4" type="noConversion"/>
  </si>
  <si>
    <t>負債比率</t>
    <phoneticPr fontId="4" type="noConversion"/>
  </si>
  <si>
    <t>固定資產
適合率</t>
    <phoneticPr fontId="4" type="noConversion"/>
  </si>
  <si>
    <t>自　有
資本率</t>
    <phoneticPr fontId="4" type="noConversion"/>
  </si>
  <si>
    <t>固定資產</t>
    <phoneticPr fontId="3" type="noConversion"/>
  </si>
  <si>
    <t>固定資產</t>
    <phoneticPr fontId="4" type="noConversion"/>
  </si>
  <si>
    <t>流動資產</t>
    <phoneticPr fontId="4" type="noConversion"/>
  </si>
  <si>
    <r>
      <t>平　均</t>
    </r>
    <r>
      <rPr>
        <b/>
        <sz val="11"/>
        <rFont val="Times New Roman"/>
        <family val="1"/>
      </rPr>
      <t xml:space="preserve">  /  93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</si>
  <si>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95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</si>
  <si>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96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</si>
  <si>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97</t>
    </r>
    <r>
      <rPr>
        <b/>
        <sz val="11"/>
        <rFont val="細明體"/>
        <family val="3"/>
        <charset val="136"/>
      </rPr>
      <t>年</t>
    </r>
    <phoneticPr fontId="3" type="noConversion"/>
  </si>
  <si>
    <t>專業營造業</t>
    <phoneticPr fontId="3" type="noConversion"/>
  </si>
  <si>
    <t>土木包工業</t>
    <phoneticPr fontId="3" type="noConversion"/>
  </si>
  <si>
    <r>
      <t>平　均</t>
    </r>
    <r>
      <rPr>
        <b/>
        <sz val="11"/>
        <rFont val="Times New Roman"/>
        <family val="1"/>
      </rPr>
      <t xml:space="preserve">  /  90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</si>
  <si>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91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</si>
  <si>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92</t>
    </r>
    <r>
      <rPr>
        <b/>
        <sz val="11"/>
        <rFont val="細明體"/>
        <family val="3"/>
        <charset val="136"/>
      </rPr>
      <t>年</t>
    </r>
    <phoneticPr fontId="3" type="noConversion"/>
  </si>
  <si>
    <t xml:space="preserve">    成本價值"不等於上年度之"年初在建承包工程及自地自建合建房屋施工成本價值"</t>
    <phoneticPr fontId="3" type="noConversion"/>
  </si>
  <si>
    <t>單位：新臺幣千元</t>
  </si>
  <si>
    <t>單位：新臺幣千元；百分比</t>
  </si>
  <si>
    <t>全年各項
營建工程價值</t>
    <phoneticPr fontId="3" type="noConversion"/>
  </si>
  <si>
    <t>廣義
生產總額</t>
    <phoneticPr fontId="3" type="noConversion"/>
  </si>
  <si>
    <t>總額－按經營特性分</t>
    <phoneticPr fontId="3" type="noConversion"/>
  </si>
  <si>
    <t>廣義生產總額
(1)-(3)+(4)
+(5)-(6)-(7)</t>
    <phoneticPr fontId="3" type="noConversion"/>
  </si>
  <si>
    <t>生產總額
(1)-(2)+(4)
+(5)-(6)-(7)</t>
    <phoneticPr fontId="3" type="noConversion"/>
  </si>
  <si>
    <t xml:space="preserve">
發包工程款
（2）</t>
    <phoneticPr fontId="3" type="noConversion"/>
  </si>
  <si>
    <t>發包給
本調查對象之
發包工程款
（3）</t>
    <phoneticPr fontId="3" type="noConversion"/>
  </si>
  <si>
    <t xml:space="preserve">
出售房地產
土地成本
（7）</t>
    <phoneticPr fontId="3" type="noConversion"/>
  </si>
  <si>
    <t>2.「發包給本調查對象之發包工程款」係指本調查對象發包給同為調查對象之營造業者；</t>
    <phoneticPr fontId="3" type="noConversion"/>
  </si>
  <si>
    <t xml:space="preserve">    </t>
    <phoneticPr fontId="3" type="noConversion"/>
  </si>
  <si>
    <t>淨值總額－按經營特性分</t>
    <phoneticPr fontId="3" type="noConversion"/>
  </si>
  <si>
    <t>淨值總額－按經營規模分</t>
    <phoneticPr fontId="3" type="noConversion"/>
  </si>
  <si>
    <t>營建工程收入結構－按經營規模分</t>
    <phoneticPr fontId="3" type="noConversion"/>
  </si>
  <si>
    <t>表二十六  營造業全年</t>
    <phoneticPr fontId="3" type="noConversion"/>
  </si>
  <si>
    <r>
      <t>平　均</t>
    </r>
    <r>
      <rPr>
        <b/>
        <sz val="11"/>
        <rFont val="Times New Roman"/>
        <family val="1"/>
      </rPr>
      <t xml:space="preserve">  /  99</t>
    </r>
    <r>
      <rPr>
        <b/>
        <sz val="11"/>
        <rFont val="細明體"/>
        <family val="3"/>
        <charset val="136"/>
      </rPr>
      <t>年</t>
    </r>
    <phoneticPr fontId="3" type="noConversion"/>
  </si>
  <si>
    <t>負債及淨值總額－按經營規模分</t>
    <phoneticPr fontId="3" type="noConversion"/>
  </si>
  <si>
    <t>表四十四  營造業平均每企業</t>
    <phoneticPr fontId="3" type="noConversion"/>
  </si>
  <si>
    <t>利潤－按經營規模分</t>
    <phoneticPr fontId="3" type="noConversion"/>
  </si>
  <si>
    <t xml:space="preserve">  表四十九  營造業平均每企業</t>
    <phoneticPr fontId="3" type="noConversion"/>
  </si>
  <si>
    <t xml:space="preserve">                表四十九  營造業平均每企業</t>
    <phoneticPr fontId="3" type="noConversion"/>
  </si>
  <si>
    <t>營　　　　　　　　　　業　　　　　　　　　　支　　　　　　　　　　出</t>
    <phoneticPr fontId="3" type="noConversion"/>
  </si>
  <si>
    <t>營                 業                   支                 出</t>
    <phoneticPr fontId="3" type="noConversion"/>
  </si>
  <si>
    <r>
      <t>非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營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業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支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出</t>
    </r>
    <phoneticPr fontId="3" type="noConversion"/>
  </si>
  <si>
    <t>營業成本</t>
    <phoneticPr fontId="3" type="noConversion"/>
  </si>
  <si>
    <t>營業費用及損失</t>
    <phoneticPr fontId="3" type="noConversion"/>
  </si>
  <si>
    <t>利息支出</t>
    <phoneticPr fontId="3" type="noConversion"/>
  </si>
  <si>
    <t>其他非營業
支出</t>
    <phoneticPr fontId="3" type="noConversion"/>
  </si>
  <si>
    <t>營建材料
耗用價值</t>
    <phoneticPr fontId="3" type="noConversion"/>
  </si>
  <si>
    <t>直接及間接
人工成本與職工福利</t>
    <phoneticPr fontId="3" type="noConversion"/>
  </si>
  <si>
    <t>出售房地產
土地成本</t>
    <phoneticPr fontId="3" type="noConversion"/>
  </si>
  <si>
    <t>工程費用－
稅捐支出</t>
    <phoneticPr fontId="3" type="noConversion"/>
  </si>
  <si>
    <t>工程費用－
折舊支出</t>
    <phoneticPr fontId="3" type="noConversion"/>
  </si>
  <si>
    <t>工程費用－
其他成本</t>
    <phoneticPr fontId="3" type="noConversion"/>
  </si>
  <si>
    <t>租金支出</t>
    <phoneticPr fontId="3" type="noConversion"/>
  </si>
  <si>
    <t>稅捐及規費</t>
    <phoneticPr fontId="3" type="noConversion"/>
  </si>
  <si>
    <t>各項折舊</t>
    <phoneticPr fontId="3" type="noConversion"/>
  </si>
  <si>
    <t>呆帳損失
及捐贈</t>
    <phoneticPr fontId="3" type="noConversion"/>
  </si>
  <si>
    <t>其他營
業費用</t>
    <phoneticPr fontId="3" type="noConversion"/>
  </si>
  <si>
    <r>
      <t>平　均</t>
    </r>
    <r>
      <rPr>
        <b/>
        <sz val="11"/>
        <rFont val="Times New Roman"/>
        <family val="1"/>
      </rPr>
      <t xml:space="preserve">  /  89</t>
    </r>
    <r>
      <rPr>
        <b/>
        <sz val="11"/>
        <rFont val="細明體"/>
        <family val="3"/>
        <charset val="136"/>
      </rPr>
      <t>年</t>
    </r>
    <phoneticPr fontId="3" type="noConversion"/>
  </si>
  <si>
    <t xml:space="preserve">  表五十  營造業平均每企業</t>
    <phoneticPr fontId="3" type="noConversion"/>
  </si>
  <si>
    <t>實際運用資產毛額－按經營特性分 (續)</t>
    <phoneticPr fontId="3" type="noConversion"/>
  </si>
  <si>
    <t>實際運用資產毛額－按經營規模分</t>
    <phoneticPr fontId="3" type="noConversion"/>
  </si>
  <si>
    <t>實際運用資產毛額－按經營規模分(續)</t>
    <phoneticPr fontId="3" type="noConversion"/>
  </si>
  <si>
    <t xml:space="preserve">全年各項收入總額－按經營規模分                        </t>
    <phoneticPr fontId="3" type="noConversion"/>
  </si>
  <si>
    <t>全年各項成本費用支出－按經營規模分</t>
    <phoneticPr fontId="3" type="noConversion"/>
  </si>
  <si>
    <t>全年各項成本費用支出－按經營規模分(續)</t>
    <phoneticPr fontId="3" type="noConversion"/>
  </si>
  <si>
    <t>及勞動生產力－按經營特性分</t>
    <phoneticPr fontId="3" type="noConversion"/>
  </si>
  <si>
    <t>...</t>
    <phoneticPr fontId="3" type="noConversion"/>
  </si>
  <si>
    <t>經營效率－按經營規模分</t>
    <phoneticPr fontId="4" type="noConversion"/>
  </si>
  <si>
    <t>固定資產淨額</t>
    <phoneticPr fontId="4" type="noConversion"/>
  </si>
  <si>
    <t>單位：人、平方公尺、元</t>
    <phoneticPr fontId="3" type="noConversion"/>
  </si>
  <si>
    <t>s14</t>
    <phoneticPr fontId="3" type="noConversion"/>
  </si>
  <si>
    <t>s20</t>
    <phoneticPr fontId="3" type="noConversion"/>
  </si>
  <si>
    <t>s1</t>
    <phoneticPr fontId="3" type="noConversion"/>
  </si>
  <si>
    <t>s8</t>
    <phoneticPr fontId="3" type="noConversion"/>
  </si>
  <si>
    <t>s13</t>
    <phoneticPr fontId="3" type="noConversion"/>
  </si>
  <si>
    <t>s17</t>
    <phoneticPr fontId="3" type="noConversion"/>
  </si>
  <si>
    <t>T01V0017  Q720</t>
    <phoneticPr fontId="3" type="noConversion"/>
  </si>
  <si>
    <t>結構及資本生產力－按經營規模分</t>
    <phoneticPr fontId="3" type="noConversion"/>
  </si>
  <si>
    <t>很難說
無意見</t>
    <phoneticPr fontId="5" type="noConversion"/>
  </si>
  <si>
    <t>全年各項營建
工程價值</t>
    <phoneticPr fontId="3" type="noConversion"/>
  </si>
  <si>
    <t>在建承包工程及
自地自建合建房
屋施工價值</t>
    <phoneticPr fontId="3" type="noConversion"/>
  </si>
  <si>
    <t>其他營建工程</t>
    <phoneticPr fontId="3" type="noConversion"/>
  </si>
  <si>
    <t>協助的項目</t>
  </si>
  <si>
    <t>無困難</t>
    <phoneticPr fontId="3" type="noConversion"/>
  </si>
  <si>
    <t>有困難</t>
    <phoneticPr fontId="3" type="noConversion"/>
  </si>
  <si>
    <t>有困難
家數</t>
    <phoneticPr fontId="3" type="noConversion"/>
  </si>
  <si>
    <t>表一  營造業經營　</t>
    <phoneticPr fontId="3" type="noConversion"/>
  </si>
  <si>
    <t>概況－按經營特性分(續)</t>
    <phoneticPr fontId="3" type="noConversion"/>
  </si>
  <si>
    <t xml:space="preserve">運用資產毛額－按經營特性分  </t>
    <phoneticPr fontId="3" type="noConversion"/>
  </si>
  <si>
    <t xml:space="preserve">運用資產毛額－按經營特性分(續)  </t>
    <phoneticPr fontId="3" type="noConversion"/>
  </si>
  <si>
    <t>運用資產毛額－按經營規模分</t>
    <phoneticPr fontId="3" type="noConversion"/>
  </si>
  <si>
    <t>運用資產毛額－按經營規模分(續)</t>
    <phoneticPr fontId="3" type="noConversion"/>
  </si>
  <si>
    <t>600萬元～</t>
    <phoneticPr fontId="3" type="noConversion"/>
  </si>
  <si>
    <t>1,000萬元～</t>
    <phoneticPr fontId="3" type="noConversion"/>
  </si>
  <si>
    <t>2,000百萬元～</t>
    <phoneticPr fontId="3" type="noConversion"/>
  </si>
  <si>
    <t>5,000萬元～</t>
    <phoneticPr fontId="3" type="noConversion"/>
  </si>
  <si>
    <t>10,000百萬元～</t>
    <phoneticPr fontId="3" type="noConversion"/>
  </si>
  <si>
    <t>30,000萬元～</t>
    <phoneticPr fontId="3" type="noConversion"/>
  </si>
  <si>
    <t>50,000萬元～</t>
    <phoneticPr fontId="3" type="noConversion"/>
  </si>
  <si>
    <t>100,000萬元～</t>
    <phoneticPr fontId="3" type="noConversion"/>
  </si>
  <si>
    <t>300,000萬元以上</t>
    <phoneticPr fontId="3" type="noConversion"/>
  </si>
  <si>
    <r>
      <t>平　均</t>
    </r>
    <r>
      <rPr>
        <b/>
        <sz val="11"/>
        <rFont val="Times New Roman"/>
        <family val="1"/>
      </rPr>
      <t xml:space="preserve">  / 101</t>
    </r>
    <r>
      <rPr>
        <b/>
        <sz val="11"/>
        <rFont val="細明體"/>
        <family val="3"/>
        <charset val="136"/>
      </rPr>
      <t>年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</si>
  <si>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中部其他</t>
    </r>
    <phoneticPr fontId="3" type="noConversion"/>
  </si>
  <si>
    <t>由業主及營造同業
提供材料估計價值
（4）</t>
    <phoneticPr fontId="3" type="noConversion"/>
  </si>
  <si>
    <t>生產毛額</t>
  </si>
  <si>
    <t>生產淨額(按要素成本)</t>
  </si>
  <si>
    <t>營業收入-發包工程款</t>
  </si>
  <si>
    <t>q701  存料</t>
  </si>
  <si>
    <t>q702  建築用地</t>
  </si>
  <si>
    <t>在建承包工程及自地自建合建房屋施工價值</t>
  </si>
  <si>
    <t>實際運用固定資產淨額</t>
  </si>
  <si>
    <t>自有資產毛額</t>
  </si>
  <si>
    <t>收入總額-發包工程款</t>
  </si>
  <si>
    <t>年底在建承包工程及自地自建合建房屋施工價值</t>
  </si>
  <si>
    <t>年初在建承包工程及自地自建合建房屋施工價值</t>
  </si>
  <si>
    <t>營業支出</t>
  </si>
  <si>
    <t>實際運用資產淨額</t>
  </si>
  <si>
    <t>增加土地開發</t>
    <phoneticPr fontId="3" type="noConversion"/>
  </si>
  <si>
    <t>提升產業國際
競爭力</t>
    <phoneticPr fontId="3" type="noConversion"/>
  </si>
  <si>
    <t>強化技術研發及資訊整合</t>
    <phoneticPr fontId="3" type="noConversion"/>
  </si>
  <si>
    <t xml:space="preserve">
不需要協助
（％）</t>
    <phoneticPr fontId="5" type="noConversion"/>
  </si>
  <si>
    <t>需要協助家數</t>
    <phoneticPr fontId="5" type="noConversion"/>
  </si>
  <si>
    <t>改善</t>
    <phoneticPr fontId="3" type="noConversion"/>
  </si>
  <si>
    <t>健全人力培訓
機制</t>
    <phoneticPr fontId="3" type="noConversion"/>
  </si>
  <si>
    <t>協助廣設土石方資源堆置場</t>
    <phoneticPr fontId="5" type="noConversion"/>
  </si>
  <si>
    <t>平抑原材物料價格</t>
    <phoneticPr fontId="5" type="noConversion"/>
  </si>
  <si>
    <t>解決勞工短缺問題</t>
    <phoneticPr fontId="5" type="noConversion"/>
  </si>
  <si>
    <t>協調排除各項抗爭問題</t>
    <phoneticPr fontId="5" type="noConversion"/>
  </si>
  <si>
    <t>協助降低保險費，提高保險理賠，減少不賠項目</t>
    <phoneticPr fontId="5" type="noConversion"/>
  </si>
  <si>
    <t>協助營建廢棄物處理</t>
    <phoneticPr fontId="5" type="noConversion"/>
  </si>
  <si>
    <t>情事變更狀況下，工程費及工期之合理增加之辦法</t>
    <phoneticPr fontId="5" type="noConversion"/>
  </si>
  <si>
    <t>研擬合理單價得標制度取代最低價得標制度</t>
    <phoneticPr fontId="5" type="noConversion"/>
  </si>
  <si>
    <t>研擬標價隨原材物料人力價格之升降調整之規則</t>
    <phoneticPr fontId="5" type="noConversion"/>
  </si>
  <si>
    <t>協助降低融資貸款之利率</t>
    <phoneticPr fontId="5" type="noConversion"/>
  </si>
  <si>
    <t>協助購置自動化設備</t>
    <phoneticPr fontId="3" type="noConversion"/>
  </si>
  <si>
    <t>放寬原材物料進口或出口限制</t>
    <phoneticPr fontId="5" type="noConversion"/>
  </si>
  <si>
    <t>輔導產業國際化</t>
    <phoneticPr fontId="3" type="noConversion"/>
  </si>
  <si>
    <t>專業技術人員缺額臨時派遺僱用</t>
    <phoneticPr fontId="5" type="noConversion"/>
  </si>
  <si>
    <t>加開專業技術人員教育訓練課程</t>
    <phoneticPr fontId="5" type="noConversion"/>
  </si>
  <si>
    <t>先協助的項目─按經營特性分</t>
    <phoneticPr fontId="3" type="noConversion"/>
  </si>
  <si>
    <t xml:space="preserve">
需要協助
（％）</t>
    <phoneticPr fontId="5" type="noConversion"/>
  </si>
  <si>
    <t>男性</t>
    <phoneticPr fontId="3" type="noConversion"/>
  </si>
  <si>
    <t>女性</t>
    <phoneticPr fontId="3" type="noConversion"/>
  </si>
  <si>
    <t>管理及佐理人員</t>
    <phoneticPr fontId="3" type="noConversion"/>
  </si>
  <si>
    <t>年底人數
（人）</t>
    <phoneticPr fontId="3" type="noConversion"/>
  </si>
  <si>
    <t>自營作業者及無酬家屬工作者（人）</t>
    <phoneticPr fontId="3" type="noConversion"/>
  </si>
  <si>
    <t>年底員工人數（人）</t>
    <phoneticPr fontId="3" type="noConversion"/>
  </si>
  <si>
    <t>平均</t>
    <phoneticPr fontId="3" type="noConversion"/>
  </si>
  <si>
    <t>男性平均</t>
    <phoneticPr fontId="3" type="noConversion"/>
  </si>
  <si>
    <t>女性平均</t>
    <phoneticPr fontId="3" type="noConversion"/>
  </si>
  <si>
    <t>僱　用　</t>
    <phoneticPr fontId="3" type="noConversion"/>
  </si>
  <si>
    <t>員　工（人）</t>
  </si>
  <si>
    <t>其他房屋</t>
    <phoneticPr fontId="3" type="noConversion"/>
  </si>
  <si>
    <t>工程</t>
    <phoneticPr fontId="3" type="noConversion"/>
  </si>
  <si>
    <t>300,000萬元以上</t>
    <phoneticPr fontId="3" type="noConversion"/>
  </si>
  <si>
    <t>未滿600萬元</t>
    <phoneticPr fontId="3" type="noConversion"/>
  </si>
  <si>
    <t xml:space="preserve">    600萬元～ </t>
    <phoneticPr fontId="3" type="noConversion"/>
  </si>
  <si>
    <t xml:space="preserve">  1,000萬元～ </t>
    <phoneticPr fontId="3" type="noConversion"/>
  </si>
  <si>
    <t xml:space="preserve">  2,000萬元～</t>
    <phoneticPr fontId="3" type="noConversion"/>
  </si>
  <si>
    <t xml:space="preserve">  5,000萬元～</t>
    <phoneticPr fontId="3" type="noConversion"/>
  </si>
  <si>
    <t xml:space="preserve"> 10,000萬元～ </t>
    <phoneticPr fontId="3" type="noConversion"/>
  </si>
  <si>
    <t xml:space="preserve"> 30,000萬元～ </t>
    <phoneticPr fontId="3" type="noConversion"/>
  </si>
  <si>
    <t xml:space="preserve"> 50,000萬元～</t>
    <phoneticPr fontId="3" type="noConversion"/>
  </si>
  <si>
    <t xml:space="preserve">100,000萬元～ </t>
    <phoneticPr fontId="3" type="noConversion"/>
  </si>
  <si>
    <t>註:「流動負債」計算方式為訪問表流動資產項下「預收工程款(704)」及負債項下</t>
    <phoneticPr fontId="3" type="noConversion"/>
  </si>
  <si>
    <t xml:space="preserve">  「預收工程款(801)」、「其他流動負債 (803)」的合計。</t>
    <phoneticPr fontId="3" type="noConversion"/>
  </si>
  <si>
    <t xml:space="preserve">  「發包給非本調查對象之發包工程款」係指本調查對象發包給調查對象以外之營造業者如工程行
    及企業社等。</t>
    <phoneticPr fontId="3" type="noConversion"/>
  </si>
  <si>
    <r>
      <t xml:space="preserve"> </t>
    </r>
    <r>
      <rPr>
        <sz val="11"/>
        <rFont val="標楷體"/>
        <family val="4"/>
        <charset val="136"/>
      </rPr>
      <t>新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北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</si>
  <si>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臺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北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</si>
  <si>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臺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中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</si>
  <si>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臺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南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</si>
  <si>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高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雄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</si>
  <si>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t>需要協助-</t>
  </si>
  <si>
    <t>產業環境</t>
  </si>
  <si>
    <t>價格部分</t>
    <phoneticPr fontId="5" type="noConversion"/>
  </si>
  <si>
    <t>融資部分</t>
    <phoneticPr fontId="5" type="noConversion"/>
  </si>
  <si>
    <t>行政程序部分</t>
    <phoneticPr fontId="5" type="noConversion"/>
  </si>
  <si>
    <t>人力
部分</t>
    <phoneticPr fontId="5" type="noConversion"/>
  </si>
  <si>
    <t>制度部分</t>
    <phoneticPr fontId="5" type="noConversion"/>
  </si>
  <si>
    <t>的困難項目</t>
    <phoneticPr fontId="5" type="noConversion"/>
  </si>
  <si>
    <t>協助的項目</t>
    <phoneticPr fontId="5" type="noConversion"/>
  </si>
  <si>
    <r>
      <t>非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營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業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支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出</t>
    </r>
    <phoneticPr fontId="3" type="noConversion"/>
  </si>
  <si>
    <t>單位：家數；百分比；重要度</t>
    <phoneticPr fontId="5" type="noConversion"/>
  </si>
  <si>
    <t xml:space="preserve">
由業主及營造同業提供材料估計價值
（4）</t>
    <phoneticPr fontId="3" type="noConversion"/>
  </si>
  <si>
    <t>房屋及其他營建</t>
    <phoneticPr fontId="3" type="noConversion"/>
  </si>
  <si>
    <t>基金及長期投資</t>
    <phoneticPr fontId="3" type="noConversion"/>
  </si>
  <si>
    <t>電腦
軟體</t>
    <phoneticPr fontId="3" type="noConversion"/>
  </si>
  <si>
    <t>資產</t>
  </si>
  <si>
    <t>未完工程及在途設備</t>
    <phoneticPr fontId="3" type="noConversion"/>
  </si>
  <si>
    <t>生財器具及雜項設備</t>
    <phoneticPr fontId="3" type="noConversion"/>
  </si>
  <si>
    <r>
      <t>平　均</t>
    </r>
    <r>
      <rPr>
        <b/>
        <sz val="11"/>
        <rFont val="Times New Roman"/>
        <family val="1"/>
      </rPr>
      <t xml:space="preserve">  /  100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</si>
  <si>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102</t>
    </r>
    <r>
      <rPr>
        <b/>
        <sz val="11"/>
        <rFont val="細明體"/>
        <family val="3"/>
        <charset val="136"/>
      </rPr>
      <t>年</t>
    </r>
    <phoneticPr fontId="3" type="noConversion"/>
  </si>
  <si>
    <t>價格</t>
    <phoneticPr fontId="3" type="noConversion"/>
  </si>
  <si>
    <t>行政</t>
    <phoneticPr fontId="3" type="noConversion"/>
  </si>
  <si>
    <t>制度</t>
    <phoneticPr fontId="5" type="noConversion"/>
  </si>
  <si>
    <t>融資</t>
    <phoneticPr fontId="3" type="noConversion"/>
  </si>
  <si>
    <t>產業環境</t>
    <phoneticPr fontId="3" type="noConversion"/>
  </si>
  <si>
    <t>人力</t>
    <phoneticPr fontId="3" type="noConversion"/>
  </si>
  <si>
    <t>輔導走入國際市場</t>
    <phoneticPr fontId="5" type="noConversion"/>
  </si>
  <si>
    <t>政府資訊透明化</t>
    <phoneticPr fontId="5" type="noConversion"/>
  </si>
  <si>
    <t>市場調查
及開發</t>
    <phoneticPr fontId="3" type="noConversion"/>
  </si>
  <si>
    <t>消　　　                   費</t>
    <phoneticPr fontId="3" type="noConversion"/>
  </si>
  <si>
    <t xml:space="preserve">中　　        　間　 </t>
    <phoneticPr fontId="3" type="noConversion"/>
  </si>
  <si>
    <t>中　　           　間</t>
    <phoneticPr fontId="3" type="noConversion"/>
  </si>
  <si>
    <t>註：1.直接營建工程收入係指當年度施工部分應認列（攤提）之收入所估算的營建工程價值</t>
    <phoneticPr fontId="3" type="noConversion"/>
  </si>
  <si>
    <t>註：1.99年起派遣員工每月人數改以每月每人累計24天/人月計算，公式為當月僱用人數×僱用天數÷24   。
    2.100年工商普查派遣員工每月人數計算方計與本調查不相同，故未提供數值。</t>
    <phoneticPr fontId="3" type="noConversion"/>
  </si>
  <si>
    <t>…</t>
    <phoneticPr fontId="3" type="noConversion"/>
  </si>
  <si>
    <t>平均每單位員工人數(人)</t>
    <phoneticPr fontId="3" type="noConversion"/>
  </si>
  <si>
    <t>自　　　　　　　有　　　　　　　</t>
    <phoneticPr fontId="3" type="noConversion"/>
  </si>
  <si>
    <t>資　　　　　　　產</t>
  </si>
  <si>
    <t>其他營業外
支出</t>
    <phoneticPr fontId="3" type="noConversion"/>
  </si>
  <si>
    <t>其他營業
外收入
(8)</t>
    <phoneticPr fontId="3" type="noConversion"/>
  </si>
  <si>
    <t>承包工程收入               (含發包工程
及向同業分包
收入部分)</t>
    <phoneticPr fontId="3" type="noConversion"/>
  </si>
  <si>
    <t>營業收入
（含發包工程款）
(1)</t>
    <phoneticPr fontId="3" type="noConversion"/>
  </si>
  <si>
    <t>員</t>
    <phoneticPr fontId="3" type="noConversion"/>
  </si>
  <si>
    <t>職</t>
  </si>
  <si>
    <t>工</t>
    <phoneticPr fontId="3" type="noConversion"/>
  </si>
  <si>
    <t>員　</t>
    <phoneticPr fontId="3" type="noConversion"/>
  </si>
  <si>
    <t>表四  營造業年底</t>
    <phoneticPr fontId="3" type="noConversion"/>
  </si>
  <si>
    <t>員工人數－按經營規模分</t>
    <phoneticPr fontId="3" type="noConversion"/>
  </si>
  <si>
    <t>員工人數－按經營規模分(續)</t>
    <phoneticPr fontId="3" type="noConversion"/>
  </si>
  <si>
    <t>直接及間接人工
成本與職工福利</t>
    <phoneticPr fontId="3" type="noConversion"/>
  </si>
  <si>
    <t>表五  營造業全年勞動報酬－按經營特性分</t>
    <phoneticPr fontId="3" type="noConversion"/>
  </si>
  <si>
    <t>表三  營造業年底</t>
    <phoneticPr fontId="3" type="noConversion"/>
  </si>
  <si>
    <t>員工人數－按經營特性分</t>
    <phoneticPr fontId="3" type="noConversion"/>
  </si>
  <si>
    <t>員工人數－按經營特性分(續)</t>
    <phoneticPr fontId="3" type="noConversion"/>
  </si>
  <si>
    <t>表七  營造業全年使用派遣勞工人數－按經營特性分</t>
    <phoneticPr fontId="3" type="noConversion"/>
  </si>
  <si>
    <t>表八  營造業全年使用派遣勞工人數－按經營規模分</t>
    <phoneticPr fontId="3" type="noConversion"/>
  </si>
  <si>
    <t>表九  營造業年底實際運用</t>
    <phoneticPr fontId="3" type="noConversion"/>
  </si>
  <si>
    <t>表十  營造業年底實際運用</t>
    <phoneticPr fontId="3" type="noConversion"/>
  </si>
  <si>
    <t>表十一  營造業年底實際</t>
    <phoneticPr fontId="3" type="noConversion"/>
  </si>
  <si>
    <t>表十二  營造業年底實際</t>
    <phoneticPr fontId="3" type="noConversion"/>
  </si>
  <si>
    <t>表十三  營造業全年負債及</t>
    <phoneticPr fontId="3" type="noConversion"/>
  </si>
  <si>
    <t>表十四   營造業全年負債及</t>
    <phoneticPr fontId="3" type="noConversion"/>
  </si>
  <si>
    <t>表十五    營造業全年生產</t>
    <phoneticPr fontId="3" type="noConversion"/>
  </si>
  <si>
    <t>註：1.「發包工程款」於98年(含)以後分為發包給「本調查對象」及「非本調查對象」之發包工程款。</t>
    <phoneticPr fontId="3" type="noConversion"/>
  </si>
  <si>
    <t>表十六    營造業全年生產</t>
    <phoneticPr fontId="3" type="noConversion"/>
  </si>
  <si>
    <t xml:space="preserve"> 表十七  營造業全年生產毛額及</t>
    <phoneticPr fontId="3" type="noConversion"/>
  </si>
  <si>
    <t>表十八  營造業全年生產毛額及</t>
    <phoneticPr fontId="3" type="noConversion"/>
  </si>
  <si>
    <t xml:space="preserve"> 表十八  營造業全年生產毛額及</t>
    <phoneticPr fontId="3" type="noConversion"/>
  </si>
  <si>
    <t>表十九  營造業全年直接</t>
    <phoneticPr fontId="3" type="noConversion"/>
  </si>
  <si>
    <t>表二十    營造業全年直接</t>
    <phoneticPr fontId="3" type="noConversion"/>
  </si>
  <si>
    <t>表二十一  營造業全年</t>
    <phoneticPr fontId="3" type="noConversion"/>
  </si>
  <si>
    <t>表二十二  營造業全年</t>
    <phoneticPr fontId="3" type="noConversion"/>
  </si>
  <si>
    <t>表二十三  營造業全年實際耗用材料－按經營特性分</t>
    <phoneticPr fontId="3" type="noConversion"/>
  </si>
  <si>
    <t xml:space="preserve">表二十四  營造業全年實際耗用材料－按經營規模分 </t>
    <phoneticPr fontId="3" type="noConversion"/>
  </si>
  <si>
    <t>表二十五  營造業全年</t>
    <phoneticPr fontId="3" type="noConversion"/>
  </si>
  <si>
    <t>表二十七  營造業全年各項</t>
    <phoneticPr fontId="3" type="noConversion"/>
  </si>
  <si>
    <t>表二十八  營造業全年</t>
    <phoneticPr fontId="3" type="noConversion"/>
  </si>
  <si>
    <t>表二十九  營造業平均每企業</t>
    <phoneticPr fontId="3" type="noConversion"/>
  </si>
  <si>
    <t>表二十九 營造業平均每企業</t>
    <phoneticPr fontId="3" type="noConversion"/>
  </si>
  <si>
    <t>表三十  營造業平均每企業</t>
    <phoneticPr fontId="3" type="noConversion"/>
  </si>
  <si>
    <t>表三十一  營造業平均每企業</t>
    <phoneticPr fontId="3" type="noConversion"/>
  </si>
  <si>
    <t>年底員工人數－按經營特性分</t>
    <phoneticPr fontId="3" type="noConversion"/>
  </si>
  <si>
    <t>年底員工人數－按經營特性分(續)</t>
    <phoneticPr fontId="3" type="noConversion"/>
  </si>
  <si>
    <t>表三十二  營造業平均每企業</t>
    <phoneticPr fontId="3" type="noConversion"/>
  </si>
  <si>
    <t>年底員工人數－按經營規模分</t>
    <phoneticPr fontId="3" type="noConversion"/>
  </si>
  <si>
    <t>年底員工人數－按經營規模分(續)</t>
    <phoneticPr fontId="3" type="noConversion"/>
  </si>
  <si>
    <t>表三十三  營造業平均每企業全年勞動報酬－按經營特性分</t>
    <phoneticPr fontId="3" type="noConversion"/>
  </si>
  <si>
    <t xml:space="preserve">表三十四  營造業平均每企業全年勞動報酬－按經營規模分 </t>
    <phoneticPr fontId="3" type="noConversion"/>
  </si>
  <si>
    <t>單位：新臺幣元</t>
    <phoneticPr fontId="5" type="noConversion"/>
  </si>
  <si>
    <t>表三十五  營造業全年使用派遣勞工平均人數－按經營特性分</t>
    <phoneticPr fontId="3" type="noConversion"/>
  </si>
  <si>
    <t>表三十六  營造業全年使用派遣勞工平均人數－按經營規模分</t>
    <phoneticPr fontId="3" type="noConversion"/>
  </si>
  <si>
    <t>表三十七  營造業平均每企業年底</t>
    <phoneticPr fontId="3" type="noConversion"/>
  </si>
  <si>
    <t>表三十七  營造業平均每企業年底實際</t>
    <phoneticPr fontId="3" type="noConversion"/>
  </si>
  <si>
    <t>表三十八  營造業平均每企業年底</t>
    <phoneticPr fontId="3" type="noConversion"/>
  </si>
  <si>
    <t>表三十八 營造業平均每企業年底實際</t>
    <phoneticPr fontId="3" type="noConversion"/>
  </si>
  <si>
    <t>表三十九  營造業平均每企業年底</t>
    <phoneticPr fontId="3" type="noConversion"/>
  </si>
  <si>
    <t>表四十  營造業平均每企業年底</t>
    <phoneticPr fontId="3" type="noConversion"/>
  </si>
  <si>
    <t>表四十一  營造業平均每企業</t>
    <phoneticPr fontId="3" type="noConversion"/>
  </si>
  <si>
    <t>表四十二   營造業平均每企業</t>
    <phoneticPr fontId="3" type="noConversion"/>
  </si>
  <si>
    <t>表四十三  營造業平均每企業</t>
    <phoneticPr fontId="3" type="noConversion"/>
  </si>
  <si>
    <t>表四十五   營造業平均每企業全年</t>
    <phoneticPr fontId="3" type="noConversion"/>
  </si>
  <si>
    <t>表四十六 營造業平均每企業全年</t>
    <phoneticPr fontId="3" type="noConversion"/>
  </si>
  <si>
    <t>表四十七 營造業平均每企業</t>
    <phoneticPr fontId="3" type="noConversion"/>
  </si>
  <si>
    <t>表四十八  營造業平均每企業</t>
    <phoneticPr fontId="3" type="noConversion"/>
  </si>
  <si>
    <t>表四十九  營造業平均每企業全年實際耗用材料－按經營特性分</t>
    <phoneticPr fontId="3" type="noConversion"/>
  </si>
  <si>
    <t>表五十  營造業平均每企業全年實際耗用材料－按經營規模分</t>
    <phoneticPr fontId="3" type="noConversion"/>
  </si>
  <si>
    <t>表五十一  營造業平均每企業</t>
    <phoneticPr fontId="3" type="noConversion"/>
  </si>
  <si>
    <t>表五十二  營造業平均每企業</t>
    <phoneticPr fontId="3" type="noConversion"/>
  </si>
  <si>
    <t xml:space="preserve">  表五十三  營造業平均每企業</t>
    <phoneticPr fontId="3" type="noConversion"/>
  </si>
  <si>
    <t xml:space="preserve">                表五十三  營造業平均每企業</t>
    <phoneticPr fontId="3" type="noConversion"/>
  </si>
  <si>
    <t xml:space="preserve">  表五十四  營造業平均每企業</t>
    <phoneticPr fontId="3" type="noConversion"/>
  </si>
  <si>
    <t xml:space="preserve">                   表五十四  營造業平均每企業</t>
    <phoneticPr fontId="3" type="noConversion"/>
  </si>
  <si>
    <t>表五十五  營造業企業單位經營</t>
    <phoneticPr fontId="4" type="noConversion"/>
  </si>
  <si>
    <t>表五十六  營造業企業單位</t>
    <phoneticPr fontId="4" type="noConversion"/>
  </si>
  <si>
    <t>表五十七   營造業企業單位財務結構－按經營特性分</t>
    <phoneticPr fontId="3" type="noConversion"/>
  </si>
  <si>
    <t>表五十八   營造業企業單位財務結構－按經營規模分</t>
    <phoneticPr fontId="3" type="noConversion"/>
  </si>
  <si>
    <t>表五十九 營造業企業單位勞動裝備率</t>
    <phoneticPr fontId="3" type="noConversion"/>
  </si>
  <si>
    <t>表六十  營造業企業單位勞動裝備率</t>
    <phoneticPr fontId="3" type="noConversion"/>
  </si>
  <si>
    <t>表六十一  營造業企業單位資本</t>
    <phoneticPr fontId="3" type="noConversion"/>
  </si>
  <si>
    <t>表六十二   營造業企業單位資本</t>
    <phoneticPr fontId="3" type="noConversion"/>
  </si>
  <si>
    <t>組織型態別</t>
    <phoneticPr fontId="3" type="noConversion"/>
  </si>
  <si>
    <t>表六十四 企業在經營上</t>
    <phoneticPr fontId="3" type="noConversion"/>
  </si>
  <si>
    <t xml:space="preserve">業主預算單價偏低，致利潤偏低    </t>
    <phoneticPr fontId="5" type="noConversion"/>
  </si>
  <si>
    <t>同業水準提高，致競爭力不足</t>
    <phoneticPr fontId="5" type="noConversion"/>
  </si>
  <si>
    <t>協助營建廠商承攬海外營繕工程</t>
  </si>
  <si>
    <t>政府協助減輕工程保險與再保的壓力</t>
  </si>
  <si>
    <t>外交捐助工程款指定本國廠商承攬</t>
  </si>
  <si>
    <t>專門</t>
    <phoneticPr fontId="3" type="noConversion"/>
  </si>
  <si>
    <t>技術人員</t>
  </si>
  <si>
    <t>註：1.「生產總額」為本調查對象（綜合營造業、專業營造業、土木包工業）之生產總額。</t>
    <phoneticPr fontId="3" type="noConversion"/>
  </si>
  <si>
    <t>註：3.100年工商普查未詢問100年年底使用土地面積及年底使用建築物樓地板面積。</t>
    <phoneticPr fontId="3" type="noConversion"/>
  </si>
  <si>
    <t xml:space="preserve">    2.「廣義生產總額」為整體營造業之生產總額，除本調查對象外，亦包含非本調查對</t>
    <phoneticPr fontId="3" type="noConversion"/>
  </si>
  <si>
    <t xml:space="preserve">    4.全年各項收入總額已扣除發包工程款</t>
    <phoneticPr fontId="3" type="noConversion"/>
  </si>
  <si>
    <t xml:space="preserve">      象營造業者如工程行、企業社之生產總額；非本調查對象之生產總額即為本調查對</t>
    <phoneticPr fontId="3" type="noConversion"/>
  </si>
  <si>
    <t xml:space="preserve">      象發包給非本調對象營造業者之工程款，並將此工程款併入原發包業者之生產總額中。</t>
    <phoneticPr fontId="3" type="noConversion"/>
  </si>
  <si>
    <t xml:space="preserve"> </t>
    <phoneticPr fontId="3" type="noConversion"/>
  </si>
  <si>
    <t>S20</t>
    <phoneticPr fontId="3" type="noConversion"/>
  </si>
  <si>
    <t>員工人數</t>
    <phoneticPr fontId="3" type="noConversion"/>
  </si>
  <si>
    <t>收入總額</t>
    <phoneticPr fontId="3" type="noConversion"/>
  </si>
  <si>
    <t>未滿600萬元</t>
    <phoneticPr fontId="3" type="noConversion"/>
  </si>
  <si>
    <t xml:space="preserve">    600萬元～ </t>
    <phoneticPr fontId="3" type="noConversion"/>
  </si>
  <si>
    <t xml:space="preserve">  1,000萬元～ </t>
    <phoneticPr fontId="3" type="noConversion"/>
  </si>
  <si>
    <t xml:space="preserve">  2,000萬元～</t>
    <phoneticPr fontId="3" type="noConversion"/>
  </si>
  <si>
    <t xml:space="preserve">  5,000萬元～</t>
    <phoneticPr fontId="3" type="noConversion"/>
  </si>
  <si>
    <t xml:space="preserve"> 10,000萬元～ </t>
    <phoneticPr fontId="3" type="noConversion"/>
  </si>
  <si>
    <t xml:space="preserve"> 30,000萬元～ </t>
    <phoneticPr fontId="3" type="noConversion"/>
  </si>
  <si>
    <t xml:space="preserve"> 50,000萬元～</t>
    <phoneticPr fontId="3" type="noConversion"/>
  </si>
  <si>
    <t xml:space="preserve">100,000萬元～ </t>
    <phoneticPr fontId="3" type="noConversion"/>
  </si>
  <si>
    <t>300,000萬元以上</t>
    <phoneticPr fontId="3" type="noConversion"/>
  </si>
  <si>
    <t>生產總額</t>
    <phoneticPr fontId="3" type="noConversion"/>
  </si>
  <si>
    <t>實際運用資產淨額</t>
    <phoneticPr fontId="3" type="noConversion"/>
  </si>
  <si>
    <t>獨資或合夥</t>
    <phoneticPr fontId="3" type="noConversion"/>
  </si>
  <si>
    <t>等級別</t>
    <phoneticPr fontId="3" type="noConversion"/>
  </si>
  <si>
    <t>土木包工業</t>
    <phoneticPr fontId="3" type="noConversion"/>
  </si>
  <si>
    <t>專業營造業</t>
    <phoneticPr fontId="3" type="noConversion"/>
  </si>
  <si>
    <t>地區別</t>
    <phoneticPr fontId="3" type="noConversion"/>
  </si>
  <si>
    <t>北部地區</t>
    <phoneticPr fontId="3" type="noConversion"/>
  </si>
  <si>
    <t>中部地區</t>
    <phoneticPr fontId="3" type="noConversion"/>
  </si>
  <si>
    <t>南部地區</t>
    <phoneticPr fontId="3" type="noConversion"/>
  </si>
  <si>
    <t>東部地區</t>
    <phoneticPr fontId="3" type="noConversion"/>
  </si>
  <si>
    <t>金馬地區</t>
    <phoneticPr fontId="3" type="noConversion"/>
  </si>
  <si>
    <t>有承攬政府工程</t>
    <phoneticPr fontId="3" type="noConversion"/>
  </si>
  <si>
    <t>純政府工程</t>
    <phoneticPr fontId="3" type="noConversion"/>
  </si>
  <si>
    <t>政府工程50%以上</t>
    <phoneticPr fontId="3" type="noConversion"/>
  </si>
  <si>
    <t>政府工程未滿50%</t>
    <phoneticPr fontId="3" type="noConversion"/>
  </si>
  <si>
    <t>無承攬政府工程</t>
    <phoneticPr fontId="3" type="noConversion"/>
  </si>
  <si>
    <t>...</t>
    <phoneticPr fontId="5" type="noConversion"/>
  </si>
  <si>
    <t>s20</t>
    <phoneticPr fontId="4" type="noConversion"/>
  </si>
  <si>
    <t xml:space="preserve"> q801f + </t>
    <phoneticPr fontId="4" type="noConversion"/>
  </si>
  <si>
    <t>q804 +</t>
    <phoneticPr fontId="4" type="noConversion"/>
  </si>
  <si>
    <t>q806 +</t>
    <phoneticPr fontId="4" type="noConversion"/>
  </si>
  <si>
    <t>q807+</t>
    <phoneticPr fontId="4" type="noConversion"/>
  </si>
  <si>
    <t xml:space="preserve"> q808a (q807 + q808) </t>
    <phoneticPr fontId="4" type="noConversion"/>
  </si>
  <si>
    <t>...</t>
    <phoneticPr fontId="5" type="noConversion"/>
  </si>
  <si>
    <t>員工人數</t>
    <phoneticPr fontId="3" type="noConversion"/>
  </si>
  <si>
    <t>收入總額</t>
    <phoneticPr fontId="3" type="noConversion"/>
  </si>
  <si>
    <t>未滿600萬元</t>
    <phoneticPr fontId="3" type="noConversion"/>
  </si>
  <si>
    <t xml:space="preserve">    600萬元～ </t>
    <phoneticPr fontId="3" type="noConversion"/>
  </si>
  <si>
    <t xml:space="preserve">  1,000萬元～ </t>
    <phoneticPr fontId="3" type="noConversion"/>
  </si>
  <si>
    <t xml:space="preserve">  2,000萬元～</t>
    <phoneticPr fontId="3" type="noConversion"/>
  </si>
  <si>
    <t xml:space="preserve">  5,000萬元～</t>
    <phoneticPr fontId="3" type="noConversion"/>
  </si>
  <si>
    <t xml:space="preserve"> 10,000萬元～ </t>
    <phoneticPr fontId="3" type="noConversion"/>
  </si>
  <si>
    <t xml:space="preserve"> 30,000萬元～ </t>
    <phoneticPr fontId="3" type="noConversion"/>
  </si>
  <si>
    <t xml:space="preserve"> 50,000萬元～</t>
    <phoneticPr fontId="3" type="noConversion"/>
  </si>
  <si>
    <t xml:space="preserve">100,000萬元～ </t>
    <phoneticPr fontId="3" type="noConversion"/>
  </si>
  <si>
    <t>300,000萬元以上</t>
    <phoneticPr fontId="3" type="noConversion"/>
  </si>
  <si>
    <t>生產總額</t>
    <phoneticPr fontId="3" type="noConversion"/>
  </si>
  <si>
    <t>實際運用資產淨額</t>
    <phoneticPr fontId="3" type="noConversion"/>
  </si>
  <si>
    <t>S20</t>
    <phoneticPr fontId="4" type="noConversion"/>
  </si>
  <si>
    <t>年底</t>
    <phoneticPr fontId="4" type="noConversion"/>
  </si>
  <si>
    <t>年初</t>
    <phoneticPr fontId="4" type="noConversion"/>
  </si>
  <si>
    <t>營業支出</t>
    <phoneticPr fontId="4" type="noConversion"/>
  </si>
  <si>
    <t>生產毛額</t>
    <phoneticPr fontId="3" type="noConversion"/>
  </si>
  <si>
    <t>生產淨額</t>
    <phoneticPr fontId="3" type="noConversion"/>
  </si>
  <si>
    <t>q703f</t>
    <phoneticPr fontId="4" type="noConversion"/>
  </si>
  <si>
    <t>員工人數</t>
    <phoneticPr fontId="3" type="noConversion"/>
  </si>
  <si>
    <t>收入總額</t>
    <phoneticPr fontId="3" type="noConversion"/>
  </si>
  <si>
    <t>未滿600萬元</t>
    <phoneticPr fontId="3" type="noConversion"/>
  </si>
  <si>
    <t xml:space="preserve">    600萬元～ </t>
    <phoneticPr fontId="3" type="noConversion"/>
  </si>
  <si>
    <t xml:space="preserve">  1,000萬元～ </t>
    <phoneticPr fontId="3" type="noConversion"/>
  </si>
  <si>
    <t xml:space="preserve">  2,000萬元～</t>
    <phoneticPr fontId="3" type="noConversion"/>
  </si>
  <si>
    <t xml:space="preserve">  5,000萬元～</t>
    <phoneticPr fontId="3" type="noConversion"/>
  </si>
  <si>
    <t xml:space="preserve"> 10,000萬元～ </t>
    <phoneticPr fontId="3" type="noConversion"/>
  </si>
  <si>
    <t xml:space="preserve"> 30,000萬元～ </t>
    <phoneticPr fontId="3" type="noConversion"/>
  </si>
  <si>
    <t xml:space="preserve"> 50,000萬元～</t>
    <phoneticPr fontId="3" type="noConversion"/>
  </si>
  <si>
    <t xml:space="preserve">100,000萬元～ </t>
    <phoneticPr fontId="3" type="noConversion"/>
  </si>
  <si>
    <t>300,000萬元以上</t>
    <phoneticPr fontId="3" type="noConversion"/>
  </si>
  <si>
    <t>生產總額</t>
    <phoneticPr fontId="3" type="noConversion"/>
  </si>
  <si>
    <t>實際運用資產淨額</t>
    <phoneticPr fontId="3" type="noConversion"/>
  </si>
  <si>
    <t>員工人數</t>
    <phoneticPr fontId="3" type="noConversion"/>
  </si>
  <si>
    <t>收入總額</t>
    <phoneticPr fontId="3" type="noConversion"/>
  </si>
  <si>
    <t>未滿600萬元</t>
    <phoneticPr fontId="3" type="noConversion"/>
  </si>
  <si>
    <t xml:space="preserve">    600萬元～ </t>
    <phoneticPr fontId="3" type="noConversion"/>
  </si>
  <si>
    <t xml:space="preserve">  1,000萬元～ </t>
    <phoneticPr fontId="3" type="noConversion"/>
  </si>
  <si>
    <t xml:space="preserve">  2,000萬元～</t>
    <phoneticPr fontId="3" type="noConversion"/>
  </si>
  <si>
    <t xml:space="preserve">  5,000萬元～</t>
    <phoneticPr fontId="3" type="noConversion"/>
  </si>
  <si>
    <t xml:space="preserve"> 10,000萬元～ </t>
    <phoneticPr fontId="3" type="noConversion"/>
  </si>
  <si>
    <t xml:space="preserve"> 30,000萬元～ </t>
    <phoneticPr fontId="3" type="noConversion"/>
  </si>
  <si>
    <t xml:space="preserve"> 50,000萬元～</t>
    <phoneticPr fontId="3" type="noConversion"/>
  </si>
  <si>
    <t xml:space="preserve">100,000萬元～ </t>
    <phoneticPr fontId="3" type="noConversion"/>
  </si>
  <si>
    <t>300,000萬元以上</t>
    <phoneticPr fontId="3" type="noConversion"/>
  </si>
  <si>
    <t>生產總額</t>
    <phoneticPr fontId="3" type="noConversion"/>
  </si>
  <si>
    <t>實際運用資產淨額</t>
    <phoneticPr fontId="3" type="noConversion"/>
  </si>
  <si>
    <t>註：直接營建工程收入係指當年度施工部分應認列（攤提）之收入所估算的營建工程價值</t>
    <phoneticPr fontId="3" type="noConversion"/>
  </si>
  <si>
    <t xml:space="preserve">    ，故該收入不等同損益表之工程收入。</t>
    <phoneticPr fontId="3" type="noConversion"/>
  </si>
  <si>
    <t>員工人數</t>
    <phoneticPr fontId="3" type="noConversion"/>
  </si>
  <si>
    <t>收入總額</t>
    <phoneticPr fontId="3" type="noConversion"/>
  </si>
  <si>
    <t>未滿600萬元</t>
    <phoneticPr fontId="3" type="noConversion"/>
  </si>
  <si>
    <t xml:space="preserve">    600萬元～ </t>
    <phoneticPr fontId="3" type="noConversion"/>
  </si>
  <si>
    <t>600萬元～</t>
    <phoneticPr fontId="3" type="noConversion"/>
  </si>
  <si>
    <t xml:space="preserve">  1,000萬元～ </t>
    <phoneticPr fontId="3" type="noConversion"/>
  </si>
  <si>
    <t>1,000萬元～</t>
    <phoneticPr fontId="3" type="noConversion"/>
  </si>
  <si>
    <t xml:space="preserve">  2,000萬元～</t>
    <phoneticPr fontId="3" type="noConversion"/>
  </si>
  <si>
    <t>2,000百萬元～</t>
    <phoneticPr fontId="3" type="noConversion"/>
  </si>
  <si>
    <t xml:space="preserve">  5,000萬元～</t>
    <phoneticPr fontId="3" type="noConversion"/>
  </si>
  <si>
    <t>5,000萬元～</t>
    <phoneticPr fontId="3" type="noConversion"/>
  </si>
  <si>
    <t xml:space="preserve"> 10,000萬元～ </t>
    <phoneticPr fontId="3" type="noConversion"/>
  </si>
  <si>
    <t>10,000百萬元～</t>
    <phoneticPr fontId="3" type="noConversion"/>
  </si>
  <si>
    <t xml:space="preserve"> 30,000萬元～ </t>
    <phoneticPr fontId="3" type="noConversion"/>
  </si>
  <si>
    <t>30,000萬元～</t>
    <phoneticPr fontId="3" type="noConversion"/>
  </si>
  <si>
    <t xml:space="preserve"> 50,000萬元～</t>
    <phoneticPr fontId="3" type="noConversion"/>
  </si>
  <si>
    <t>50,000萬元～</t>
    <phoneticPr fontId="3" type="noConversion"/>
  </si>
  <si>
    <t xml:space="preserve">100,000萬元～ </t>
    <phoneticPr fontId="3" type="noConversion"/>
  </si>
  <si>
    <t>100,000萬元～</t>
    <phoneticPr fontId="3" type="noConversion"/>
  </si>
  <si>
    <t>300,000萬元以上</t>
    <phoneticPr fontId="3" type="noConversion"/>
  </si>
  <si>
    <t>生產總額</t>
    <phoneticPr fontId="3" type="noConversion"/>
  </si>
  <si>
    <t>實際運用資產淨額</t>
    <phoneticPr fontId="3" type="noConversion"/>
  </si>
  <si>
    <t>...</t>
    <phoneticPr fontId="3" type="noConversion"/>
  </si>
  <si>
    <t>600萬元～</t>
    <phoneticPr fontId="3" type="noConversion"/>
  </si>
  <si>
    <t>1,000萬元～</t>
    <phoneticPr fontId="3" type="noConversion"/>
  </si>
  <si>
    <t>2,000百萬元～</t>
    <phoneticPr fontId="3" type="noConversion"/>
  </si>
  <si>
    <t>5,000萬元～</t>
    <phoneticPr fontId="3" type="noConversion"/>
  </si>
  <si>
    <t>10,000百萬元～</t>
    <phoneticPr fontId="3" type="noConversion"/>
  </si>
  <si>
    <t>30,000萬元～</t>
    <phoneticPr fontId="3" type="noConversion"/>
  </si>
  <si>
    <t>50,000萬元～</t>
    <phoneticPr fontId="3" type="noConversion"/>
  </si>
  <si>
    <t>100,000萬元～</t>
    <phoneticPr fontId="3" type="noConversion"/>
  </si>
  <si>
    <t xml:space="preserve"> 註：全年各項收入總額已扣除發包工程款</t>
    <phoneticPr fontId="3" type="noConversion"/>
  </si>
  <si>
    <t>獨資或合夥</t>
    <phoneticPr fontId="3" type="noConversion"/>
  </si>
  <si>
    <t>等級別</t>
    <phoneticPr fontId="3" type="noConversion"/>
  </si>
  <si>
    <t>土木包工業</t>
    <phoneticPr fontId="3" type="noConversion"/>
  </si>
  <si>
    <t>專業營造業</t>
    <phoneticPr fontId="3" type="noConversion"/>
  </si>
  <si>
    <t>地區別</t>
    <phoneticPr fontId="3" type="noConversion"/>
  </si>
  <si>
    <t>北部地區</t>
    <phoneticPr fontId="3" type="noConversion"/>
  </si>
  <si>
    <t>中部地區</t>
    <phoneticPr fontId="3" type="noConversion"/>
  </si>
  <si>
    <t>南部地區</t>
    <phoneticPr fontId="3" type="noConversion"/>
  </si>
  <si>
    <t>東部地區</t>
    <phoneticPr fontId="3" type="noConversion"/>
  </si>
  <si>
    <t>金馬地區</t>
    <phoneticPr fontId="3" type="noConversion"/>
  </si>
  <si>
    <t>有承攬政府工程</t>
    <phoneticPr fontId="3" type="noConversion"/>
  </si>
  <si>
    <t>純政府工程</t>
    <phoneticPr fontId="3" type="noConversion"/>
  </si>
  <si>
    <t>政府工程50%以上</t>
    <phoneticPr fontId="3" type="noConversion"/>
  </si>
  <si>
    <t>政府工程未滿50%</t>
    <phoneticPr fontId="3" type="noConversion"/>
  </si>
  <si>
    <t>無承攬政府工程</t>
    <phoneticPr fontId="3" type="noConversion"/>
  </si>
  <si>
    <t>註：1.直接營建工程收入係指當年度施工部分應認列（攤提）之收入所估算的營建工程價值</t>
    <phoneticPr fontId="3" type="noConversion"/>
  </si>
  <si>
    <t>100年調整前</t>
    <phoneticPr fontId="3" type="noConversion"/>
  </si>
  <si>
    <t>100年調整後</t>
    <phoneticPr fontId="3" type="noConversion"/>
  </si>
  <si>
    <t>未滿6百萬元</t>
    <phoneticPr fontId="3" type="noConversion"/>
  </si>
  <si>
    <t>6百萬元～</t>
    <phoneticPr fontId="3" type="noConversion"/>
  </si>
  <si>
    <t>10百萬元～</t>
    <phoneticPr fontId="3" type="noConversion"/>
  </si>
  <si>
    <t>20百萬元～</t>
    <phoneticPr fontId="3" type="noConversion"/>
  </si>
  <si>
    <t>50百萬元～</t>
    <phoneticPr fontId="3" type="noConversion"/>
  </si>
  <si>
    <t>100百萬元～</t>
    <phoneticPr fontId="3" type="noConversion"/>
  </si>
  <si>
    <t>300百萬元～</t>
    <phoneticPr fontId="3" type="noConversion"/>
  </si>
  <si>
    <t>500百萬元～</t>
    <phoneticPr fontId="3" type="noConversion"/>
  </si>
  <si>
    <t>1,000百萬元～</t>
    <phoneticPr fontId="3" type="noConversion"/>
  </si>
  <si>
    <t>3,000百萬元以上</t>
    <phoneticPr fontId="3" type="noConversion"/>
  </si>
  <si>
    <t>。。。</t>
    <phoneticPr fontId="3" type="noConversion"/>
  </si>
  <si>
    <t>在建承包工程及
自地自建合建房
屋施工成本價值</t>
    <phoneticPr fontId="3" type="noConversion"/>
  </si>
  <si>
    <t>公司組織</t>
    <phoneticPr fontId="3" type="noConversion"/>
  </si>
  <si>
    <t>獨資或合夥</t>
    <phoneticPr fontId="3" type="noConversion"/>
  </si>
  <si>
    <t>等級別</t>
    <phoneticPr fontId="3" type="noConversion"/>
  </si>
  <si>
    <t>土木包工業</t>
    <phoneticPr fontId="3" type="noConversion"/>
  </si>
  <si>
    <t>專業營造業</t>
    <phoneticPr fontId="3" type="noConversion"/>
  </si>
  <si>
    <t>地區別</t>
    <phoneticPr fontId="3" type="noConversion"/>
  </si>
  <si>
    <t>北部地區</t>
    <phoneticPr fontId="3" type="noConversion"/>
  </si>
  <si>
    <t>中部地區</t>
    <phoneticPr fontId="3" type="noConversion"/>
  </si>
  <si>
    <t>南部地區</t>
    <phoneticPr fontId="3" type="noConversion"/>
  </si>
  <si>
    <t>東部地區</t>
    <phoneticPr fontId="3" type="noConversion"/>
  </si>
  <si>
    <t>金馬地區</t>
    <phoneticPr fontId="3" type="noConversion"/>
  </si>
  <si>
    <t>有承攬政府工程</t>
    <phoneticPr fontId="3" type="noConversion"/>
  </si>
  <si>
    <t>純政府工程</t>
    <phoneticPr fontId="3" type="noConversion"/>
  </si>
  <si>
    <t>政府工程50%以上</t>
    <phoneticPr fontId="3" type="noConversion"/>
  </si>
  <si>
    <t>政府工程未滿50%</t>
    <phoneticPr fontId="3" type="noConversion"/>
  </si>
  <si>
    <t>無承攬政府工程</t>
    <phoneticPr fontId="3" type="noConversion"/>
  </si>
  <si>
    <t>註：「在建承包工程及自地自建合建房屋施工價值」計算方式為訪問表流動資產項下「在建承包工程及自地自建合建房屋施工價值(q703)」，與負債項下「在建承包工程及自地自建合建房屋施工價值(q802)」合計。</t>
    <phoneticPr fontId="3" type="noConversion"/>
  </si>
  <si>
    <t>...</t>
    <phoneticPr fontId="3" type="noConversion"/>
  </si>
  <si>
    <t>…</t>
    <phoneticPr fontId="3" type="noConversion"/>
  </si>
  <si>
    <t xml:space="preserve">表六  營造業全年勞動報酬－按經營規模分 </t>
    <phoneticPr fontId="3" type="noConversion"/>
  </si>
  <si>
    <t>公司內部管理人員短缺</t>
    <phoneticPr fontId="5" type="noConversion"/>
  </si>
  <si>
    <t>...</t>
    <phoneticPr fontId="3" type="noConversion"/>
  </si>
  <si>
    <t>...</t>
    <phoneticPr fontId="5" type="noConversion"/>
  </si>
  <si>
    <t>...</t>
    <phoneticPr fontId="5" type="noConversion"/>
  </si>
  <si>
    <t>...</t>
    <phoneticPr fontId="3" type="noConversion"/>
  </si>
  <si>
    <t>…</t>
    <phoneticPr fontId="3" type="noConversion"/>
  </si>
  <si>
    <t>...</t>
    <phoneticPr fontId="5" type="noConversion"/>
  </si>
  <si>
    <t>平均每員工
使用土地面積
(平方公尺/家)</t>
    <phoneticPr fontId="3" type="noConversion"/>
  </si>
  <si>
    <t>平均每員工
使用建築物
樓地板面積
(平方公尺/家)</t>
    <phoneticPr fontId="3" type="noConversion"/>
  </si>
  <si>
    <t>平均每員工
實 際 運 用
資 產 淨 額
(元/家)</t>
    <phoneticPr fontId="3" type="noConversion"/>
  </si>
  <si>
    <t>平均每員工實際運用固定資產淨額
(元/家)</t>
  </si>
  <si>
    <t>平　　均
每 員 工
營業收入
(元/家)</t>
  </si>
  <si>
    <t>平　均
每員工
利　潤
(元/家)</t>
  </si>
  <si>
    <t>平　　均
每 員 工
生產總額
(元/家)</t>
  </si>
  <si>
    <t>平　均
每 員 工
生產毛額
(元/家)</t>
  </si>
  <si>
    <t>平　均
每 員 工
生產淨額
(元/家)</t>
  </si>
  <si>
    <t>平均每元
勞動報酬
生產總額
(元/家)</t>
  </si>
  <si>
    <t>平均每元
勞動報酬
利　　潤
(元/家)</t>
  </si>
  <si>
    <t>平均每元
勞動報酬
生產淨額
(元/家)</t>
  </si>
  <si>
    <t xml:space="preserve"> 註：1.企業在經營上遭遇之困難可複選，其比例係以有困難之家數計算，比例細項加總大於合計。
</t>
    <phoneticPr fontId="3" type="noConversion"/>
  </si>
  <si>
    <t>註：101年(含)之後企業需政府協助的項目可複選，其比例係以需政府協助之家數計算，比例細項加總大於合計。</t>
    <phoneticPr fontId="3" type="noConversion"/>
  </si>
  <si>
    <t>年底使用
土地面積
（平方公尺/家）</t>
    <phoneticPr fontId="3" type="noConversion"/>
  </si>
  <si>
    <t>年底使用建築
物樓地板面積
（平方公尺/家）</t>
    <phoneticPr fontId="3" type="noConversion"/>
  </si>
  <si>
    <r>
      <t>總　計</t>
    </r>
    <r>
      <rPr>
        <b/>
        <sz val="11"/>
        <rFont val="Times New Roman"/>
        <family val="1"/>
      </rPr>
      <t xml:space="preserve">  /  88</t>
    </r>
    <r>
      <rPr>
        <b/>
        <sz val="11"/>
        <rFont val="細明體"/>
        <family val="3"/>
        <charset val="136"/>
      </rPr>
      <t>年</t>
    </r>
  </si>
  <si>
    <r>
      <t>總　計</t>
    </r>
    <r>
      <rPr>
        <b/>
        <sz val="11"/>
        <rFont val="Times New Roman"/>
        <family val="1"/>
      </rPr>
      <t xml:space="preserve">  /  89</t>
    </r>
    <r>
      <rPr>
        <b/>
        <sz val="11"/>
        <rFont val="細明體"/>
        <family val="3"/>
        <charset val="136"/>
      </rPr>
      <t>年</t>
    </r>
  </si>
  <si>
    <r>
      <t>總　計</t>
    </r>
    <r>
      <rPr>
        <b/>
        <sz val="11"/>
        <rFont val="Times New Roman"/>
        <family val="1"/>
      </rPr>
      <t xml:space="preserve">  /  90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</si>
  <si>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91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</si>
  <si>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92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</si>
  <si>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93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</si>
  <si>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94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</si>
  <si>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96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</si>
  <si>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97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</si>
  <si>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98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</si>
  <si>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99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</si>
  <si>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100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</si>
  <si>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101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</si>
  <si>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102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</si>
  <si>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103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</si>
  <si>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104</t>
    </r>
    <r>
      <rPr>
        <b/>
        <sz val="11"/>
        <rFont val="細明體"/>
        <family val="3"/>
        <charset val="136"/>
      </rPr>
      <t>年</t>
    </r>
    <phoneticPr fontId="3" type="noConversion"/>
  </si>
  <si>
    <r>
      <t>10</t>
    </r>
    <r>
      <rPr>
        <sz val="11"/>
        <rFont val="標楷體"/>
        <family val="4"/>
        <charset val="136"/>
      </rPr>
      <t>～</t>
    </r>
    <r>
      <rPr>
        <sz val="11"/>
        <rFont val="Times New Roman"/>
        <family val="1"/>
      </rPr>
      <t>19</t>
    </r>
    <r>
      <rPr>
        <sz val="11"/>
        <rFont val="標楷體"/>
        <family val="4"/>
        <charset val="136"/>
      </rPr>
      <t>人</t>
    </r>
    <phoneticPr fontId="3" type="noConversion"/>
  </si>
  <si>
    <r>
      <t>20</t>
    </r>
    <r>
      <rPr>
        <sz val="11"/>
        <rFont val="標楷體"/>
        <family val="4"/>
        <charset val="136"/>
      </rPr>
      <t>～</t>
    </r>
    <r>
      <rPr>
        <sz val="11"/>
        <rFont val="Times New Roman"/>
        <family val="1"/>
      </rPr>
      <t>49</t>
    </r>
    <r>
      <rPr>
        <sz val="11"/>
        <rFont val="標楷體"/>
        <family val="4"/>
        <charset val="136"/>
      </rPr>
      <t>人</t>
    </r>
    <phoneticPr fontId="3" type="noConversion"/>
  </si>
  <si>
    <r>
      <t>50</t>
    </r>
    <r>
      <rPr>
        <sz val="11"/>
        <rFont val="標楷體"/>
        <family val="4"/>
        <charset val="136"/>
      </rPr>
      <t>～</t>
    </r>
    <r>
      <rPr>
        <sz val="11"/>
        <rFont val="Times New Roman"/>
        <family val="1"/>
      </rPr>
      <t>99</t>
    </r>
    <r>
      <rPr>
        <sz val="11"/>
        <rFont val="標楷體"/>
        <family val="4"/>
        <charset val="136"/>
      </rPr>
      <t>人</t>
    </r>
    <phoneticPr fontId="3" type="noConversion"/>
  </si>
  <si>
    <r>
      <t>100</t>
    </r>
    <r>
      <rPr>
        <sz val="11"/>
        <rFont val="標楷體"/>
        <family val="4"/>
        <charset val="136"/>
      </rPr>
      <t>～</t>
    </r>
    <r>
      <rPr>
        <sz val="11"/>
        <rFont val="Times New Roman"/>
        <family val="1"/>
      </rPr>
      <t>299</t>
    </r>
    <r>
      <rPr>
        <sz val="11"/>
        <rFont val="標楷體"/>
        <family val="4"/>
        <charset val="136"/>
      </rPr>
      <t>人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</si>
  <si>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新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北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</si>
  <si>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臺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北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</si>
  <si>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桃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園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</si>
  <si>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臺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中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</si>
  <si>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中部其他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</si>
  <si>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臺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南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</si>
  <si>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高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雄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</si>
  <si>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實際運用
資產淨額
</t>
    </r>
    <r>
      <rPr>
        <sz val="9"/>
        <rFont val="標楷體"/>
        <family val="4"/>
        <charset val="136"/>
      </rPr>
      <t>(1)+(2)-(3)</t>
    </r>
    <phoneticPr fontId="3" type="noConversion"/>
  </si>
  <si>
    <r>
      <t>租(借)用固定資產</t>
    </r>
    <r>
      <rPr>
        <sz val="9"/>
        <rFont val="Times New Roman"/>
        <family val="1"/>
      </rPr>
      <t>(2)</t>
    </r>
    <phoneticPr fontId="3" type="noConversion"/>
  </si>
  <si>
    <r>
      <t xml:space="preserve">出租(借)、閒置及待處分固定資產
</t>
    </r>
    <r>
      <rPr>
        <sz val="9"/>
        <rFont val="Times New Roman"/>
        <family val="1"/>
      </rPr>
      <t>(3)</t>
    </r>
    <phoneticPr fontId="3" type="noConversion"/>
  </si>
  <si>
    <r>
      <t xml:space="preserve">合計
</t>
    </r>
    <r>
      <rPr>
        <sz val="9"/>
        <rFont val="Times New Roman"/>
        <family val="1"/>
      </rPr>
      <t>(1)</t>
    </r>
    <phoneticPr fontId="3" type="noConversion"/>
  </si>
  <si>
    <r>
      <t>固　　　　定　　　　資　　　　產　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　　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　淨　　　　額</t>
    </r>
    <phoneticPr fontId="3" type="noConversion"/>
  </si>
  <si>
    <r>
      <t xml:space="preserve">出租(借)、閒置及待處分
固定資產
</t>
    </r>
    <r>
      <rPr>
        <sz val="9"/>
        <rFont val="Times New Roman"/>
        <family val="1"/>
      </rPr>
      <t>(3)</t>
    </r>
    <phoneticPr fontId="3" type="noConversion"/>
  </si>
  <si>
    <r>
      <t>流　　　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　　　動　　　　　資　　　　　產　</t>
    </r>
    <phoneticPr fontId="3" type="noConversion"/>
  </si>
  <si>
    <r>
      <t xml:space="preserve">實際運用
資產毛額
</t>
    </r>
    <r>
      <rPr>
        <sz val="9"/>
        <rFont val="標楷體"/>
        <family val="4"/>
        <charset val="136"/>
      </rPr>
      <t>(1)+(2)-(3)</t>
    </r>
    <phoneticPr fontId="3" type="noConversion"/>
  </si>
  <si>
    <r>
      <t>合計</t>
    </r>
    <r>
      <rPr>
        <sz val="11"/>
        <rFont val="Times New Roman"/>
        <family val="1"/>
      </rPr>
      <t xml:space="preserve">
</t>
    </r>
    <r>
      <rPr>
        <sz val="9"/>
        <rFont val="Times New Roman"/>
        <family val="1"/>
      </rPr>
      <t>(1)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</si>
  <si>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92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</si>
  <si>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93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</si>
  <si>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94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</si>
  <si>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90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</si>
  <si>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91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</si>
  <si>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92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</si>
  <si>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93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</si>
  <si>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94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</si>
  <si>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95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</si>
  <si>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96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</si>
  <si>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97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</si>
  <si>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98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</si>
  <si>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99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</si>
  <si>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100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</si>
  <si>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101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</si>
  <si>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102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</si>
  <si>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103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</si>
  <si>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104</t>
    </r>
    <r>
      <rPr>
        <b/>
        <sz val="11"/>
        <rFont val="細明體"/>
        <family val="3"/>
        <charset val="136"/>
      </rPr>
      <t>年</t>
    </r>
    <phoneticPr fontId="3" type="noConversion"/>
  </si>
  <si>
    <r>
      <t>9</t>
    </r>
    <r>
      <rPr>
        <sz val="11"/>
        <rFont val="標楷體"/>
        <family val="4"/>
        <charset val="136"/>
      </rPr>
      <t>人及以下</t>
    </r>
    <phoneticPr fontId="3" type="noConversion"/>
  </si>
  <si>
    <r>
      <t>10</t>
    </r>
    <r>
      <rPr>
        <sz val="11"/>
        <rFont val="標楷體"/>
        <family val="4"/>
        <charset val="136"/>
      </rPr>
      <t>～</t>
    </r>
    <r>
      <rPr>
        <sz val="11"/>
        <rFont val="Times New Roman"/>
        <family val="1"/>
      </rPr>
      <t>19</t>
    </r>
    <r>
      <rPr>
        <sz val="11"/>
        <rFont val="標楷體"/>
        <family val="4"/>
        <charset val="136"/>
      </rPr>
      <t>人</t>
    </r>
    <phoneticPr fontId="3" type="noConversion"/>
  </si>
  <si>
    <r>
      <t>20</t>
    </r>
    <r>
      <rPr>
        <sz val="11"/>
        <rFont val="標楷體"/>
        <family val="4"/>
        <charset val="136"/>
      </rPr>
      <t>～</t>
    </r>
    <r>
      <rPr>
        <sz val="11"/>
        <rFont val="Times New Roman"/>
        <family val="1"/>
      </rPr>
      <t>49</t>
    </r>
    <r>
      <rPr>
        <sz val="11"/>
        <rFont val="標楷體"/>
        <family val="4"/>
        <charset val="136"/>
      </rPr>
      <t>人</t>
    </r>
    <phoneticPr fontId="3" type="noConversion"/>
  </si>
  <si>
    <r>
      <t>50</t>
    </r>
    <r>
      <rPr>
        <sz val="11"/>
        <rFont val="標楷體"/>
        <family val="4"/>
        <charset val="136"/>
      </rPr>
      <t>～</t>
    </r>
    <r>
      <rPr>
        <sz val="11"/>
        <rFont val="Times New Roman"/>
        <family val="1"/>
      </rPr>
      <t>99</t>
    </r>
    <r>
      <rPr>
        <sz val="11"/>
        <rFont val="標楷體"/>
        <family val="4"/>
        <charset val="136"/>
      </rPr>
      <t>人</t>
    </r>
    <phoneticPr fontId="3" type="noConversion"/>
  </si>
  <si>
    <r>
      <t>100</t>
    </r>
    <r>
      <rPr>
        <sz val="11"/>
        <rFont val="標楷體"/>
        <family val="4"/>
        <charset val="136"/>
      </rPr>
      <t>～</t>
    </r>
    <r>
      <rPr>
        <sz val="11"/>
        <rFont val="Times New Roman"/>
        <family val="1"/>
      </rPr>
      <t>299</t>
    </r>
    <r>
      <rPr>
        <sz val="11"/>
        <rFont val="標楷體"/>
        <family val="4"/>
        <charset val="136"/>
      </rPr>
      <t>人</t>
    </r>
    <phoneticPr fontId="3" type="noConversion"/>
  </si>
  <si>
    <r>
      <t>300</t>
    </r>
    <r>
      <rPr>
        <sz val="11"/>
        <rFont val="標楷體"/>
        <family val="4"/>
        <charset val="136"/>
      </rPr>
      <t>人以上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</si>
  <si>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88</t>
    </r>
    <r>
      <rPr>
        <b/>
        <sz val="11"/>
        <rFont val="細明體"/>
        <family val="3"/>
        <charset val="136"/>
      </rPr>
      <t>年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</si>
  <si>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新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北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</si>
  <si>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臺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北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</si>
  <si>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桃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園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</si>
  <si>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北部其他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</si>
  <si>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臺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中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</si>
  <si>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中部其他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</si>
  <si>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臺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南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</si>
  <si>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高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雄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</si>
  <si>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南部其他</t>
    </r>
    <phoneticPr fontId="3" type="noConversion"/>
  </si>
  <si>
    <r>
      <t xml:space="preserve">全年生產總額
</t>
    </r>
    <r>
      <rPr>
        <sz val="11"/>
        <rFont val="Times New Roman"/>
        <family val="1"/>
      </rPr>
      <t>(1)</t>
    </r>
    <phoneticPr fontId="3" type="noConversion"/>
  </si>
  <si>
    <r>
      <t xml:space="preserve">全年生產毛額
</t>
    </r>
    <r>
      <rPr>
        <sz val="11"/>
        <rFont val="Times New Roman"/>
        <family val="1"/>
      </rPr>
      <t>(1)-(2)</t>
    </r>
    <phoneticPr fontId="3" type="noConversion"/>
  </si>
  <si>
    <r>
      <t xml:space="preserve">各項折舊
</t>
    </r>
    <r>
      <rPr>
        <sz val="11"/>
        <rFont val="Times New Roman"/>
        <family val="1"/>
      </rPr>
      <t>(3)</t>
    </r>
    <phoneticPr fontId="3" type="noConversion"/>
  </si>
  <si>
    <r>
      <t xml:space="preserve">間接稅
</t>
    </r>
    <r>
      <rPr>
        <sz val="11"/>
        <rFont val="Times New Roman"/>
        <family val="1"/>
      </rPr>
      <t>(4)</t>
    </r>
    <phoneticPr fontId="3" type="noConversion"/>
  </si>
  <si>
    <r>
      <t xml:space="preserve">勞動報酬
</t>
    </r>
    <r>
      <rPr>
        <sz val="11"/>
        <rFont val="Times New Roman"/>
        <family val="1"/>
      </rPr>
      <t>(5)</t>
    </r>
    <phoneticPr fontId="3" type="noConversion"/>
  </si>
  <si>
    <r>
      <t xml:space="preserve">利潤
</t>
    </r>
    <r>
      <rPr>
        <sz val="11"/>
        <rFont val="Times New Roman"/>
        <family val="1"/>
      </rPr>
      <t>(1)-(2)-(3)-(4)
-(5)-(6)-(7)+(8)</t>
    </r>
    <phoneticPr fontId="3" type="noConversion"/>
  </si>
  <si>
    <r>
      <t xml:space="preserve">合計
</t>
    </r>
    <r>
      <rPr>
        <sz val="11"/>
        <rFont val="Times New Roman"/>
        <family val="1"/>
      </rPr>
      <t>(2)</t>
    </r>
    <phoneticPr fontId="3" type="noConversion"/>
  </si>
  <si>
    <r>
      <t xml:space="preserve">按市價計算
</t>
    </r>
    <r>
      <rPr>
        <sz val="11"/>
        <rFont val="Times New Roman"/>
        <family val="1"/>
      </rPr>
      <t>(1)-(2)-(3)</t>
    </r>
    <phoneticPr fontId="3" type="noConversion"/>
  </si>
  <si>
    <r>
      <t xml:space="preserve">按要素成本計算
</t>
    </r>
    <r>
      <rPr>
        <sz val="11"/>
        <rFont val="Times New Roman"/>
        <family val="1"/>
      </rPr>
      <t>(1)-(2)-(3)-(4)</t>
    </r>
    <phoneticPr fontId="3" type="noConversion"/>
  </si>
  <si>
    <r>
      <t xml:space="preserve">合計
</t>
    </r>
    <r>
      <rPr>
        <sz val="11"/>
        <rFont val="Times New Roman"/>
        <family val="1"/>
      </rPr>
      <t>(7)</t>
    </r>
    <phoneticPr fontId="3" type="noConversion"/>
  </si>
  <si>
    <r>
      <t>未滿</t>
    </r>
    <r>
      <rPr>
        <sz val="11"/>
        <rFont val="Times New Roman"/>
        <family val="1"/>
      </rPr>
      <t>600</t>
    </r>
    <r>
      <rPr>
        <sz val="11"/>
        <rFont val="標楷體"/>
        <family val="4"/>
        <charset val="136"/>
      </rPr>
      <t>萬元</t>
    </r>
    <phoneticPr fontId="3" type="noConversion"/>
  </si>
  <si>
    <r>
      <t xml:space="preserve">  (</t>
    </r>
    <r>
      <rPr>
        <sz val="11"/>
        <rFont val="標楷體"/>
        <family val="4"/>
        <charset val="136"/>
      </rPr>
      <t>減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 xml:space="preserve">
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發包工程款</t>
    </r>
    <phoneticPr fontId="3" type="noConversion"/>
  </si>
  <si>
    <r>
      <t>其他營業外</t>
    </r>
    <r>
      <rPr>
        <sz val="11"/>
        <rFont val="Times New Roman"/>
        <family val="1"/>
      </rPr>
      <t xml:space="preserve">       </t>
    </r>
    <r>
      <rPr>
        <sz val="11"/>
        <rFont val="標楷體"/>
        <family val="4"/>
        <charset val="136"/>
      </rPr>
      <t>收入</t>
    </r>
    <phoneticPr fontId="3" type="noConversion"/>
  </si>
  <si>
    <r>
      <rPr>
        <sz val="12"/>
        <rFont val="細明體"/>
        <family val="3"/>
        <charset val="136"/>
      </rPr>
      <t>北部其他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含桃園</t>
    </r>
    <r>
      <rPr>
        <sz val="12"/>
        <rFont val="Times New Roman"/>
        <family val="1"/>
      </rPr>
      <t>)</t>
    </r>
    <phoneticPr fontId="3" type="noConversion"/>
  </si>
  <si>
    <r>
      <t>營建材料耗用價值</t>
    </r>
    <r>
      <rPr>
        <sz val="11"/>
        <rFont val="Times New Roman"/>
        <family val="1"/>
      </rPr>
      <t xml:space="preserve"> 
</t>
    </r>
    <r>
      <rPr>
        <sz val="11"/>
        <rFont val="標楷體"/>
        <family val="4"/>
        <charset val="136"/>
      </rPr>
      <t>(不包含業主或同業
提供的材料價值)</t>
    </r>
    <phoneticPr fontId="3" type="noConversion"/>
  </si>
  <si>
    <r>
      <t xml:space="preserve">利潤
</t>
    </r>
    <r>
      <rPr>
        <sz val="10"/>
        <rFont val="Times New Roman"/>
        <family val="1"/>
      </rPr>
      <t>(1)-(2)-(3)+(4)</t>
    </r>
    <phoneticPr fontId="3" type="noConversion"/>
  </si>
  <si>
    <r>
      <t xml:space="preserve">收入總額
</t>
    </r>
    <r>
      <rPr>
        <sz val="11"/>
        <rFont val="Times New Roman"/>
        <family val="1"/>
      </rPr>
      <t>(1)</t>
    </r>
    <phoneticPr fontId="3" type="noConversion"/>
  </si>
  <si>
    <r>
      <t xml:space="preserve">支出總額
</t>
    </r>
    <r>
      <rPr>
        <sz val="11"/>
        <rFont val="Times New Roman"/>
        <family val="1"/>
      </rPr>
      <t>(2)</t>
    </r>
    <phoneticPr fontId="3" type="noConversion"/>
  </si>
  <si>
    <r>
      <t>年初在建承包工程及自地自建合建房屋施工價值</t>
    </r>
    <r>
      <rPr>
        <sz val="11"/>
        <rFont val="Times New Roman"/>
        <family val="1"/>
      </rPr>
      <t>(3)</t>
    </r>
    <phoneticPr fontId="3" type="noConversion"/>
  </si>
  <si>
    <r>
      <t>年底在建承包工程及自地自建合建房屋施工價值</t>
    </r>
    <r>
      <rPr>
        <sz val="11"/>
        <rFont val="Times New Roman"/>
        <family val="1"/>
      </rPr>
      <t>(4)</t>
    </r>
    <phoneticPr fontId="3" type="noConversion"/>
  </si>
  <si>
    <r>
      <t>註：因各年調查之樣本間關係為獨立。故當年之</t>
    </r>
    <r>
      <rPr>
        <sz val="10"/>
        <rFont val="Times New Roman"/>
        <family val="1"/>
      </rPr>
      <t>"</t>
    </r>
    <r>
      <rPr>
        <sz val="10"/>
        <rFont val="標楷體"/>
        <family val="4"/>
        <charset val="136"/>
      </rPr>
      <t xml:space="preserve">年底在建承包工程及自地自建合建房屋施工
</t>
    </r>
    <r>
      <rPr>
        <sz val="10"/>
        <rFont val="Times New Roman"/>
        <family val="1"/>
      </rPr>
      <t xml:space="preserve">         </t>
    </r>
    <r>
      <rPr>
        <sz val="10"/>
        <rFont val="標楷體"/>
        <family val="4"/>
        <charset val="136"/>
      </rPr>
      <t>成本價值</t>
    </r>
    <r>
      <rPr>
        <sz val="10"/>
        <rFont val="Times New Roman"/>
        <family val="1"/>
      </rPr>
      <t>"</t>
    </r>
    <r>
      <rPr>
        <sz val="10"/>
        <rFont val="標楷體"/>
        <family val="4"/>
        <charset val="136"/>
      </rPr>
      <t>不等於上年度之</t>
    </r>
    <r>
      <rPr>
        <sz val="10"/>
        <rFont val="Times New Roman"/>
        <family val="1"/>
      </rPr>
      <t>"</t>
    </r>
    <r>
      <rPr>
        <sz val="10"/>
        <rFont val="標楷體"/>
        <family val="4"/>
        <charset val="136"/>
      </rPr>
      <t>年初在建承包工程及自地自建合建房屋施工成本價值</t>
    </r>
    <r>
      <rPr>
        <sz val="10"/>
        <rFont val="Times New Roman"/>
        <family val="1"/>
      </rPr>
      <t>"</t>
    </r>
    <phoneticPr fontId="3" type="noConversion"/>
  </si>
  <si>
    <r>
      <t>非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營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業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支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出</t>
    </r>
    <phoneticPr fontId="3" type="noConversion"/>
  </si>
  <si>
    <r>
      <t>非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營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業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支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出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</si>
  <si>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新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北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</si>
  <si>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臺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北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</si>
  <si>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桃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園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</si>
  <si>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北部其他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</si>
  <si>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臺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中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</si>
  <si>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中部其他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</si>
  <si>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臺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南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</si>
  <si>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高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雄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</si>
  <si>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南部其他</t>
    </r>
    <phoneticPr fontId="3" type="noConversion"/>
  </si>
  <si>
    <r>
      <rPr>
        <sz val="12"/>
        <rFont val="細明體"/>
        <family val="3"/>
        <charset val="136"/>
      </rPr>
      <t>北部其他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含桃園</t>
    </r>
    <r>
      <rPr>
        <sz val="12"/>
        <rFont val="Times New Roman"/>
        <family val="1"/>
      </rPr>
      <t>)</t>
    </r>
    <phoneticPr fontId="3" type="noConversion"/>
  </si>
  <si>
    <r>
      <t xml:space="preserve">利潤
</t>
    </r>
    <r>
      <rPr>
        <sz val="10"/>
        <rFont val="Times New Roman"/>
        <family val="1"/>
      </rPr>
      <t>(1)-(2)-(3)+(4)</t>
    </r>
    <phoneticPr fontId="3" type="noConversion"/>
  </si>
  <si>
    <r>
      <t xml:space="preserve">收入總額
</t>
    </r>
    <r>
      <rPr>
        <sz val="11"/>
        <rFont val="Times New Roman"/>
        <family val="1"/>
      </rPr>
      <t>(1)</t>
    </r>
    <phoneticPr fontId="3" type="noConversion"/>
  </si>
  <si>
    <r>
      <t xml:space="preserve">支出總額
</t>
    </r>
    <r>
      <rPr>
        <sz val="11"/>
        <rFont val="Times New Roman"/>
        <family val="1"/>
      </rPr>
      <t>(2)</t>
    </r>
    <phoneticPr fontId="3" type="noConversion"/>
  </si>
  <si>
    <r>
      <t>年初在建承包工程及自地自建合建房屋施工價值</t>
    </r>
    <r>
      <rPr>
        <sz val="11"/>
        <rFont val="Times New Roman"/>
        <family val="1"/>
      </rPr>
      <t>(3)</t>
    </r>
    <phoneticPr fontId="3" type="noConversion"/>
  </si>
  <si>
    <r>
      <t>年底在建承包工程及自地自建合建房屋施工價值</t>
    </r>
    <r>
      <rPr>
        <sz val="11"/>
        <rFont val="Times New Roman"/>
        <family val="1"/>
      </rPr>
      <t>(4)</t>
    </r>
    <phoneticPr fontId="3" type="noConversion"/>
  </si>
  <si>
    <r>
      <t>註：因各年調查之樣本間關係為獨立。故當年之</t>
    </r>
    <r>
      <rPr>
        <sz val="10"/>
        <rFont val="Times New Roman"/>
        <family val="1"/>
      </rPr>
      <t>"</t>
    </r>
    <r>
      <rPr>
        <sz val="10"/>
        <rFont val="標楷體"/>
        <family val="4"/>
        <charset val="136"/>
      </rPr>
      <t xml:space="preserve">年底在建承包工程及自地自建合建房屋施工
</t>
    </r>
    <r>
      <rPr>
        <sz val="10"/>
        <rFont val="Times New Roman"/>
        <family val="1"/>
      </rPr>
      <t xml:space="preserve">         </t>
    </r>
    <r>
      <rPr>
        <sz val="10"/>
        <rFont val="標楷體"/>
        <family val="4"/>
        <charset val="136"/>
      </rPr>
      <t>成本價值</t>
    </r>
    <r>
      <rPr>
        <sz val="10"/>
        <rFont val="Times New Roman"/>
        <family val="1"/>
      </rPr>
      <t>"</t>
    </r>
    <r>
      <rPr>
        <sz val="10"/>
        <rFont val="標楷體"/>
        <family val="4"/>
        <charset val="136"/>
      </rPr>
      <t>不等於上年度之</t>
    </r>
    <r>
      <rPr>
        <sz val="10"/>
        <rFont val="Times New Roman"/>
        <family val="1"/>
      </rPr>
      <t>"</t>
    </r>
    <r>
      <rPr>
        <sz val="10"/>
        <rFont val="標楷體"/>
        <family val="4"/>
        <charset val="136"/>
      </rPr>
      <t>年初在建承包工程及自地自建合建房屋施工成本價值</t>
    </r>
    <r>
      <rPr>
        <sz val="10"/>
        <rFont val="Times New Roman"/>
        <family val="1"/>
      </rPr>
      <t>"</t>
    </r>
    <phoneticPr fontId="3" type="noConversion"/>
  </si>
  <si>
    <r>
      <t>營建材料耗用價值</t>
    </r>
    <r>
      <rPr>
        <sz val="11"/>
        <rFont val="Times New Roman"/>
        <family val="1"/>
      </rPr>
      <t xml:space="preserve"> 
</t>
    </r>
    <r>
      <rPr>
        <sz val="11"/>
        <rFont val="標楷體"/>
        <family val="4"/>
        <charset val="136"/>
      </rPr>
      <t>(不包含業主或同業
提供的材料價值)</t>
    </r>
    <phoneticPr fontId="3" type="noConversion"/>
  </si>
  <si>
    <r>
      <t xml:space="preserve">  (</t>
    </r>
    <r>
      <rPr>
        <sz val="11"/>
        <rFont val="標楷體"/>
        <family val="4"/>
        <charset val="136"/>
      </rPr>
      <t>減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 xml:space="preserve">
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發包工程款</t>
    </r>
    <phoneticPr fontId="3" type="noConversion"/>
  </si>
  <si>
    <r>
      <t>其他營業外</t>
    </r>
    <r>
      <rPr>
        <sz val="11"/>
        <rFont val="Times New Roman"/>
        <family val="1"/>
      </rPr>
      <t xml:space="preserve">       </t>
    </r>
    <r>
      <rPr>
        <sz val="11"/>
        <rFont val="標楷體"/>
        <family val="4"/>
        <charset val="136"/>
      </rPr>
      <t>收入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</si>
  <si>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101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</si>
  <si>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102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</si>
  <si>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103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</si>
  <si>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104</t>
    </r>
    <r>
      <rPr>
        <b/>
        <sz val="11"/>
        <rFont val="細明體"/>
        <family val="3"/>
        <charset val="136"/>
      </rPr>
      <t>年</t>
    </r>
    <phoneticPr fontId="3" type="noConversion"/>
  </si>
  <si>
    <r>
      <t xml:space="preserve">       2.100</t>
    </r>
    <r>
      <rPr>
        <sz val="12"/>
        <rFont val="標楷體"/>
        <family val="4"/>
        <charset val="136"/>
      </rPr>
      <t>年普查資料無機電、電路、管道工程項目。</t>
    </r>
    <phoneticPr fontId="3" type="noConversion"/>
  </si>
  <si>
    <r>
      <t xml:space="preserve">全年生產總額
</t>
    </r>
    <r>
      <rPr>
        <sz val="11"/>
        <rFont val="Times New Roman"/>
        <family val="1"/>
      </rPr>
      <t>(1)</t>
    </r>
    <phoneticPr fontId="3" type="noConversion"/>
  </si>
  <si>
    <r>
      <t xml:space="preserve">全年生產毛額
</t>
    </r>
    <r>
      <rPr>
        <sz val="11"/>
        <rFont val="Times New Roman"/>
        <family val="1"/>
      </rPr>
      <t>(1)-(2)</t>
    </r>
    <phoneticPr fontId="3" type="noConversion"/>
  </si>
  <si>
    <r>
      <t xml:space="preserve">各項折舊
</t>
    </r>
    <r>
      <rPr>
        <sz val="11"/>
        <rFont val="Times New Roman"/>
        <family val="1"/>
      </rPr>
      <t>(3)</t>
    </r>
    <phoneticPr fontId="3" type="noConversion"/>
  </si>
  <si>
    <r>
      <t xml:space="preserve">間接稅
</t>
    </r>
    <r>
      <rPr>
        <sz val="11"/>
        <rFont val="Times New Roman"/>
        <family val="1"/>
      </rPr>
      <t>(4)</t>
    </r>
    <phoneticPr fontId="3" type="noConversion"/>
  </si>
  <si>
    <r>
      <t xml:space="preserve">勞動報酬
</t>
    </r>
    <r>
      <rPr>
        <sz val="11"/>
        <rFont val="Times New Roman"/>
        <family val="1"/>
      </rPr>
      <t>(5)</t>
    </r>
    <phoneticPr fontId="3" type="noConversion"/>
  </si>
  <si>
    <r>
      <t xml:space="preserve">利潤
</t>
    </r>
    <r>
      <rPr>
        <sz val="11"/>
        <rFont val="Times New Roman"/>
        <family val="1"/>
      </rPr>
      <t>(1)-(2)-(3)-(4)
-(5)-(6)-(7)+(8)</t>
    </r>
    <phoneticPr fontId="3" type="noConversion"/>
  </si>
  <si>
    <r>
      <t xml:space="preserve">合計
</t>
    </r>
    <r>
      <rPr>
        <sz val="11"/>
        <rFont val="Times New Roman"/>
        <family val="1"/>
      </rPr>
      <t>(2)</t>
    </r>
    <phoneticPr fontId="3" type="noConversion"/>
  </si>
  <si>
    <r>
      <t xml:space="preserve">按市價計算
</t>
    </r>
    <r>
      <rPr>
        <sz val="11"/>
        <rFont val="Times New Roman"/>
        <family val="1"/>
      </rPr>
      <t>(1)-(2)-(3)</t>
    </r>
    <phoneticPr fontId="3" type="noConversion"/>
  </si>
  <si>
    <r>
      <t xml:space="preserve">按要素成本計算
</t>
    </r>
    <r>
      <rPr>
        <sz val="11"/>
        <rFont val="Times New Roman"/>
        <family val="1"/>
      </rPr>
      <t>(1)-(2)-(3)-(4)</t>
    </r>
    <phoneticPr fontId="3" type="noConversion"/>
  </si>
  <si>
    <r>
      <t xml:space="preserve">合計
</t>
    </r>
    <r>
      <rPr>
        <sz val="11"/>
        <rFont val="Times New Roman"/>
        <family val="1"/>
      </rPr>
      <t>(7)</t>
    </r>
    <phoneticPr fontId="3" type="noConversion"/>
  </si>
  <si>
    <r>
      <t>未滿</t>
    </r>
    <r>
      <rPr>
        <sz val="11"/>
        <rFont val="Times New Roman"/>
        <family val="1"/>
      </rPr>
      <t>600</t>
    </r>
    <r>
      <rPr>
        <sz val="11"/>
        <rFont val="標楷體"/>
        <family val="4"/>
        <charset val="136"/>
      </rPr>
      <t>萬元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</si>
  <si>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北部其他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含桃園</t>
    </r>
    <r>
      <rPr>
        <sz val="11"/>
        <rFont val="Times New Roman"/>
        <family val="1"/>
      </rPr>
      <t>)</t>
    </r>
    <phoneticPr fontId="3" type="noConversion"/>
  </si>
  <si>
    <r>
      <t xml:space="preserve">年底在建承包工程及自地自建合建房屋施工價值
</t>
    </r>
    <r>
      <rPr>
        <sz val="11"/>
        <rFont val="Times New Roman"/>
        <family val="1"/>
      </rPr>
      <t>(5)</t>
    </r>
    <phoneticPr fontId="3" type="noConversion"/>
  </si>
  <si>
    <r>
      <t xml:space="preserve">年初在建承包工程及自地自建合建房屋施工價值
</t>
    </r>
    <r>
      <rPr>
        <sz val="11"/>
        <rFont val="Times New Roman"/>
        <family val="1"/>
      </rPr>
      <t>(6)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</si>
  <si>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88</t>
    </r>
    <r>
      <rPr>
        <b/>
        <sz val="11"/>
        <rFont val="細明體"/>
        <family val="3"/>
        <charset val="136"/>
      </rPr>
      <t>年</t>
    </r>
    <phoneticPr fontId="3" type="noConversion"/>
  </si>
  <si>
    <r>
      <t xml:space="preserve">實際運用
資產毛額
</t>
    </r>
    <r>
      <rPr>
        <sz val="9"/>
        <rFont val="標楷體"/>
        <family val="4"/>
        <charset val="136"/>
      </rPr>
      <t>(1)+(2)-(3)</t>
    </r>
    <phoneticPr fontId="3" type="noConversion"/>
  </si>
  <si>
    <r>
      <t xml:space="preserve">租(借)用
固定資產
</t>
    </r>
    <r>
      <rPr>
        <sz val="9"/>
        <rFont val="Times New Roman"/>
        <family val="1"/>
      </rPr>
      <t>(2)</t>
    </r>
    <phoneticPr fontId="3" type="noConversion"/>
  </si>
  <si>
    <r>
      <t xml:space="preserve">出租(借)、
閒置及待處分
固定資產
</t>
    </r>
    <r>
      <rPr>
        <sz val="9"/>
        <rFont val="Times New Roman"/>
        <family val="1"/>
      </rPr>
      <t>(3)</t>
    </r>
    <phoneticPr fontId="3" type="noConversion"/>
  </si>
  <si>
    <r>
      <t>合計</t>
    </r>
    <r>
      <rPr>
        <sz val="11"/>
        <rFont val="Times New Roman"/>
        <family val="1"/>
      </rPr>
      <t xml:space="preserve">
</t>
    </r>
    <r>
      <rPr>
        <sz val="9"/>
        <rFont val="Times New Roman"/>
        <family val="1"/>
      </rPr>
      <t>(1)</t>
    </r>
    <phoneticPr fontId="3" type="noConversion"/>
  </si>
  <si>
    <r>
      <t>流　　　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　　　動　　　　　資　　　　　產　</t>
    </r>
    <phoneticPr fontId="3" type="noConversion"/>
  </si>
  <si>
    <r>
      <t xml:space="preserve">出租(借)、
閒置及待處分固定資產
</t>
    </r>
    <r>
      <rPr>
        <sz val="9"/>
        <rFont val="Times New Roman"/>
        <family val="1"/>
      </rPr>
      <t>(3)</t>
    </r>
    <phoneticPr fontId="3" type="noConversion"/>
  </si>
  <si>
    <r>
      <t xml:space="preserve">實際運用
資產淨額
</t>
    </r>
    <r>
      <rPr>
        <sz val="9"/>
        <rFont val="標楷體"/>
        <family val="4"/>
        <charset val="136"/>
      </rPr>
      <t>(1)+(2)-(3)</t>
    </r>
    <phoneticPr fontId="3" type="noConversion"/>
  </si>
  <si>
    <r>
      <t xml:space="preserve">出租(借)、閒置及待處分
固定資產
</t>
    </r>
    <r>
      <rPr>
        <sz val="9"/>
        <rFont val="Times New Roman"/>
        <family val="1"/>
      </rPr>
      <t>(3)</t>
    </r>
    <phoneticPr fontId="3" type="noConversion"/>
  </si>
  <si>
    <r>
      <t xml:space="preserve">合計
</t>
    </r>
    <r>
      <rPr>
        <sz val="9"/>
        <rFont val="Times New Roman"/>
        <family val="1"/>
      </rPr>
      <t>(1)</t>
    </r>
    <phoneticPr fontId="3" type="noConversion"/>
  </si>
  <si>
    <r>
      <t>固　　　　定　　　　資　　　　產　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　　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　淨　　　　額</t>
    </r>
    <phoneticPr fontId="3" type="noConversion"/>
  </si>
  <si>
    <r>
      <t>100</t>
    </r>
    <r>
      <rPr>
        <b/>
        <sz val="11"/>
        <rFont val="細明體"/>
        <family val="3"/>
        <charset val="136"/>
      </rPr>
      <t>年</t>
    </r>
    <phoneticPr fontId="3" type="noConversion"/>
  </si>
  <si>
    <r>
      <t>租(借)用固定資產</t>
    </r>
    <r>
      <rPr>
        <sz val="9"/>
        <rFont val="Times New Roman"/>
        <family val="1"/>
      </rPr>
      <t>(2)</t>
    </r>
    <phoneticPr fontId="3" type="noConversion"/>
  </si>
  <si>
    <r>
      <t xml:space="preserve">出租(借)、閒置及待處分固定資產
</t>
    </r>
    <r>
      <rPr>
        <sz val="9"/>
        <rFont val="Times New Roman"/>
        <family val="1"/>
      </rPr>
      <t>(3)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</si>
  <si>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100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</si>
  <si>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101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</si>
  <si>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102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</si>
  <si>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103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</si>
  <si>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104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</si>
  <si>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94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</si>
  <si>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95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</si>
  <si>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96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</si>
  <si>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97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</si>
  <si>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98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</si>
  <si>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99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</si>
  <si>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100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</si>
  <si>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101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</si>
  <si>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102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</si>
  <si>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103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</si>
  <si>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104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</si>
  <si>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94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</si>
  <si>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95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</si>
  <si>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96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</si>
  <si>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97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</si>
  <si>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98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</si>
  <si>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99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</si>
  <si>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100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</si>
  <si>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101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</si>
  <si>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102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</si>
  <si>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103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</si>
  <si>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104</t>
    </r>
    <r>
      <rPr>
        <b/>
        <sz val="11"/>
        <rFont val="細明體"/>
        <family val="3"/>
        <charset val="136"/>
      </rPr>
      <t>年</t>
    </r>
    <phoneticPr fontId="3" type="noConversion"/>
  </si>
  <si>
    <r>
      <t>租(借)用
固定資產</t>
    </r>
    <r>
      <rPr>
        <sz val="9"/>
        <rFont val="Times New Roman"/>
        <family val="1"/>
      </rPr>
      <t>(2)</t>
    </r>
    <phoneticPr fontId="3" type="noConversion"/>
  </si>
  <si>
    <r>
      <t>出租(借)、閒置及待處分固定資產</t>
    </r>
    <r>
      <rPr>
        <sz val="9"/>
        <rFont val="Times New Roman"/>
        <family val="1"/>
      </rPr>
      <t>(3)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</si>
  <si>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90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</si>
  <si>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91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</si>
  <si>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95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</si>
  <si>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96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</si>
  <si>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97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</si>
  <si>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98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</si>
  <si>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99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</si>
  <si>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100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</si>
  <si>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101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</si>
  <si>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102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</si>
  <si>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103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</si>
  <si>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104</t>
    </r>
    <r>
      <rPr>
        <b/>
        <sz val="11"/>
        <rFont val="細明體"/>
        <family val="3"/>
        <charset val="136"/>
      </rPr>
      <t>年</t>
    </r>
    <phoneticPr fontId="3" type="noConversion"/>
  </si>
  <si>
    <r>
      <t>9</t>
    </r>
    <r>
      <rPr>
        <sz val="11"/>
        <rFont val="標楷體"/>
        <family val="4"/>
        <charset val="136"/>
      </rPr>
      <t>人及以下</t>
    </r>
    <phoneticPr fontId="3" type="noConversion"/>
  </si>
  <si>
    <r>
      <t>10</t>
    </r>
    <r>
      <rPr>
        <sz val="11"/>
        <rFont val="標楷體"/>
        <family val="4"/>
        <charset val="136"/>
      </rPr>
      <t>～</t>
    </r>
    <r>
      <rPr>
        <sz val="11"/>
        <rFont val="Times New Roman"/>
        <family val="1"/>
      </rPr>
      <t>19</t>
    </r>
    <r>
      <rPr>
        <sz val="11"/>
        <rFont val="標楷體"/>
        <family val="4"/>
        <charset val="136"/>
      </rPr>
      <t>人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</si>
  <si>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101</t>
    </r>
    <r>
      <rPr>
        <b/>
        <sz val="11"/>
        <rFont val="細明體"/>
        <family val="3"/>
        <charset val="136"/>
      </rPr>
      <t>年</t>
    </r>
    <phoneticPr fontId="3" type="noConversion"/>
  </si>
  <si>
    <r>
      <t xml:space="preserve">年初在建承包工程及自地自建合建房屋施工價值
</t>
    </r>
    <r>
      <rPr>
        <sz val="11"/>
        <rFont val="Times New Roman"/>
        <family val="1"/>
      </rPr>
      <t>(3)</t>
    </r>
    <phoneticPr fontId="3" type="noConversion"/>
  </si>
  <si>
    <r>
      <t xml:space="preserve">年底在建承包工程及自地自建合建房屋施工價值
</t>
    </r>
    <r>
      <rPr>
        <sz val="11"/>
        <rFont val="Times New Roman"/>
        <family val="1"/>
      </rPr>
      <t>(4)</t>
    </r>
    <phoneticPr fontId="3" type="noConversion"/>
  </si>
  <si>
    <r>
      <t>實際運用
固定資產
淨　　額
週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轉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率</t>
    </r>
    <phoneticPr fontId="3" type="noConversion"/>
  </si>
  <si>
    <r>
      <t>實際運用
資產淨額
週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轉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率</t>
    </r>
    <phoneticPr fontId="3" type="noConversion"/>
  </si>
  <si>
    <r>
      <t>營收</t>
    </r>
    <r>
      <rPr>
        <b/>
        <sz val="11"/>
        <rFont val="Times New Roman"/>
        <family val="1"/>
      </rPr>
      <t>+</t>
    </r>
    <r>
      <rPr>
        <b/>
        <sz val="11"/>
        <rFont val="細明體"/>
        <family val="3"/>
        <charset val="136"/>
      </rPr>
      <t>非營收</t>
    </r>
    <phoneticPr fontId="4" type="noConversion"/>
  </si>
  <si>
    <r>
      <t>自有資產毛額</t>
    </r>
    <r>
      <rPr>
        <b/>
        <sz val="11"/>
        <rFont val="Times New Roman"/>
        <family val="1"/>
      </rPr>
      <t>Sum</t>
    </r>
    <phoneticPr fontId="4" type="noConversion"/>
  </si>
  <si>
    <r>
      <t>平　均</t>
    </r>
    <r>
      <rPr>
        <b/>
        <sz val="11"/>
        <rFont val="Times New Roman"/>
        <family val="1"/>
      </rPr>
      <t xml:space="preserve">  /  88</t>
    </r>
    <r>
      <rPr>
        <b/>
        <sz val="11"/>
        <rFont val="細明體"/>
        <family val="3"/>
        <charset val="136"/>
      </rPr>
      <t>年</t>
    </r>
    <phoneticPr fontId="4" type="noConversion"/>
  </si>
  <si>
    <r>
      <t>總資產</t>
    </r>
    <r>
      <rPr>
        <sz val="11"/>
        <rFont val="Times New Roman"/>
        <family val="1"/>
      </rPr>
      <t>-</t>
    </r>
    <r>
      <rPr>
        <sz val="11"/>
        <rFont val="細明體"/>
        <family val="3"/>
        <charset val="136"/>
      </rPr>
      <t>總負債</t>
    </r>
    <phoneticPr fontId="4" type="noConversion"/>
  </si>
  <si>
    <r>
      <t>(</t>
    </r>
    <r>
      <rPr>
        <sz val="11"/>
        <rFont val="細明體"/>
        <family val="3"/>
        <charset val="136"/>
      </rPr>
      <t>總資產</t>
    </r>
    <r>
      <rPr>
        <sz val="11"/>
        <rFont val="Times New Roman"/>
        <family val="1"/>
      </rPr>
      <t>-</t>
    </r>
    <r>
      <rPr>
        <sz val="11"/>
        <rFont val="細明體"/>
        <family val="3"/>
        <charset val="136"/>
      </rPr>
      <t>總負債</t>
    </r>
    <r>
      <rPr>
        <sz val="11"/>
        <rFont val="Times New Roman"/>
        <family val="1"/>
      </rPr>
      <t>)/</t>
    </r>
    <r>
      <rPr>
        <sz val="11"/>
        <rFont val="細明體"/>
        <family val="3"/>
        <charset val="136"/>
      </rPr>
      <t>實收資本</t>
    </r>
    <phoneticPr fontId="4" type="noConversion"/>
  </si>
  <si>
    <r>
      <t>平　均</t>
    </r>
    <r>
      <rPr>
        <sz val="11"/>
        <rFont val="Times New Roman"/>
        <family val="1"/>
      </rPr>
      <t xml:space="preserve">  /  89</t>
    </r>
    <r>
      <rPr>
        <sz val="11"/>
        <rFont val="細明體"/>
        <family val="3"/>
        <charset val="136"/>
      </rPr>
      <t>年</t>
    </r>
  </si>
  <si>
    <r>
      <t>平　均</t>
    </r>
    <r>
      <rPr>
        <sz val="11"/>
        <rFont val="Times New Roman"/>
        <family val="1"/>
      </rPr>
      <t xml:space="preserve">  /  90</t>
    </r>
    <r>
      <rPr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</si>
  <si>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sz val="11"/>
        <rFont val="Times New Roman"/>
        <family val="1"/>
      </rPr>
      <t xml:space="preserve">  /  91</t>
    </r>
    <r>
      <rPr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</si>
  <si>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sz val="11"/>
        <rFont val="Times New Roman"/>
        <family val="1"/>
      </rPr>
      <t xml:space="preserve">  /  92</t>
    </r>
    <r>
      <rPr>
        <sz val="11"/>
        <rFont val="細明體"/>
        <family val="3"/>
        <charset val="136"/>
      </rPr>
      <t>年</t>
    </r>
    <phoneticPr fontId="3" type="noConversion"/>
  </si>
  <si>
    <r>
      <t xml:space="preserve">q719 </t>
    </r>
    <r>
      <rPr>
        <sz val="11"/>
        <rFont val="細明體"/>
        <family val="3"/>
        <charset val="136"/>
      </rPr>
      <t>資產總額（自有資產淨額）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</si>
  <si>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90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</si>
  <si>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91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</si>
  <si>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92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</si>
  <si>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93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</si>
  <si>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94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</si>
  <si>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95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</si>
  <si>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96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</si>
  <si>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97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</si>
  <si>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98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</si>
  <si>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99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</si>
  <si>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100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</si>
  <si>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101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</si>
  <si>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102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</si>
  <si>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103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</si>
  <si>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104</t>
    </r>
    <r>
      <rPr>
        <b/>
        <sz val="11"/>
        <rFont val="細明體"/>
        <family val="3"/>
        <charset val="136"/>
      </rPr>
      <t>年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</si>
  <si>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新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北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</si>
  <si>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臺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北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</si>
  <si>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桃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園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</si>
  <si>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北部其他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</si>
  <si>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臺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中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</si>
  <si>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中部其他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</si>
  <si>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高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雄</t>
    </r>
    <r>
      <rPr>
        <sz val="11"/>
        <rFont val="Times New Roman"/>
        <family val="1"/>
      </rPr>
      <t xml:space="preserve">   </t>
    </r>
    <r>
      <rPr>
        <sz val="1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</si>
  <si>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rFont val="標楷體"/>
        <family val="4"/>
        <charset val="136"/>
      </rPr>
      <t>南部其他</t>
    </r>
    <phoneticPr fontId="3" type="noConversion"/>
  </si>
  <si>
    <r>
      <t xml:space="preserve">q719 </t>
    </r>
    <r>
      <rPr>
        <sz val="11"/>
        <rFont val="細明體"/>
        <family val="3"/>
        <charset val="136"/>
      </rPr>
      <t>資產總額（自有資產淨額）</t>
    </r>
    <phoneticPr fontId="3" type="noConversion"/>
  </si>
  <si>
    <r>
      <t>協助向銀行融資、貸款</t>
    </r>
    <r>
      <rPr>
        <sz val="10"/>
        <rFont val="Times New Roman"/>
        <family val="1"/>
      </rPr>
      <t xml:space="preserve">    </t>
    </r>
    <phoneticPr fontId="5" type="noConversion"/>
  </si>
  <si>
    <r>
      <t>總　計</t>
    </r>
    <r>
      <rPr>
        <b/>
        <sz val="10"/>
        <rFont val="Times New Roman"/>
        <family val="1"/>
      </rPr>
      <t xml:space="preserve">  /  95</t>
    </r>
    <r>
      <rPr>
        <b/>
        <sz val="10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</si>
  <si>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0"/>
        <rFont val="Times New Roman"/>
        <family val="1"/>
      </rPr>
      <t xml:space="preserve">  /  96</t>
    </r>
    <r>
      <rPr>
        <b/>
        <sz val="10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</si>
  <si>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0"/>
        <rFont val="Times New Roman"/>
        <family val="1"/>
      </rPr>
      <t xml:space="preserve">  /  97</t>
    </r>
    <r>
      <rPr>
        <b/>
        <sz val="10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</si>
  <si>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0"/>
        <rFont val="Times New Roman"/>
        <family val="1"/>
      </rPr>
      <t xml:space="preserve">  /  98</t>
    </r>
    <r>
      <rPr>
        <b/>
        <sz val="10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</si>
  <si>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0"/>
        <rFont val="Times New Roman"/>
        <family val="1"/>
      </rPr>
      <t xml:space="preserve">  /  99</t>
    </r>
    <r>
      <rPr>
        <b/>
        <sz val="10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</si>
  <si>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0"/>
        <rFont val="Times New Roman"/>
        <family val="1"/>
      </rPr>
      <t xml:space="preserve">  /  100</t>
    </r>
    <r>
      <rPr>
        <b/>
        <sz val="10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</si>
  <si>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0"/>
        <rFont val="Times New Roman"/>
        <family val="1"/>
      </rPr>
      <t xml:space="preserve">  / 101</t>
    </r>
    <r>
      <rPr>
        <b/>
        <sz val="10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</si>
  <si>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0"/>
        <rFont val="Times New Roman"/>
        <family val="1"/>
      </rPr>
      <t xml:space="preserve">  /  102</t>
    </r>
    <r>
      <rPr>
        <b/>
        <sz val="10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</si>
  <si>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0"/>
        <rFont val="Times New Roman"/>
        <family val="1"/>
      </rPr>
      <t xml:space="preserve">  /  103</t>
    </r>
    <r>
      <rPr>
        <b/>
        <sz val="10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</si>
  <si>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0"/>
        <rFont val="Times New Roman"/>
        <family val="1"/>
      </rPr>
      <t xml:space="preserve">  /  104</t>
    </r>
    <r>
      <rPr>
        <b/>
        <sz val="10"/>
        <rFont val="細明體"/>
        <family val="3"/>
        <charset val="136"/>
      </rPr>
      <t>年</t>
    </r>
    <phoneticPr fontId="3" type="noConversion"/>
  </si>
  <si>
    <r>
      <t xml:space="preserve"> </t>
    </r>
    <r>
      <rPr>
        <sz val="10"/>
        <rFont val="標楷體"/>
        <family val="4"/>
        <charset val="136"/>
      </rPr>
      <t>新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北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</si>
  <si>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0"/>
        <rFont val="標楷體"/>
        <family val="4"/>
        <charset val="136"/>
      </rPr>
      <t>臺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北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</si>
  <si>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0"/>
        <rFont val="標楷體"/>
        <family val="4"/>
        <charset val="136"/>
      </rPr>
      <t>桃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園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</si>
  <si>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0"/>
        <rFont val="標楷體"/>
        <family val="4"/>
        <charset val="136"/>
      </rPr>
      <t>北部其他</t>
    </r>
    <phoneticPr fontId="3" type="noConversion"/>
  </si>
  <si>
    <r>
      <t xml:space="preserve"> </t>
    </r>
    <r>
      <rPr>
        <sz val="10"/>
        <rFont val="標楷體"/>
        <family val="4"/>
        <charset val="136"/>
      </rPr>
      <t>臺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中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</si>
  <si>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0"/>
        <rFont val="標楷體"/>
        <family val="4"/>
        <charset val="136"/>
      </rPr>
      <t>中部其他</t>
    </r>
    <phoneticPr fontId="3" type="noConversion"/>
  </si>
  <si>
    <r>
      <t xml:space="preserve"> </t>
    </r>
    <r>
      <rPr>
        <sz val="10"/>
        <rFont val="標楷體"/>
        <family val="4"/>
        <charset val="136"/>
      </rPr>
      <t>臺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南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</si>
  <si>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0"/>
        <rFont val="標楷體"/>
        <family val="4"/>
        <charset val="136"/>
      </rPr>
      <t>高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雄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</si>
  <si>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0"/>
        <rFont val="標楷體"/>
        <family val="4"/>
        <charset val="136"/>
      </rPr>
      <t>南部其他</t>
    </r>
    <phoneticPr fontId="3" type="noConversion"/>
  </si>
  <si>
    <r>
      <t>協助向銀行融資、貸款</t>
    </r>
    <r>
      <rPr>
        <sz val="10"/>
        <rFont val="Times New Roman"/>
        <family val="1"/>
      </rPr>
      <t xml:space="preserve">    </t>
    </r>
    <phoneticPr fontId="5" type="noConversion"/>
  </si>
  <si>
    <r>
      <t>總　計</t>
    </r>
    <r>
      <rPr>
        <b/>
        <sz val="10"/>
        <rFont val="Times New Roman"/>
        <family val="1"/>
      </rPr>
      <t xml:space="preserve">  /  95</t>
    </r>
    <r>
      <rPr>
        <b/>
        <sz val="10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</si>
  <si>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0"/>
        <rFont val="Times New Roman"/>
        <family val="1"/>
      </rPr>
      <t xml:space="preserve">  /  96</t>
    </r>
    <r>
      <rPr>
        <b/>
        <sz val="10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</si>
  <si>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0"/>
        <rFont val="Times New Roman"/>
        <family val="1"/>
      </rPr>
      <t xml:space="preserve">  /  97</t>
    </r>
    <r>
      <rPr>
        <b/>
        <sz val="10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</si>
  <si>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0"/>
        <rFont val="Times New Roman"/>
        <family val="1"/>
      </rPr>
      <t xml:space="preserve">  /  98</t>
    </r>
    <r>
      <rPr>
        <b/>
        <sz val="10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</si>
  <si>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0"/>
        <rFont val="Times New Roman"/>
        <family val="1"/>
      </rPr>
      <t xml:space="preserve">  /  99</t>
    </r>
    <r>
      <rPr>
        <b/>
        <sz val="10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</si>
  <si>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0"/>
        <rFont val="Times New Roman"/>
        <family val="1"/>
      </rPr>
      <t xml:space="preserve">  /  100</t>
    </r>
    <r>
      <rPr>
        <b/>
        <sz val="10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</si>
  <si>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0"/>
        <rFont val="Times New Roman"/>
        <family val="1"/>
      </rPr>
      <t xml:space="preserve">  / 101</t>
    </r>
    <r>
      <rPr>
        <b/>
        <sz val="10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</si>
  <si>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0"/>
        <rFont val="Times New Roman"/>
        <family val="1"/>
      </rPr>
      <t xml:space="preserve">  /  102</t>
    </r>
    <r>
      <rPr>
        <b/>
        <sz val="10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</si>
  <si>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0"/>
        <rFont val="Times New Roman"/>
        <family val="1"/>
      </rPr>
      <t xml:space="preserve">  /  103</t>
    </r>
    <r>
      <rPr>
        <b/>
        <sz val="10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</si>
  <si>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0"/>
        <rFont val="Times New Roman"/>
        <family val="1"/>
      </rPr>
      <t xml:space="preserve">  /  104</t>
    </r>
    <r>
      <rPr>
        <b/>
        <sz val="10"/>
        <rFont val="細明體"/>
        <family val="3"/>
        <charset val="136"/>
      </rPr>
      <t>年</t>
    </r>
    <phoneticPr fontId="3" type="noConversion"/>
  </si>
  <si>
    <r>
      <t>9</t>
    </r>
    <r>
      <rPr>
        <sz val="10"/>
        <rFont val="標楷體"/>
        <family val="4"/>
        <charset val="136"/>
      </rPr>
      <t>人及以下</t>
    </r>
    <phoneticPr fontId="3" type="noConversion"/>
  </si>
  <si>
    <r>
      <t>10</t>
    </r>
    <r>
      <rPr>
        <sz val="10"/>
        <rFont val="標楷體"/>
        <family val="4"/>
        <charset val="136"/>
      </rPr>
      <t>～</t>
    </r>
    <r>
      <rPr>
        <sz val="10"/>
        <rFont val="Times New Roman"/>
        <family val="1"/>
      </rPr>
      <t>19</t>
    </r>
    <r>
      <rPr>
        <sz val="10"/>
        <rFont val="標楷體"/>
        <family val="4"/>
        <charset val="136"/>
      </rPr>
      <t>人</t>
    </r>
    <phoneticPr fontId="3" type="noConversion"/>
  </si>
  <si>
    <r>
      <t>20</t>
    </r>
    <r>
      <rPr>
        <sz val="10"/>
        <rFont val="標楷體"/>
        <family val="4"/>
        <charset val="136"/>
      </rPr>
      <t>～</t>
    </r>
    <r>
      <rPr>
        <sz val="10"/>
        <rFont val="Times New Roman"/>
        <family val="1"/>
      </rPr>
      <t>49</t>
    </r>
    <r>
      <rPr>
        <sz val="10"/>
        <rFont val="標楷體"/>
        <family val="4"/>
        <charset val="136"/>
      </rPr>
      <t>人</t>
    </r>
    <phoneticPr fontId="3" type="noConversion"/>
  </si>
  <si>
    <r>
      <t>50</t>
    </r>
    <r>
      <rPr>
        <sz val="10"/>
        <rFont val="標楷體"/>
        <family val="4"/>
        <charset val="136"/>
      </rPr>
      <t>～</t>
    </r>
    <r>
      <rPr>
        <sz val="10"/>
        <rFont val="Times New Roman"/>
        <family val="1"/>
      </rPr>
      <t>99</t>
    </r>
    <r>
      <rPr>
        <sz val="10"/>
        <rFont val="標楷體"/>
        <family val="4"/>
        <charset val="136"/>
      </rPr>
      <t>人</t>
    </r>
    <phoneticPr fontId="3" type="noConversion"/>
  </si>
  <si>
    <r>
      <t>100</t>
    </r>
    <r>
      <rPr>
        <sz val="10"/>
        <rFont val="標楷體"/>
        <family val="4"/>
        <charset val="136"/>
      </rPr>
      <t>～</t>
    </r>
    <r>
      <rPr>
        <sz val="10"/>
        <rFont val="Times New Roman"/>
        <family val="1"/>
      </rPr>
      <t>299</t>
    </r>
    <r>
      <rPr>
        <sz val="10"/>
        <rFont val="標楷體"/>
        <family val="4"/>
        <charset val="136"/>
      </rPr>
      <t>人</t>
    </r>
    <phoneticPr fontId="3" type="noConversion"/>
  </si>
  <si>
    <r>
      <t>300</t>
    </r>
    <r>
      <rPr>
        <sz val="10"/>
        <rFont val="標楷體"/>
        <family val="4"/>
        <charset val="136"/>
      </rPr>
      <t>人以上</t>
    </r>
    <phoneticPr fontId="3" type="noConversion"/>
  </si>
  <si>
    <t>承包工程收入               (含發包工程
及向同業分包
收入部分)</t>
    <phoneticPr fontId="3" type="noConversion"/>
  </si>
  <si>
    <r>
      <t xml:space="preserve">  (</t>
    </r>
    <r>
      <rPr>
        <sz val="11"/>
        <rFont val="標楷體"/>
        <family val="4"/>
        <charset val="136"/>
      </rPr>
      <t>減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 xml:space="preserve">
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發包工程款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</si>
  <si>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106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</si>
  <si>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106</t>
    </r>
    <r>
      <rPr>
        <b/>
        <sz val="11"/>
        <rFont val="細明體"/>
        <family val="3"/>
        <charset val="136"/>
      </rPr>
      <t>年</t>
    </r>
    <phoneticPr fontId="3" type="noConversion"/>
  </si>
  <si>
    <t>未滿20歲</t>
    <phoneticPr fontId="3" type="noConversion"/>
  </si>
  <si>
    <t>20~未滿30歲</t>
    <phoneticPr fontId="3" type="noConversion"/>
  </si>
  <si>
    <t>30~未滿40歲</t>
    <phoneticPr fontId="3" type="noConversion"/>
  </si>
  <si>
    <t>40~未滿50歲</t>
    <phoneticPr fontId="3" type="noConversion"/>
  </si>
  <si>
    <t>50歲
以上</t>
    <phoneticPr fontId="3" type="noConversion"/>
  </si>
  <si>
    <r>
      <t>總　計</t>
    </r>
    <r>
      <rPr>
        <b/>
        <sz val="11"/>
        <rFont val="Times New Roman"/>
        <family val="1"/>
      </rPr>
      <t xml:space="preserve">  /  106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</si>
  <si>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105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</si>
  <si>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106</t>
    </r>
    <r>
      <rPr>
        <b/>
        <sz val="1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</si>
  <si>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rFont val="Times New Roman"/>
        <family val="1"/>
      </rPr>
      <t xml:space="preserve">  /  106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</si>
  <si>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106</t>
    </r>
    <r>
      <rPr>
        <b/>
        <sz val="11"/>
        <rFont val="細明體"/>
        <family val="3"/>
        <charset val="136"/>
      </rPr>
      <t>年</t>
    </r>
    <phoneticPr fontId="3" type="noConversion"/>
  </si>
  <si>
    <t>未滿20歲</t>
  </si>
  <si>
    <t>20~未滿30歲</t>
  </si>
  <si>
    <t>30~未滿40歲</t>
  </si>
  <si>
    <t>40~未滿50歲</t>
  </si>
  <si>
    <t>50歲
以上</t>
  </si>
  <si>
    <t>20~
未滿
30歲</t>
  </si>
  <si>
    <t>20~
未滿
30歲</t>
    <phoneticPr fontId="3" type="noConversion"/>
  </si>
  <si>
    <t>30~
未滿40歲</t>
  </si>
  <si>
    <t>30~
未滿40歲</t>
    <phoneticPr fontId="3" type="noConversion"/>
  </si>
  <si>
    <t>40~
未滿50歲</t>
  </si>
  <si>
    <t>40~
未滿50歲</t>
    <phoneticPr fontId="3" type="noConversion"/>
  </si>
  <si>
    <t>30~
未滿
40歲</t>
  </si>
  <si>
    <t>30~
未滿
40歲</t>
    <phoneticPr fontId="3" type="noConversion"/>
  </si>
  <si>
    <t>40~
未滿
50歲</t>
  </si>
  <si>
    <t>40~
未滿
50歲</t>
    <phoneticPr fontId="3" type="noConversion"/>
  </si>
  <si>
    <r>
      <t>非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標楷體"/>
        <family val="4"/>
        <charset val="136"/>
      </rPr>
      <t>營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標楷體"/>
        <family val="4"/>
        <charset val="136"/>
      </rPr>
      <t>業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標楷體"/>
        <family val="4"/>
        <charset val="136"/>
      </rPr>
      <t>支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標楷體"/>
        <family val="4"/>
        <charset val="136"/>
      </rPr>
      <t>出</t>
    </r>
    <phoneticPr fontId="3" type="noConversion"/>
  </si>
  <si>
    <r>
      <t>平　均</t>
    </r>
    <r>
      <rPr>
        <b/>
        <sz val="11"/>
        <color theme="1"/>
        <rFont val="Times New Roman"/>
        <family val="1"/>
      </rPr>
      <t xml:space="preserve">  /  88</t>
    </r>
    <r>
      <rPr>
        <b/>
        <sz val="11"/>
        <color theme="1"/>
        <rFont val="細明體"/>
        <family val="3"/>
        <charset val="136"/>
      </rPr>
      <t>年</t>
    </r>
  </si>
  <si>
    <r>
      <t>平　均</t>
    </r>
    <r>
      <rPr>
        <b/>
        <sz val="11"/>
        <color theme="1"/>
        <rFont val="Times New Roman"/>
        <family val="1"/>
      </rPr>
      <t xml:space="preserve">  /  89</t>
    </r>
    <r>
      <rPr>
        <b/>
        <sz val="11"/>
        <color theme="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</si>
  <si>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color theme="1"/>
        <rFont val="Times New Roman"/>
        <family val="1"/>
      </rPr>
      <t xml:space="preserve">  /  89</t>
    </r>
    <r>
      <rPr>
        <b/>
        <sz val="11"/>
        <color theme="1"/>
        <rFont val="細明體"/>
        <family val="3"/>
        <charset val="136"/>
      </rPr>
      <t>年</t>
    </r>
  </si>
  <si>
    <r>
      <t>平　均</t>
    </r>
    <r>
      <rPr>
        <b/>
        <sz val="11"/>
        <color theme="1"/>
        <rFont val="Times New Roman"/>
        <family val="1"/>
      </rPr>
      <t xml:space="preserve">  /  90</t>
    </r>
    <r>
      <rPr>
        <b/>
        <sz val="11"/>
        <color theme="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</si>
  <si>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color theme="1"/>
        <rFont val="Times New Roman"/>
        <family val="1"/>
      </rPr>
      <t xml:space="preserve">  /  91</t>
    </r>
    <r>
      <rPr>
        <b/>
        <sz val="11"/>
        <color theme="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</si>
  <si>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color theme="1"/>
        <rFont val="Times New Roman"/>
        <family val="1"/>
      </rPr>
      <t xml:space="preserve">  /  92</t>
    </r>
    <r>
      <rPr>
        <b/>
        <sz val="11"/>
        <color theme="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</si>
  <si>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color theme="1"/>
        <rFont val="Times New Roman"/>
        <family val="1"/>
      </rPr>
      <t xml:space="preserve">  /  93</t>
    </r>
    <r>
      <rPr>
        <b/>
        <sz val="11"/>
        <color theme="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</si>
  <si>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color theme="1"/>
        <rFont val="Times New Roman"/>
        <family val="1"/>
      </rPr>
      <t xml:space="preserve">  /  94</t>
    </r>
    <r>
      <rPr>
        <b/>
        <sz val="11"/>
        <color theme="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</si>
  <si>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color theme="1"/>
        <rFont val="Times New Roman"/>
        <family val="1"/>
      </rPr>
      <t xml:space="preserve">  /  95</t>
    </r>
    <r>
      <rPr>
        <b/>
        <sz val="11"/>
        <color theme="1"/>
        <rFont val="細明體"/>
        <family val="3"/>
        <charset val="136"/>
      </rPr>
      <t>年</t>
    </r>
    <phoneticPr fontId="3" type="noConversion"/>
  </si>
  <si>
    <r>
      <t>總　計</t>
    </r>
    <r>
      <rPr>
        <b/>
        <sz val="11"/>
        <color theme="1"/>
        <rFont val="Times New Roman"/>
        <family val="1"/>
      </rPr>
      <t xml:space="preserve">  /  95</t>
    </r>
    <r>
      <rPr>
        <b/>
        <sz val="11"/>
        <color theme="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</si>
  <si>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color theme="1"/>
        <rFont val="Times New Roman"/>
        <family val="1"/>
      </rPr>
      <t xml:space="preserve">  /  96</t>
    </r>
    <r>
      <rPr>
        <b/>
        <sz val="11"/>
        <color theme="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</si>
  <si>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color theme="1"/>
        <rFont val="Times New Roman"/>
        <family val="1"/>
      </rPr>
      <t xml:space="preserve">  /  97</t>
    </r>
    <r>
      <rPr>
        <b/>
        <sz val="11"/>
        <color theme="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</si>
  <si>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color theme="1"/>
        <rFont val="Times New Roman"/>
        <family val="1"/>
      </rPr>
      <t xml:space="preserve">  /  98</t>
    </r>
    <r>
      <rPr>
        <b/>
        <sz val="11"/>
        <color theme="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</si>
  <si>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color theme="1"/>
        <rFont val="Times New Roman"/>
        <family val="1"/>
      </rPr>
      <t xml:space="preserve">  /  99</t>
    </r>
    <r>
      <rPr>
        <b/>
        <sz val="11"/>
        <color theme="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</si>
  <si>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color theme="1"/>
        <rFont val="Times New Roman"/>
        <family val="1"/>
      </rPr>
      <t xml:space="preserve">  /  100</t>
    </r>
    <r>
      <rPr>
        <b/>
        <sz val="11"/>
        <color theme="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</si>
  <si>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color theme="1"/>
        <rFont val="Times New Roman"/>
        <family val="1"/>
      </rPr>
      <t xml:space="preserve">  /  101</t>
    </r>
    <r>
      <rPr>
        <b/>
        <sz val="11"/>
        <color theme="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</si>
  <si>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color theme="1"/>
        <rFont val="Times New Roman"/>
        <family val="1"/>
      </rPr>
      <t xml:space="preserve">  /  102</t>
    </r>
    <r>
      <rPr>
        <b/>
        <sz val="11"/>
        <color theme="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</si>
  <si>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color theme="1"/>
        <rFont val="Times New Roman"/>
        <family val="1"/>
      </rPr>
      <t xml:space="preserve">  /  103</t>
    </r>
    <r>
      <rPr>
        <b/>
        <sz val="11"/>
        <color theme="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</si>
  <si>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color theme="1"/>
        <rFont val="Times New Roman"/>
        <family val="1"/>
      </rPr>
      <t xml:space="preserve">  /  104</t>
    </r>
    <r>
      <rPr>
        <b/>
        <sz val="11"/>
        <color theme="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</si>
  <si>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color theme="1"/>
        <rFont val="Times New Roman"/>
        <family val="1"/>
      </rPr>
      <t xml:space="preserve">  /  106</t>
    </r>
    <r>
      <rPr>
        <b/>
        <sz val="11"/>
        <color theme="1"/>
        <rFont val="細明體"/>
        <family val="3"/>
        <charset val="136"/>
      </rPr>
      <t>年</t>
    </r>
    <phoneticPr fontId="3" type="noConversion"/>
  </si>
  <si>
    <r>
      <t xml:space="preserve"> </t>
    </r>
    <r>
      <rPr>
        <sz val="11"/>
        <color theme="1"/>
        <rFont val="標楷體"/>
        <family val="4"/>
        <charset val="136"/>
      </rPr>
      <t>新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標楷體"/>
        <family val="4"/>
        <charset val="136"/>
      </rPr>
      <t>北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</si>
  <si>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color theme="1"/>
        <rFont val="標楷體"/>
        <family val="4"/>
        <charset val="136"/>
      </rPr>
      <t>臺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標楷體"/>
        <family val="4"/>
        <charset val="136"/>
      </rPr>
      <t>北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</si>
  <si>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color theme="1"/>
        <rFont val="標楷體"/>
        <family val="4"/>
        <charset val="136"/>
      </rPr>
      <t>桃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標楷體"/>
        <family val="4"/>
        <charset val="136"/>
      </rPr>
      <t>園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</si>
  <si>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color theme="1"/>
        <rFont val="標楷體"/>
        <family val="4"/>
        <charset val="136"/>
      </rPr>
      <t>北部其他</t>
    </r>
    <phoneticPr fontId="3" type="noConversion"/>
  </si>
  <si>
    <r>
      <t xml:space="preserve"> </t>
    </r>
    <r>
      <rPr>
        <sz val="11"/>
        <color theme="1"/>
        <rFont val="標楷體"/>
        <family val="4"/>
        <charset val="136"/>
      </rPr>
      <t>臺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標楷體"/>
        <family val="4"/>
        <charset val="136"/>
      </rPr>
      <t>中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</si>
  <si>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color theme="1"/>
        <rFont val="標楷體"/>
        <family val="4"/>
        <charset val="136"/>
      </rPr>
      <t>中部其他</t>
    </r>
    <phoneticPr fontId="3" type="noConversion"/>
  </si>
  <si>
    <r>
      <t xml:space="preserve"> </t>
    </r>
    <r>
      <rPr>
        <sz val="11"/>
        <color theme="1"/>
        <rFont val="標楷體"/>
        <family val="4"/>
        <charset val="136"/>
      </rPr>
      <t>臺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標楷體"/>
        <family val="4"/>
        <charset val="136"/>
      </rPr>
      <t>南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</si>
  <si>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color theme="1"/>
        <rFont val="標楷體"/>
        <family val="4"/>
        <charset val="136"/>
      </rPr>
      <t>高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標楷體"/>
        <family val="4"/>
        <charset val="136"/>
      </rPr>
      <t>雄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標楷體"/>
        <family val="4"/>
        <charset val="136"/>
      </rPr>
      <t>市</t>
    </r>
    <phoneticPr fontId="3" type="noConversion"/>
  </si>
  <si>
    <r>
      <t xml:space="preserve"> </t>
    </r>
    <r>
      <rPr>
        <sz val="11"/>
        <color theme="1"/>
        <rFont val="標楷體"/>
        <family val="4"/>
        <charset val="136"/>
      </rPr>
      <t>南部其他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</si>
  <si>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106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</si>
  <si>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106</t>
    </r>
    <r>
      <rPr>
        <b/>
        <sz val="11"/>
        <rFont val="細明體"/>
        <family val="3"/>
        <charset val="136"/>
      </rPr>
      <t>年</t>
    </r>
    <phoneticPr fontId="3" type="noConversion"/>
  </si>
  <si>
    <t>基層勞工短缺</t>
    <phoneticPr fontId="5" type="noConversion"/>
  </si>
  <si>
    <t>勞力工</t>
    <phoneticPr fontId="5" type="noConversion"/>
  </si>
  <si>
    <t>技術性勞工</t>
    <phoneticPr fontId="5" type="noConversion"/>
  </si>
  <si>
    <t>技術士短缺</t>
    <phoneticPr fontId="5" type="noConversion"/>
  </si>
  <si>
    <t>專業營造業管理人員技術士</t>
    <phoneticPr fontId="5" type="noConversion"/>
  </si>
  <si>
    <t>工地主任短缺</t>
    <phoneticPr fontId="5" type="noConversion"/>
  </si>
  <si>
    <t>專任工程人員短缺</t>
    <phoneticPr fontId="5" type="noConversion"/>
  </si>
  <si>
    <t>勞工人力短缺</t>
    <phoneticPr fontId="5" type="noConversion"/>
  </si>
  <si>
    <t>勞工人力管道不足</t>
    <phoneticPr fontId="5" type="noConversion"/>
  </si>
  <si>
    <t>業主安排
之工期不足</t>
    <phoneticPr fontId="5" type="noConversion"/>
  </si>
  <si>
    <t>有困難-困難項目</t>
    <phoneticPr fontId="3" type="noConversion"/>
  </si>
  <si>
    <t>遭遇之困難─按經營規模分(續)</t>
    <phoneticPr fontId="3" type="noConversion"/>
  </si>
  <si>
    <t>遭遇之困難─按經營規模分</t>
  </si>
  <si>
    <r>
      <t>平　均</t>
    </r>
    <r>
      <rPr>
        <b/>
        <sz val="12"/>
        <rFont val="Times New Roman"/>
        <family val="1"/>
      </rPr>
      <t xml:space="preserve">  / 101</t>
    </r>
    <r>
      <rPr>
        <b/>
        <sz val="12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</si>
  <si>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2"/>
        <rFont val="Times New Roman"/>
        <family val="1"/>
      </rPr>
      <t xml:space="preserve">  /  102</t>
    </r>
    <r>
      <rPr>
        <b/>
        <sz val="12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</si>
  <si>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2"/>
        <rFont val="Times New Roman"/>
        <family val="1"/>
      </rPr>
      <t xml:space="preserve">  /  103</t>
    </r>
    <r>
      <rPr>
        <b/>
        <sz val="12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</si>
  <si>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2"/>
        <rFont val="Times New Roman"/>
        <family val="1"/>
      </rPr>
      <t xml:space="preserve">  /  104</t>
    </r>
    <r>
      <rPr>
        <b/>
        <sz val="12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</si>
  <si>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2"/>
        <rFont val="Times New Roman"/>
        <family val="1"/>
      </rPr>
      <t xml:space="preserve">  /  106</t>
    </r>
    <r>
      <rPr>
        <b/>
        <sz val="12"/>
        <rFont val="細明體"/>
        <family val="3"/>
        <charset val="136"/>
      </rPr>
      <t>年</t>
    </r>
    <phoneticPr fontId="3" type="noConversion"/>
  </si>
  <si>
    <t>經營特性別</t>
    <phoneticPr fontId="3" type="noConversion"/>
  </si>
  <si>
    <t>遭遇之困難─按經營特性分</t>
    <phoneticPr fontId="5" type="noConversion"/>
  </si>
  <si>
    <t>表六十三 企業在經營上</t>
    <phoneticPr fontId="5" type="noConversion"/>
  </si>
  <si>
    <t>表六十五 企業勞工人力管道來源─按經營特性分</t>
    <phoneticPr fontId="5" type="noConversion"/>
  </si>
  <si>
    <t>工程行
企業社</t>
    <phoneticPr fontId="5" type="noConversion"/>
  </si>
  <si>
    <t>自行招募</t>
    <phoneticPr fontId="5" type="noConversion"/>
  </si>
  <si>
    <t>官方平台媒合</t>
    <phoneticPr fontId="5" type="noConversion"/>
  </si>
  <si>
    <t>其他</t>
    <phoneticPr fontId="5" type="noConversion"/>
  </si>
  <si>
    <t>與學校建教方式
提供</t>
    <phoneticPr fontId="5" type="noConversion"/>
  </si>
  <si>
    <t>註：107年新增題目。</t>
    <phoneticPr fontId="5" type="noConversion"/>
  </si>
  <si>
    <t>表六十六 企業勞工人力管道來源─按經營特性分</t>
    <phoneticPr fontId="5" type="noConversion"/>
  </si>
  <si>
    <t>表六十七 企業需政府優</t>
    <phoneticPr fontId="3" type="noConversion"/>
  </si>
  <si>
    <t>表六十八   企業需政府優</t>
    <phoneticPr fontId="3" type="noConversion"/>
  </si>
  <si>
    <r>
      <t>平　均</t>
    </r>
    <r>
      <rPr>
        <b/>
        <sz val="10"/>
        <rFont val="Times New Roman"/>
        <family val="1"/>
      </rPr>
      <t xml:space="preserve">  /  106</t>
    </r>
    <r>
      <rPr>
        <b/>
        <sz val="10"/>
        <rFont val="細明體"/>
        <family val="3"/>
        <charset val="136"/>
      </rPr>
      <t>年</t>
    </r>
    <phoneticPr fontId="3" type="noConversion"/>
  </si>
  <si>
    <r>
      <t>表六十九 企業對今年（</t>
    </r>
    <r>
      <rPr>
        <sz val="15"/>
        <rFont val="Times New Roman"/>
        <family val="1"/>
      </rPr>
      <t>107</t>
    </r>
    <r>
      <rPr>
        <sz val="15"/>
        <rFont val="華康粗黑體"/>
        <family val="3"/>
        <charset val="136"/>
      </rPr>
      <t>年</t>
    </r>
    <r>
      <rPr>
        <sz val="15"/>
        <rFont val="Times New Roman"/>
        <family val="1"/>
      </rPr>
      <t>1</t>
    </r>
    <r>
      <rPr>
        <sz val="15"/>
        <rFont val="華康粗黑體"/>
        <family val="3"/>
        <charset val="136"/>
      </rPr>
      <t>月</t>
    </r>
    <r>
      <rPr>
        <sz val="15"/>
        <rFont val="Times New Roman"/>
        <family val="1"/>
      </rPr>
      <t>~107</t>
    </r>
    <r>
      <rPr>
        <sz val="15"/>
        <rFont val="華康粗黑體"/>
        <family val="3"/>
        <charset val="136"/>
      </rPr>
      <t>年</t>
    </r>
    <r>
      <rPr>
        <sz val="15"/>
        <rFont val="Times New Roman"/>
        <family val="1"/>
      </rPr>
      <t>12</t>
    </r>
    <r>
      <rPr>
        <sz val="15"/>
        <rFont val="華康粗黑體"/>
        <family val="3"/>
        <charset val="136"/>
      </rPr>
      <t>月）
營造業景氣的看法─按經營特性分</t>
    </r>
    <phoneticPr fontId="5" type="noConversion"/>
  </si>
  <si>
    <r>
      <t>表七十 企業對今年（</t>
    </r>
    <r>
      <rPr>
        <sz val="15"/>
        <rFont val="Times New Roman"/>
        <family val="1"/>
      </rPr>
      <t>107</t>
    </r>
    <r>
      <rPr>
        <sz val="15"/>
        <rFont val="華康粗黑體"/>
        <family val="3"/>
        <charset val="136"/>
      </rPr>
      <t>年</t>
    </r>
    <r>
      <rPr>
        <sz val="15"/>
        <rFont val="Times New Roman"/>
        <family val="1"/>
      </rPr>
      <t>1</t>
    </r>
    <r>
      <rPr>
        <sz val="15"/>
        <rFont val="華康粗黑體"/>
        <family val="3"/>
        <charset val="136"/>
      </rPr>
      <t>月</t>
    </r>
    <r>
      <rPr>
        <sz val="15"/>
        <rFont val="Times New Roman"/>
        <family val="1"/>
      </rPr>
      <t>~107</t>
    </r>
    <r>
      <rPr>
        <sz val="15"/>
        <rFont val="華康粗黑體"/>
        <family val="3"/>
        <charset val="136"/>
      </rPr>
      <t>年</t>
    </r>
    <r>
      <rPr>
        <sz val="15"/>
        <rFont val="Times New Roman"/>
        <family val="1"/>
      </rPr>
      <t>12</t>
    </r>
    <r>
      <rPr>
        <sz val="15"/>
        <rFont val="華康粗黑體"/>
        <family val="3"/>
        <charset val="136"/>
      </rPr>
      <t>月）
營造業景氣的看法─按經營規模分</t>
    </r>
    <phoneticPr fontId="5" type="noConversion"/>
  </si>
  <si>
    <t>表七十一 企業雇用外勞的比例─按經營特性分</t>
    <phoneticPr fontId="5" type="noConversion"/>
  </si>
  <si>
    <t>表七十二 企業雇用外勞的比例─按經營特性分</t>
    <phoneticPr fontId="5" type="noConversion"/>
  </si>
  <si>
    <t>表七十四 修正勞動基準法第36條並施行後，企業是否同意建議營造業適用
勞動基準法第36條規定─按經營特性分</t>
    <phoneticPr fontId="5" type="noConversion"/>
  </si>
  <si>
    <t>表七十三 修正勞動基準法第36條並施行後，企業是否同意建議營造業適用
勞動基準法第36條規定─按經營特性分</t>
    <phoneticPr fontId="5" type="noConversion"/>
  </si>
  <si>
    <t>同意</t>
    <phoneticPr fontId="5" type="noConversion"/>
  </si>
  <si>
    <t>不同意</t>
    <phoneticPr fontId="5" type="noConversion"/>
  </si>
  <si>
    <t>無意見</t>
    <phoneticPr fontId="5" type="noConversion"/>
  </si>
  <si>
    <t>拒答</t>
    <phoneticPr fontId="5" type="noConversion"/>
  </si>
  <si>
    <r>
      <t>總　計</t>
    </r>
    <r>
      <rPr>
        <b/>
        <sz val="11"/>
        <rFont val="Times New Roman"/>
        <family val="1"/>
      </rPr>
      <t xml:space="preserve">  /  106</t>
    </r>
    <r>
      <rPr>
        <b/>
        <sz val="11"/>
        <rFont val="細明體"/>
        <family val="3"/>
        <charset val="136"/>
      </rPr>
      <t>年</t>
    </r>
    <phoneticPr fontId="3" type="noConversion"/>
  </si>
  <si>
    <r>
      <t>平　均</t>
    </r>
    <r>
      <rPr>
        <b/>
        <sz val="11"/>
        <rFont val="Times New Roman"/>
        <family val="1"/>
      </rPr>
      <t xml:space="preserve">  /  106</t>
    </r>
    <r>
      <rPr>
        <b/>
        <sz val="11"/>
        <rFont val="細明體"/>
        <family val="3"/>
        <charset val="136"/>
      </rPr>
      <t>年</t>
    </r>
    <phoneticPr fontId="3" type="noConversion"/>
  </si>
  <si>
    <t>1~20%</t>
    <phoneticPr fontId="5" type="noConversion"/>
  </si>
  <si>
    <t>21~40%</t>
    <phoneticPr fontId="5" type="noConversion"/>
  </si>
  <si>
    <t>40%以上</t>
    <phoneticPr fontId="5" type="noConversion"/>
  </si>
  <si>
    <t>40%以上</t>
    <phoneticPr fontId="5" type="noConversion"/>
  </si>
  <si>
    <t>有困難
家數</t>
    <phoneticPr fontId="3" type="noConversion"/>
  </si>
  <si>
    <t>…</t>
  </si>
  <si>
    <t>…</t>
    <phoneticPr fontId="5" type="noConversion"/>
  </si>
  <si>
    <t>基層勞工短缺</t>
    <phoneticPr fontId="5" type="noConversion"/>
  </si>
  <si>
    <t>技術性勞工</t>
    <phoneticPr fontId="5" type="noConversion"/>
  </si>
  <si>
    <t>技術士短缺</t>
    <phoneticPr fontId="5" type="noConversion"/>
  </si>
  <si>
    <t>專業營造業管理人員技術士</t>
    <phoneticPr fontId="5" type="noConversion"/>
  </si>
  <si>
    <t>2.104年起將人力項下原區分勞工人力短缺、技術人力短缺、工地主任人數不符合需求、管理人力不足等項，修改為勞工 
  人力短缺， 其項下再區分短缺項目為基層勞工、技術士、工地主任、專任工程人員及公司內部管理人員。106年起將「基層勞工短缺」區分為勞力工、技術性勞工，「技術士短缺」區分為專業營造業管理人員技術士、技術性勞工。</t>
    <phoneticPr fontId="5" type="noConversion"/>
  </si>
  <si>
    <t>遭遇之困難─按經營特性分(續)</t>
    <phoneticPr fontId="5" type="noConversion"/>
  </si>
  <si>
    <t>長期
投資</t>
    <phoneticPr fontId="3" type="noConversion"/>
  </si>
  <si>
    <t>長期投資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</si>
</sst>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44" formatCode="_-&quot;$&quot;* #,##0.00_-;\-&quot;$&quot;* #,##0.00_-;_-&quot;$&quot;* &quot;-&quot;??_-;_-@_-"/>
    <numFmt numFmtId="43" formatCode="_-* #,##0.00_-;\-* #,##0.00_-;_-* &quot;-&quot;??_-;_-@_-"/>
    <numFmt numFmtId="176" formatCode="0.0"/>
    <numFmt numFmtId="177" formatCode="###\ ###\ ###\ ##0"/>
    <numFmt numFmtId="178" formatCode="###\ ###\ ###\ ###\ ##0"/>
    <numFmt numFmtId="179" formatCode="###\ ###\ ##0;\-###\ ###\ ##0;_-* &quot;-&quot;;_-@_-"/>
    <numFmt numFmtId="180" formatCode="0_ "/>
    <numFmt numFmtId="181" formatCode="###.0\ ###\ ###\ ##0"/>
    <numFmt numFmtId="182" formatCode="###.\ ###\ ###\ ##0"/>
    <numFmt numFmtId="183" formatCode="##.\ ###\ ###\ ##0"/>
    <numFmt numFmtId="184" formatCode=".\ ###\ ###\ ##00;"/>
    <numFmt numFmtId="185" formatCode="0.0_);[Red]\(0.0\)"/>
    <numFmt numFmtId="186" formatCode="0.00_ "/>
    <numFmt numFmtId="187" formatCode="0.0_ "/>
    <numFmt numFmtId="188" formatCode="###\ ###\ ###\ ###"/>
    <numFmt numFmtId="189" formatCode=".\ \ #;\-.\ \ #;_-* &quot;-&quot;;_-@_ⴆ"/>
    <numFmt numFmtId="190" formatCode="###.000\ ###\ ###\ ##0"/>
    <numFmt numFmtId="191" formatCode="#,##0_ "/>
    <numFmt numFmtId="192" formatCode="#,##0.00;\ \-###0.00;\-"/>
    <numFmt numFmtId="193" formatCode="###\ \ ###\ ###\ ###"/>
    <numFmt numFmtId="194" formatCode="###\ ###\ ###\ ###\ ###"/>
    <numFmt numFmtId="195" formatCode="###\ ###\ ###\ ###;\-###\ ###\ ###\ ###;\-"/>
    <numFmt numFmtId="196" formatCode="###.00\ ###\ ###\ ###\ ##0"/>
    <numFmt numFmtId="197" formatCode="0.0000_ "/>
    <numFmt numFmtId="198" formatCode="\ ###\ ###;\-###\ ###;\-"/>
    <numFmt numFmtId="199" formatCode="###\ ###\ ###;\-###\ ###\ ###;\-"/>
    <numFmt numFmtId="200" formatCode="###\ ##0.0;\-###\ ##0.0;\-"/>
    <numFmt numFmtId="201" formatCode="###\ ##0.00;\-###\ ##0.00;\-"/>
    <numFmt numFmtId="202" formatCode="#\ ##0.00;\ \-#\ ##0.00;\-"/>
    <numFmt numFmtId="203" formatCode="##0.00;\ \-##0.00;\-"/>
    <numFmt numFmtId="204" formatCode="0.00_);[Red]\(0.00\)"/>
    <numFmt numFmtId="205" formatCode="0.0000_);[Red]\(0.0000\)"/>
    <numFmt numFmtId="206" formatCode="###.0\ ###\ ###\ ###;\-###.0\ ###\ ###\ ###;\-"/>
    <numFmt numFmtId="207" formatCode="###.0\ ###\ ###;\-###.0\ ###\ ###;\-"/>
  </numFmts>
  <fonts count="53">
    <font>
      <sz val="11"/>
      <name val="Times New Roman"/>
      <family val="1"/>
    </font>
    <font>
      <sz val="11"/>
      <name val="Times New Roman"/>
      <family val="1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華康粗黑體"/>
      <family val="3"/>
      <charset val="136"/>
    </font>
    <font>
      <sz val="9"/>
      <name val="細明體"/>
      <family val="3"/>
      <charset val="136"/>
    </font>
    <font>
      <sz val="15"/>
      <name val="華康粗黑體"/>
      <family val="3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11"/>
      <name val="Times New Roman"/>
      <family val="1"/>
    </font>
    <font>
      <b/>
      <sz val="11"/>
      <name val="華康粗黑體"/>
      <family val="3"/>
      <charset val="136"/>
    </font>
    <font>
      <b/>
      <sz val="11"/>
      <name val="Times New Roman"/>
      <family val="1"/>
    </font>
    <font>
      <b/>
      <sz val="11"/>
      <name val="細明體"/>
      <family val="3"/>
      <charset val="136"/>
    </font>
    <font>
      <b/>
      <sz val="11"/>
      <name val="標楷體"/>
      <family val="4"/>
      <charset val="136"/>
    </font>
    <font>
      <sz val="11"/>
      <name val="Times New Roman"/>
      <family val="1"/>
    </font>
    <font>
      <sz val="12"/>
      <name val="Times New Roman"/>
      <family val="1"/>
    </font>
    <font>
      <sz val="9"/>
      <color indexed="81"/>
      <name val="新細明體"/>
      <family val="1"/>
      <charset val="136"/>
    </font>
    <font>
      <b/>
      <sz val="9"/>
      <color indexed="81"/>
      <name val="新細明體"/>
      <family val="1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b/>
      <sz val="11"/>
      <color indexed="1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0"/>
      <name val="標楷體"/>
      <family val="4"/>
      <charset val="136"/>
    </font>
    <font>
      <b/>
      <sz val="10.5"/>
      <name val="Times New Roman"/>
      <family val="1"/>
    </font>
    <font>
      <sz val="9"/>
      <name val="標楷體"/>
      <family val="4"/>
      <charset val="136"/>
    </font>
    <font>
      <sz val="9"/>
      <name val="Times New Roman"/>
      <family val="1"/>
    </font>
    <font>
      <b/>
      <sz val="8.25"/>
      <name val="新細明體"/>
      <family val="1"/>
      <charset val="136"/>
    </font>
    <font>
      <sz val="10"/>
      <name val="Times New Roman"/>
      <family val="1"/>
    </font>
    <font>
      <sz val="10.5"/>
      <name val="標楷體"/>
      <family val="4"/>
      <charset val="136"/>
    </font>
    <font>
      <sz val="11"/>
      <name val="細明體"/>
      <family val="3"/>
      <charset val="136"/>
    </font>
    <font>
      <b/>
      <sz val="12"/>
      <name val="Times New Roman"/>
      <family val="1"/>
    </font>
    <font>
      <sz val="12"/>
      <name val="標楷體"/>
      <family val="4"/>
      <charset val="136"/>
    </font>
    <font>
      <sz val="12"/>
      <name val="細明體"/>
      <family val="3"/>
      <charset val="136"/>
    </font>
    <font>
      <sz val="10"/>
      <name val="細明體"/>
      <family val="3"/>
      <charset val="136"/>
    </font>
    <font>
      <u/>
      <vertAlign val="superscript"/>
      <sz val="17"/>
      <name val="標楷體"/>
      <family val="4"/>
      <charset val="136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0"/>
      <name val="華康粗黑體"/>
      <family val="3"/>
      <charset val="136"/>
    </font>
    <font>
      <b/>
      <sz val="10"/>
      <name val="細明體"/>
      <family val="3"/>
      <charset val="136"/>
    </font>
    <font>
      <sz val="10"/>
      <name val="新細明體"/>
      <family val="1"/>
      <charset val="136"/>
    </font>
    <font>
      <b/>
      <sz val="10"/>
      <name val="標楷體"/>
      <family val="4"/>
      <charset val="136"/>
    </font>
    <font>
      <sz val="15"/>
      <name val="Times New Roman"/>
      <family val="1"/>
    </font>
    <font>
      <sz val="15"/>
      <color theme="1"/>
      <name val="華康粗黑體"/>
      <family val="3"/>
      <charset val="136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b/>
      <sz val="11"/>
      <color theme="1"/>
      <name val="華康粗黑體"/>
      <family val="3"/>
      <charset val="136"/>
    </font>
    <font>
      <b/>
      <sz val="11"/>
      <color theme="1"/>
      <name val="Times New Roman"/>
      <family val="1"/>
    </font>
    <font>
      <b/>
      <sz val="11"/>
      <color theme="1"/>
      <name val="細明體"/>
      <family val="3"/>
      <charset val="136"/>
    </font>
    <font>
      <b/>
      <sz val="11"/>
      <color theme="1"/>
      <name val="標楷體"/>
      <family val="4"/>
      <charset val="136"/>
    </font>
    <font>
      <sz val="12"/>
      <color theme="1"/>
      <name val="Times New Roman"/>
      <family val="1"/>
    </font>
    <font>
      <b/>
      <sz val="12"/>
      <name val="華康粗黑體"/>
      <family val="3"/>
      <charset val="136"/>
    </font>
    <font>
      <b/>
      <sz val="12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/>
    <xf numFmtId="0" fontId="7" fillId="0" borderId="0"/>
    <xf numFmtId="0" fontId="2" fillId="0" borderId="0">
      <alignment vertical="center"/>
    </xf>
    <xf numFmtId="0" fontId="1" fillId="0" borderId="0"/>
    <xf numFmtId="0" fontId="7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7" fillId="0" borderId="0"/>
    <xf numFmtId="9" fontId="1" fillId="0" borderId="0" applyFont="0" applyFill="0" applyBorder="0" applyAlignment="0" applyProtection="0"/>
  </cellStyleXfs>
  <cellXfs count="1519">
    <xf numFmtId="0" fontId="0" fillId="0" borderId="0" xfId="0"/>
    <xf numFmtId="177" fontId="7" fillId="0" borderId="0" xfId="0" applyNumberFormat="1" applyFont="1" applyFill="1"/>
    <xf numFmtId="177" fontId="11" fillId="0" borderId="2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distributed" vertical="center"/>
    </xf>
    <xf numFmtId="177" fontId="8" fillId="0" borderId="0" xfId="0" applyNumberFormat="1" applyFont="1" applyFill="1" applyBorder="1" applyAlignment="1">
      <alignment horizontal="distributed" vertical="center"/>
    </xf>
    <xf numFmtId="177" fontId="9" fillId="0" borderId="2" xfId="0" applyNumberFormat="1" applyFont="1" applyFill="1" applyBorder="1" applyAlignment="1">
      <alignment horizontal="center" vertical="center"/>
    </xf>
    <xf numFmtId="177" fontId="13" fillId="0" borderId="0" xfId="0" applyNumberFormat="1" applyFont="1" applyFill="1" applyBorder="1" applyAlignment="1">
      <alignment horizontal="distributed" vertical="center"/>
    </xf>
    <xf numFmtId="177" fontId="11" fillId="0" borderId="0" xfId="0" applyNumberFormat="1" applyFont="1" applyFill="1" applyBorder="1" applyAlignment="1">
      <alignment horizontal="distributed" vertical="center"/>
    </xf>
    <xf numFmtId="177" fontId="14" fillId="0" borderId="0" xfId="0" applyNumberFormat="1" applyFont="1" applyFill="1" applyBorder="1" applyAlignment="1">
      <alignment horizontal="distributed" vertical="center"/>
    </xf>
    <xf numFmtId="177" fontId="14" fillId="0" borderId="2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distributed" vertical="center"/>
    </xf>
    <xf numFmtId="177" fontId="9" fillId="0" borderId="0" xfId="0" applyNumberFormat="1" applyFont="1" applyFill="1" applyBorder="1"/>
    <xf numFmtId="177" fontId="8" fillId="0" borderId="5" xfId="0" applyNumberFormat="1" applyFont="1" applyFill="1" applyBorder="1" applyAlignment="1">
      <alignment horizontal="distributed" vertical="center"/>
    </xf>
    <xf numFmtId="177" fontId="9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/>
    <xf numFmtId="177" fontId="15" fillId="0" borderId="0" xfId="0" applyNumberFormat="1" applyFont="1" applyFill="1" applyAlignment="1">
      <alignment horizontal="center"/>
    </xf>
    <xf numFmtId="177" fontId="9" fillId="0" borderId="2" xfId="0" applyNumberFormat="1" applyFont="1" applyFill="1" applyBorder="1" applyAlignment="1">
      <alignment horizontal="center"/>
    </xf>
    <xf numFmtId="177" fontId="14" fillId="0" borderId="0" xfId="0" applyNumberFormat="1" applyFont="1" applyFill="1" applyBorder="1"/>
    <xf numFmtId="177" fontId="11" fillId="0" borderId="2" xfId="8" applyNumberFormat="1" applyFont="1" applyFill="1" applyBorder="1" applyAlignment="1">
      <alignment horizontal="center" vertical="center"/>
    </xf>
    <xf numFmtId="177" fontId="8" fillId="0" borderId="4" xfId="8" applyNumberFormat="1" applyFont="1" applyFill="1" applyBorder="1" applyAlignment="1">
      <alignment horizontal="centerContinuous" vertical="center"/>
    </xf>
    <xf numFmtId="177" fontId="8" fillId="0" borderId="14" xfId="8" applyNumberFormat="1" applyFont="1" applyFill="1" applyBorder="1" applyAlignment="1">
      <alignment horizontal="centerContinuous" vertical="center"/>
    </xf>
    <xf numFmtId="177" fontId="11" fillId="0" borderId="0" xfId="8" applyNumberFormat="1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178" fontId="11" fillId="0" borderId="0" xfId="0" applyNumberFormat="1" applyFont="1" applyFill="1" applyBorder="1"/>
    <xf numFmtId="178" fontId="6" fillId="0" borderId="0" xfId="5" applyNumberFormat="1" applyFont="1" applyFill="1"/>
    <xf numFmtId="178" fontId="7" fillId="0" borderId="0" xfId="5" applyNumberFormat="1" applyFont="1" applyFill="1"/>
    <xf numFmtId="178" fontId="8" fillId="0" borderId="0" xfId="5" applyNumberFormat="1" applyFont="1" applyFill="1"/>
    <xf numFmtId="178" fontId="8" fillId="0" borderId="0" xfId="5" applyNumberFormat="1" applyFont="1" applyFill="1" applyAlignment="1">
      <alignment horizontal="center"/>
    </xf>
    <xf numFmtId="178" fontId="8" fillId="0" borderId="5" xfId="5" applyNumberFormat="1" applyFont="1" applyFill="1" applyBorder="1" applyAlignment="1">
      <alignment horizontal="right" vertical="center"/>
    </xf>
    <xf numFmtId="178" fontId="8" fillId="0" borderId="1" xfId="5" applyNumberFormat="1" applyFont="1" applyFill="1" applyBorder="1" applyAlignment="1">
      <alignment horizontal="center" vertical="center" wrapText="1"/>
    </xf>
    <xf numFmtId="178" fontId="8" fillId="0" borderId="2" xfId="5" applyNumberFormat="1" applyFont="1" applyFill="1" applyBorder="1" applyAlignment="1">
      <alignment horizontal="center" vertical="center" wrapText="1"/>
    </xf>
    <xf numFmtId="178" fontId="8" fillId="0" borderId="3" xfId="5" applyNumberFormat="1" applyFont="1" applyFill="1" applyBorder="1" applyAlignment="1">
      <alignment horizontal="center" vertical="center" wrapText="1"/>
    </xf>
    <xf numFmtId="178" fontId="11" fillId="0" borderId="2" xfId="5" applyNumberFormat="1" applyFont="1" applyFill="1" applyBorder="1" applyAlignment="1">
      <alignment horizontal="center" vertical="center"/>
    </xf>
    <xf numFmtId="178" fontId="11" fillId="0" borderId="0" xfId="5" applyNumberFormat="1" applyFont="1" applyFill="1"/>
    <xf numFmtId="178" fontId="8" fillId="0" borderId="0" xfId="5" applyNumberFormat="1" applyFont="1" applyFill="1" applyBorder="1" applyAlignment="1">
      <alignment horizontal="distributed" vertical="center"/>
    </xf>
    <xf numFmtId="178" fontId="13" fillId="0" borderId="0" xfId="5" applyNumberFormat="1" applyFont="1" applyFill="1" applyBorder="1" applyAlignment="1">
      <alignment horizontal="distributed" vertical="center"/>
    </xf>
    <xf numFmtId="178" fontId="11" fillId="0" borderId="0" xfId="5" applyNumberFormat="1" applyFont="1" applyFill="1" applyBorder="1" applyAlignment="1">
      <alignment horizontal="distributed" vertical="center"/>
    </xf>
    <xf numFmtId="178" fontId="15" fillId="0" borderId="0" xfId="5" applyNumberFormat="1" applyFont="1" applyFill="1"/>
    <xf numFmtId="178" fontId="15" fillId="0" borderId="0" xfId="5" applyNumberFormat="1" applyFont="1" applyFill="1" applyAlignment="1">
      <alignment horizontal="center"/>
    </xf>
    <xf numFmtId="178" fontId="7" fillId="0" borderId="5" xfId="5" applyNumberFormat="1" applyFont="1" applyFill="1" applyBorder="1"/>
    <xf numFmtId="178" fontId="11" fillId="0" borderId="0" xfId="5" applyNumberFormat="1" applyFont="1" applyFill="1" applyBorder="1"/>
    <xf numFmtId="177" fontId="1" fillId="0" borderId="0" xfId="8" applyNumberFormat="1" applyFont="1" applyFill="1" applyBorder="1"/>
    <xf numFmtId="177" fontId="1" fillId="0" borderId="0" xfId="0" applyNumberFormat="1" applyFont="1" applyFill="1" applyBorder="1" applyAlignment="1">
      <alignment horizontal="distributed" vertical="center"/>
    </xf>
    <xf numFmtId="177" fontId="1" fillId="0" borderId="0" xfId="0" applyNumberFormat="1" applyFont="1" applyFill="1"/>
    <xf numFmtId="177" fontId="1" fillId="0" borderId="0" xfId="0" applyNumberFormat="1" applyFont="1" applyFill="1" applyBorder="1"/>
    <xf numFmtId="177" fontId="1" fillId="0" borderId="0" xfId="0" applyNumberFormat="1" applyFont="1" applyFill="1" applyAlignment="1">
      <alignment horizontal="right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right" vertical="center"/>
    </xf>
    <xf numFmtId="178" fontId="1" fillId="0" borderId="0" xfId="5" applyNumberFormat="1" applyFont="1" applyFill="1"/>
    <xf numFmtId="178" fontId="1" fillId="0" borderId="0" xfId="5" applyNumberFormat="1" applyFont="1" applyFill="1" applyBorder="1"/>
    <xf numFmtId="179" fontId="11" fillId="0" borderId="0" xfId="0" applyNumberFormat="1" applyFont="1" applyFill="1" applyAlignment="1">
      <alignment vertical="center"/>
    </xf>
    <xf numFmtId="178" fontId="1" fillId="0" borderId="5" xfId="5" applyNumberFormat="1" applyFont="1" applyFill="1" applyBorder="1"/>
    <xf numFmtId="177" fontId="1" fillId="0" borderId="2" xfId="8" applyNumberFormat="1" applyFont="1" applyFill="1" applyBorder="1"/>
    <xf numFmtId="177" fontId="1" fillId="0" borderId="2" xfId="0" applyNumberFormat="1" applyFont="1" applyFill="1" applyBorder="1" applyAlignment="1">
      <alignment horizontal="right" vertical="center"/>
    </xf>
    <xf numFmtId="177" fontId="1" fillId="0" borderId="2" xfId="0" applyNumberFormat="1" applyFont="1" applyFill="1" applyBorder="1"/>
    <xf numFmtId="177" fontId="1" fillId="0" borderId="6" xfId="0" applyNumberFormat="1" applyFont="1" applyFill="1" applyBorder="1" applyAlignment="1">
      <alignment horizontal="right" vertical="center"/>
    </xf>
    <xf numFmtId="178" fontId="1" fillId="0" borderId="0" xfId="5" applyNumberFormat="1" applyFont="1" applyFill="1" applyAlignment="1">
      <alignment horizontal="right"/>
    </xf>
    <xf numFmtId="179" fontId="11" fillId="0" borderId="16" xfId="5" applyNumberFormat="1" applyFont="1" applyFill="1" applyBorder="1" applyAlignment="1">
      <alignment vertical="center"/>
    </xf>
    <xf numFmtId="179" fontId="11" fillId="0" borderId="18" xfId="5" applyNumberFormat="1" applyFont="1" applyFill="1" applyBorder="1" applyAlignment="1">
      <alignment vertical="center"/>
    </xf>
    <xf numFmtId="179" fontId="11" fillId="0" borderId="0" xfId="5" applyNumberFormat="1" applyFont="1" applyFill="1" applyBorder="1" applyAlignment="1">
      <alignment vertical="center"/>
    </xf>
    <xf numFmtId="179" fontId="11" fillId="0" borderId="17" xfId="5" applyNumberFormat="1" applyFont="1" applyFill="1" applyBorder="1" applyAlignment="1">
      <alignment vertical="center"/>
    </xf>
    <xf numFmtId="188" fontId="1" fillId="0" borderId="0" xfId="0" applyNumberFormat="1" applyFont="1" applyFill="1" applyAlignment="1">
      <alignment horizontal="right" vertical="center"/>
    </xf>
    <xf numFmtId="177" fontId="8" fillId="0" borderId="0" xfId="0" applyNumberFormat="1" applyFont="1" applyFill="1" applyBorder="1" applyAlignment="1">
      <alignment horizontal="left" vertical="center"/>
    </xf>
    <xf numFmtId="177" fontId="8" fillId="0" borderId="5" xfId="0" applyNumberFormat="1" applyFont="1" applyFill="1" applyBorder="1" applyAlignment="1">
      <alignment horizontal="left" vertical="center"/>
    </xf>
    <xf numFmtId="179" fontId="1" fillId="0" borderId="17" xfId="5" applyNumberFormat="1" applyFont="1" applyFill="1" applyBorder="1" applyAlignment="1">
      <alignment horizontal="right" vertical="center"/>
    </xf>
    <xf numFmtId="179" fontId="1" fillId="0" borderId="0" xfId="5" applyNumberFormat="1" applyFont="1" applyFill="1" applyBorder="1" applyAlignment="1">
      <alignment horizontal="right" vertical="center"/>
    </xf>
    <xf numFmtId="179" fontId="1" fillId="0" borderId="0" xfId="0" applyNumberFormat="1" applyFont="1" applyFill="1" applyAlignment="1">
      <alignment horizontal="right" vertical="center"/>
    </xf>
    <xf numFmtId="188" fontId="1" fillId="0" borderId="0" xfId="0" applyNumberFormat="1" applyFont="1" applyFill="1" applyAlignment="1">
      <alignment vertical="center"/>
    </xf>
    <xf numFmtId="179" fontId="1" fillId="0" borderId="0" xfId="0" applyNumberFormat="1" applyFont="1" applyFill="1" applyBorder="1" applyAlignment="1">
      <alignment horizontal="right" vertical="center"/>
    </xf>
    <xf numFmtId="177" fontId="1" fillId="0" borderId="17" xfId="0" applyNumberFormat="1" applyFont="1" applyFill="1" applyBorder="1" applyAlignment="1">
      <alignment horizontal="right"/>
    </xf>
    <xf numFmtId="177" fontId="1" fillId="0" borderId="0" xfId="0" applyNumberFormat="1" applyFont="1" applyFill="1" applyAlignment="1">
      <alignment horizontal="right"/>
    </xf>
    <xf numFmtId="177" fontId="1" fillId="0" borderId="0" xfId="0" applyNumberFormat="1" applyFont="1" applyFill="1" applyBorder="1" applyAlignment="1">
      <alignment horizontal="right"/>
    </xf>
    <xf numFmtId="178" fontId="1" fillId="0" borderId="17" xfId="5" applyNumberFormat="1" applyFont="1" applyFill="1" applyBorder="1" applyAlignment="1">
      <alignment horizontal="right"/>
    </xf>
    <xf numFmtId="188" fontId="1" fillId="0" borderId="0" xfId="0" applyNumberFormat="1" applyFont="1" applyFill="1"/>
    <xf numFmtId="188" fontId="1" fillId="0" borderId="0" xfId="0" applyNumberFormat="1" applyFont="1" applyFill="1" applyBorder="1" applyAlignment="1">
      <alignment horizontal="right" vertical="center"/>
    </xf>
    <xf numFmtId="178" fontId="1" fillId="0" borderId="19" xfId="5" applyNumberFormat="1" applyFont="1" applyFill="1" applyBorder="1" applyAlignment="1">
      <alignment horizontal="right"/>
    </xf>
    <xf numFmtId="178" fontId="1" fillId="0" borderId="5" xfId="5" applyNumberFormat="1" applyFont="1" applyFill="1" applyBorder="1" applyAlignment="1">
      <alignment horizontal="right"/>
    </xf>
    <xf numFmtId="179" fontId="1" fillId="0" borderId="5" xfId="0" applyNumberFormat="1" applyFont="1" applyFill="1" applyBorder="1" applyAlignment="1">
      <alignment horizontal="right" vertical="center"/>
    </xf>
    <xf numFmtId="188" fontId="1" fillId="0" borderId="19" xfId="0" applyNumberFormat="1" applyFont="1" applyFill="1" applyBorder="1" applyAlignment="1">
      <alignment vertical="center"/>
    </xf>
    <xf numFmtId="188" fontId="1" fillId="0" borderId="5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distributed" vertical="center"/>
    </xf>
    <xf numFmtId="177" fontId="7" fillId="0" borderId="0" xfId="0" applyNumberFormat="1" applyFont="1" applyFill="1" applyBorder="1"/>
    <xf numFmtId="178" fontId="0" fillId="0" borderId="17" xfId="5" applyNumberFormat="1" applyFont="1" applyFill="1" applyBorder="1" applyAlignment="1">
      <alignment horizontal="right"/>
    </xf>
    <xf numFmtId="178" fontId="7" fillId="0" borderId="2" xfId="5" applyNumberFormat="1" applyFont="1" applyFill="1" applyBorder="1" applyAlignment="1">
      <alignment horizontal="center" vertical="center"/>
    </xf>
    <xf numFmtId="178" fontId="7" fillId="0" borderId="0" xfId="5" applyNumberFormat="1" applyFont="1" applyFill="1" applyBorder="1" applyAlignment="1">
      <alignment horizontal="distributed" vertical="center"/>
    </xf>
    <xf numFmtId="178" fontId="7" fillId="0" borderId="6" xfId="5" applyNumberFormat="1" applyFont="1" applyFill="1" applyBorder="1" applyAlignment="1">
      <alignment horizontal="center"/>
    </xf>
    <xf numFmtId="179" fontId="7" fillId="0" borderId="0" xfId="0" applyNumberFormat="1" applyFont="1" applyFill="1" applyAlignment="1">
      <alignment vertical="center"/>
    </xf>
    <xf numFmtId="178" fontId="7" fillId="0" borderId="0" xfId="5" applyNumberFormat="1" applyFont="1" applyFill="1" applyBorder="1"/>
    <xf numFmtId="179" fontId="7" fillId="0" borderId="0" xfId="0" applyNumberFormat="1" applyFont="1" applyFill="1" applyAlignment="1">
      <alignment horizontal="right" vertical="center"/>
    </xf>
    <xf numFmtId="193" fontId="7" fillId="0" borderId="0" xfId="0" applyNumberFormat="1" applyFont="1" applyFill="1" applyAlignment="1">
      <alignment vertical="center"/>
    </xf>
    <xf numFmtId="179" fontId="7" fillId="0" borderId="0" xfId="0" applyNumberFormat="1" applyFont="1" applyFill="1" applyBorder="1" applyAlignment="1">
      <alignment horizontal="right" vertical="center"/>
    </xf>
    <xf numFmtId="193" fontId="7" fillId="0" borderId="17" xfId="0" applyNumberFormat="1" applyFont="1" applyFill="1" applyBorder="1" applyAlignment="1">
      <alignment vertical="center"/>
    </xf>
    <xf numFmtId="179" fontId="7" fillId="0" borderId="5" xfId="0" applyNumberFormat="1" applyFont="1" applyFill="1" applyBorder="1" applyAlignment="1">
      <alignment horizontal="right" vertical="center"/>
    </xf>
    <xf numFmtId="193" fontId="7" fillId="0" borderId="19" xfId="0" applyNumberFormat="1" applyFont="1" applyFill="1" applyBorder="1" applyAlignment="1">
      <alignment vertical="center"/>
    </xf>
    <xf numFmtId="193" fontId="7" fillId="0" borderId="5" xfId="0" applyNumberFormat="1" applyFont="1" applyFill="1" applyBorder="1" applyAlignment="1">
      <alignment vertical="center"/>
    </xf>
    <xf numFmtId="179" fontId="21" fillId="0" borderId="0" xfId="0" applyNumberFormat="1" applyFont="1" applyFill="1" applyAlignment="1">
      <alignment vertical="center"/>
    </xf>
    <xf numFmtId="179" fontId="21" fillId="0" borderId="0" xfId="5" applyNumberFormat="1" applyFont="1" applyFill="1" applyBorder="1" applyAlignment="1">
      <alignment vertical="center"/>
    </xf>
    <xf numFmtId="178" fontId="21" fillId="0" borderId="0" xfId="5" applyNumberFormat="1" applyFont="1" applyFill="1" applyBorder="1"/>
    <xf numFmtId="177" fontId="8" fillId="0" borderId="0" xfId="0" applyNumberFormat="1" applyFont="1" applyFill="1" applyBorder="1" applyAlignment="1">
      <alignment horizontal="distributed" vertical="center"/>
    </xf>
    <xf numFmtId="177" fontId="8" fillId="0" borderId="3" xfId="8" applyNumberFormat="1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distributed" vertical="center"/>
    </xf>
    <xf numFmtId="178" fontId="10" fillId="0" borderId="0" xfId="0" applyNumberFormat="1" applyFont="1" applyFill="1" applyBorder="1" applyAlignment="1">
      <alignment horizontal="distributed" vertical="center"/>
    </xf>
    <xf numFmtId="177" fontId="10" fillId="0" borderId="0" xfId="0" applyNumberFormat="1" applyFont="1" applyFill="1" applyBorder="1" applyAlignment="1">
      <alignment horizontal="distributed" vertical="center"/>
    </xf>
    <xf numFmtId="178" fontId="6" fillId="0" borderId="0" xfId="5" applyNumberFormat="1" applyFont="1" applyFill="1" applyAlignment="1">
      <alignment horizontal="left" vertical="center"/>
    </xf>
    <xf numFmtId="178" fontId="6" fillId="0" borderId="0" xfId="5" applyNumberFormat="1" applyFont="1" applyFill="1" applyAlignment="1">
      <alignment horizontal="right" vertical="center"/>
    </xf>
    <xf numFmtId="178" fontId="8" fillId="0" borderId="4" xfId="5" applyNumberFormat="1" applyFont="1" applyFill="1" applyBorder="1" applyAlignment="1">
      <alignment horizontal="center" vertical="center" wrapText="1"/>
    </xf>
    <xf numFmtId="188" fontId="11" fillId="0" borderId="0" xfId="0" applyNumberFormat="1" applyFont="1" applyFill="1" applyAlignment="1">
      <alignment vertical="center"/>
    </xf>
    <xf numFmtId="179" fontId="0" fillId="0" borderId="0" xfId="0" applyNumberFormat="1" applyFont="1" applyFill="1" applyAlignment="1">
      <alignment vertical="center"/>
    </xf>
    <xf numFmtId="179" fontId="0" fillId="0" borderId="5" xfId="0" applyNumberFormat="1" applyFont="1" applyFill="1" applyBorder="1" applyAlignment="1">
      <alignment vertical="center"/>
    </xf>
    <xf numFmtId="198" fontId="24" fillId="0" borderId="0" xfId="0" applyNumberFormat="1" applyFont="1" applyFill="1" applyBorder="1" applyAlignment="1">
      <alignment horizontal="right" vertical="center"/>
    </xf>
    <xf numFmtId="179" fontId="24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horizontal="left" vertical="center"/>
    </xf>
    <xf numFmtId="177" fontId="6" fillId="0" borderId="0" xfId="0" applyNumberFormat="1" applyFont="1" applyFill="1"/>
    <xf numFmtId="177" fontId="0" fillId="0" borderId="0" xfId="0" applyNumberFormat="1" applyFont="1" applyFill="1"/>
    <xf numFmtId="177" fontId="8" fillId="0" borderId="0" xfId="0" applyNumberFormat="1" applyFont="1" applyFill="1"/>
    <xf numFmtId="177" fontId="8" fillId="0" borderId="0" xfId="0" applyNumberFormat="1" applyFont="1" applyFill="1" applyAlignment="1">
      <alignment horizontal="center"/>
    </xf>
    <xf numFmtId="177" fontId="0" fillId="0" borderId="5" xfId="0" applyNumberFormat="1" applyFont="1" applyFill="1" applyBorder="1"/>
    <xf numFmtId="177" fontId="8" fillId="0" borderId="5" xfId="0" applyNumberFormat="1" applyFont="1" applyFill="1" applyBorder="1" applyAlignment="1">
      <alignment horizontal="right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 applyFont="1" applyFill="1" applyBorder="1"/>
    <xf numFmtId="177" fontId="8" fillId="0" borderId="0" xfId="0" applyNumberFormat="1" applyFont="1" applyFill="1" applyAlignment="1">
      <alignment wrapText="1"/>
    </xf>
    <xf numFmtId="177" fontId="8" fillId="0" borderId="2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177" fontId="8" fillId="0" borderId="8" xfId="0" applyNumberFormat="1" applyFont="1" applyFill="1" applyBorder="1" applyAlignment="1">
      <alignment horizontal="center" vertical="center" wrapText="1"/>
    </xf>
    <xf numFmtId="177" fontId="11" fillId="0" borderId="0" xfId="0" applyNumberFormat="1" applyFont="1" applyFill="1" applyBorder="1" applyAlignment="1">
      <alignment horizontal="center" vertical="center"/>
    </xf>
    <xf numFmtId="179" fontId="11" fillId="0" borderId="16" xfId="0" applyNumberFormat="1" applyFont="1" applyFill="1" applyBorder="1" applyAlignment="1">
      <alignment vertical="center"/>
    </xf>
    <xf numFmtId="179" fontId="11" fillId="0" borderId="18" xfId="0" applyNumberFormat="1" applyFont="1" applyFill="1" applyBorder="1" applyAlignment="1">
      <alignment vertical="center"/>
    </xf>
    <xf numFmtId="177" fontId="11" fillId="0" borderId="0" xfId="0" applyNumberFormat="1" applyFont="1" applyFill="1" applyBorder="1"/>
    <xf numFmtId="177" fontId="11" fillId="0" borderId="0" xfId="0" applyNumberFormat="1" applyFont="1" applyFill="1"/>
    <xf numFmtId="179" fontId="11" fillId="0" borderId="17" xfId="0" applyNumberFormat="1" applyFont="1" applyFill="1" applyBorder="1" applyAlignment="1">
      <alignment vertical="center"/>
    </xf>
    <xf numFmtId="179" fontId="11" fillId="0" borderId="0" xfId="0" applyNumberFormat="1" applyFont="1" applyFill="1" applyBorder="1" applyAlignment="1">
      <alignment vertical="center"/>
    </xf>
    <xf numFmtId="179" fontId="24" fillId="0" borderId="0" xfId="0" applyNumberFormat="1" applyFont="1" applyFill="1" applyBorder="1" applyAlignment="1">
      <alignment vertical="center"/>
    </xf>
    <xf numFmtId="179" fontId="11" fillId="0" borderId="0" xfId="0" applyNumberFormat="1" applyFont="1" applyFill="1" applyAlignment="1">
      <alignment horizontal="right" vertical="center"/>
    </xf>
    <xf numFmtId="179" fontId="24" fillId="0" borderId="17" xfId="0" applyNumberFormat="1" applyFont="1" applyFill="1" applyBorder="1" applyAlignment="1">
      <alignment vertical="center"/>
    </xf>
    <xf numFmtId="198" fontId="24" fillId="0" borderId="0" xfId="0" applyNumberFormat="1" applyFont="1" applyFill="1" applyAlignment="1">
      <alignment vertical="center"/>
    </xf>
    <xf numFmtId="198" fontId="11" fillId="0" borderId="0" xfId="0" applyNumberFormat="1" applyFont="1" applyFill="1" applyAlignment="1">
      <alignment horizontal="right" vertical="center"/>
    </xf>
    <xf numFmtId="198" fontId="24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horizontal="distributed" vertical="center"/>
    </xf>
    <xf numFmtId="177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/>
    </xf>
    <xf numFmtId="177" fontId="0" fillId="0" borderId="6" xfId="0" applyNumberFormat="1" applyFont="1" applyFill="1" applyBorder="1" applyAlignment="1">
      <alignment horizontal="center" vertical="center"/>
    </xf>
    <xf numFmtId="199" fontId="11" fillId="0" borderId="17" xfId="8" applyNumberFormat="1" applyFont="1" applyFill="1" applyBorder="1" applyAlignment="1">
      <alignment vertical="center"/>
    </xf>
    <xf numFmtId="199" fontId="11" fillId="0" borderId="0" xfId="8" applyNumberFormat="1" applyFont="1" applyFill="1" applyBorder="1" applyAlignment="1">
      <alignment vertical="center"/>
    </xf>
    <xf numFmtId="199" fontId="1" fillId="0" borderId="17" xfId="8" applyNumberFormat="1" applyFont="1" applyFill="1" applyBorder="1" applyAlignment="1">
      <alignment vertical="center"/>
    </xf>
    <xf numFmtId="199" fontId="1" fillId="0" borderId="0" xfId="8" applyNumberFormat="1" applyFont="1" applyFill="1" applyBorder="1" applyAlignment="1">
      <alignment vertical="center"/>
    </xf>
    <xf numFmtId="199" fontId="1" fillId="0" borderId="0" xfId="0" applyNumberFormat="1" applyFont="1" applyFill="1" applyAlignment="1">
      <alignment vertical="center"/>
    </xf>
    <xf numFmtId="199" fontId="1" fillId="0" borderId="0" xfId="0" applyNumberFormat="1" applyFont="1" applyFill="1" applyAlignment="1">
      <alignment horizontal="right" vertical="center"/>
    </xf>
    <xf numFmtId="199" fontId="1" fillId="0" borderId="19" xfId="8" applyNumberFormat="1" applyFont="1" applyFill="1" applyBorder="1" applyAlignment="1">
      <alignment vertical="center"/>
    </xf>
    <xf numFmtId="199" fontId="1" fillId="0" borderId="5" xfId="8" applyNumberFormat="1" applyFont="1" applyFill="1" applyBorder="1" applyAlignment="1">
      <alignment vertical="center"/>
    </xf>
    <xf numFmtId="199" fontId="1" fillId="0" borderId="5" xfId="0" applyNumberFormat="1" applyFont="1" applyFill="1" applyBorder="1" applyAlignment="1">
      <alignment vertical="center"/>
    </xf>
    <xf numFmtId="177" fontId="6" fillId="0" borderId="0" xfId="8" applyNumberFormat="1" applyFont="1" applyFill="1" applyAlignment="1">
      <alignment horizontal="centerContinuous" vertical="center"/>
    </xf>
    <xf numFmtId="177" fontId="6" fillId="0" borderId="0" xfId="8" applyNumberFormat="1" applyFont="1" applyFill="1" applyAlignment="1">
      <alignment horizontal="centerContinuous" vertical="top"/>
    </xf>
    <xf numFmtId="177" fontId="6" fillId="0" borderId="0" xfId="8" applyNumberFormat="1" applyFont="1" applyFill="1"/>
    <xf numFmtId="177" fontId="1" fillId="0" borderId="0" xfId="8" applyNumberFormat="1" applyFont="1" applyFill="1"/>
    <xf numFmtId="177" fontId="8" fillId="0" borderId="0" xfId="8" applyNumberFormat="1" applyFont="1" applyFill="1"/>
    <xf numFmtId="177" fontId="8" fillId="0" borderId="5" xfId="8" applyNumberFormat="1" applyFont="1" applyFill="1" applyBorder="1"/>
    <xf numFmtId="177" fontId="8" fillId="0" borderId="5" xfId="8" applyNumberFormat="1" applyFont="1" applyFill="1" applyBorder="1" applyAlignment="1">
      <alignment horizontal="center"/>
    </xf>
    <xf numFmtId="177" fontId="1" fillId="0" borderId="5" xfId="8" applyNumberFormat="1" applyFont="1" applyFill="1" applyBorder="1"/>
    <xf numFmtId="177" fontId="8" fillId="0" borderId="0" xfId="8" applyNumberFormat="1" applyFont="1" applyFill="1" applyAlignment="1">
      <alignment horizontal="right" vertical="center"/>
    </xf>
    <xf numFmtId="177" fontId="8" fillId="0" borderId="2" xfId="8" applyNumberFormat="1" applyFont="1" applyFill="1" applyBorder="1" applyAlignment="1">
      <alignment horizontal="center" vertical="center" wrapText="1"/>
    </xf>
    <xf numFmtId="177" fontId="8" fillId="0" borderId="0" xfId="8" applyNumberFormat="1" applyFont="1" applyFill="1" applyAlignment="1">
      <alignment wrapText="1"/>
    </xf>
    <xf numFmtId="179" fontId="11" fillId="0" borderId="16" xfId="8" applyNumberFormat="1" applyFont="1" applyFill="1" applyBorder="1" applyAlignment="1">
      <alignment vertical="center"/>
    </xf>
    <xf numFmtId="179" fontId="11" fillId="0" borderId="18" xfId="8" applyNumberFormat="1" applyFont="1" applyFill="1" applyBorder="1" applyAlignment="1">
      <alignment vertical="center"/>
    </xf>
    <xf numFmtId="177" fontId="11" fillId="0" borderId="0" xfId="8" applyNumberFormat="1" applyFont="1" applyFill="1"/>
    <xf numFmtId="179" fontId="11" fillId="0" borderId="17" xfId="8" applyNumberFormat="1" applyFont="1" applyFill="1" applyBorder="1" applyAlignment="1">
      <alignment vertical="center"/>
    </xf>
    <xf numFmtId="179" fontId="11" fillId="0" borderId="0" xfId="8" applyNumberFormat="1" applyFont="1" applyFill="1" applyBorder="1" applyAlignment="1">
      <alignment vertical="center"/>
    </xf>
    <xf numFmtId="179" fontId="11" fillId="0" borderId="0" xfId="8" applyNumberFormat="1" applyFont="1" applyFill="1" applyBorder="1" applyAlignment="1">
      <alignment horizontal="right" vertical="center"/>
    </xf>
    <xf numFmtId="179" fontId="1" fillId="0" borderId="0" xfId="0" applyNumberFormat="1" applyFont="1" applyFill="1" applyAlignment="1">
      <alignment vertical="center"/>
    </xf>
    <xf numFmtId="177" fontId="8" fillId="0" borderId="0" xfId="8" applyNumberFormat="1" applyFont="1" applyFill="1" applyBorder="1" applyAlignment="1">
      <alignment horizontal="distributed" vertical="center"/>
    </xf>
    <xf numFmtId="177" fontId="1" fillId="0" borderId="2" xfId="8" applyNumberFormat="1" applyFont="1" applyFill="1" applyBorder="1" applyAlignment="1">
      <alignment horizontal="center" vertical="center"/>
    </xf>
    <xf numFmtId="177" fontId="13" fillId="0" borderId="0" xfId="8" applyNumberFormat="1" applyFont="1" applyFill="1" applyBorder="1" applyAlignment="1">
      <alignment horizontal="distributed" vertical="center"/>
    </xf>
    <xf numFmtId="177" fontId="11" fillId="0" borderId="0" xfId="8" applyNumberFormat="1" applyFont="1" applyFill="1" applyBorder="1" applyAlignment="1">
      <alignment horizontal="distributed" vertical="center"/>
    </xf>
    <xf numFmtId="177" fontId="1" fillId="0" borderId="0" xfId="8" applyNumberFormat="1" applyFont="1" applyFill="1" applyBorder="1" applyAlignment="1">
      <alignment horizontal="distributed" vertical="center"/>
    </xf>
    <xf numFmtId="177" fontId="1" fillId="0" borderId="6" xfId="8" applyNumberFormat="1" applyFont="1" applyFill="1" applyBorder="1" applyAlignment="1">
      <alignment horizontal="center"/>
    </xf>
    <xf numFmtId="179" fontId="1" fillId="0" borderId="5" xfId="0" applyNumberFormat="1" applyFont="1" applyFill="1" applyBorder="1" applyAlignment="1">
      <alignment vertical="center"/>
    </xf>
    <xf numFmtId="177" fontId="1" fillId="0" borderId="0" xfId="8" applyNumberFormat="1" applyFont="1" applyFill="1" applyAlignment="1">
      <alignment horizontal="center"/>
    </xf>
    <xf numFmtId="177" fontId="15" fillId="0" borderId="0" xfId="8" applyNumberFormat="1" applyFont="1" applyFill="1"/>
    <xf numFmtId="177" fontId="15" fillId="0" borderId="0" xfId="8" applyNumberFormat="1" applyFont="1" applyFill="1" applyAlignment="1">
      <alignment horizontal="center"/>
    </xf>
    <xf numFmtId="177" fontId="1" fillId="0" borderId="2" xfId="0" applyNumberFormat="1" applyFont="1" applyFill="1" applyBorder="1" applyAlignment="1">
      <alignment horizontal="center"/>
    </xf>
    <xf numFmtId="177" fontId="1" fillId="0" borderId="6" xfId="0" applyNumberFormat="1" applyFont="1" applyFill="1" applyBorder="1" applyAlignment="1">
      <alignment horizontal="center" vertical="center"/>
    </xf>
    <xf numFmtId="188" fontId="0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horizontal="centerContinuous" vertical="center"/>
    </xf>
    <xf numFmtId="177" fontId="6" fillId="0" borderId="0" xfId="0" applyNumberFormat="1" applyFont="1" applyFill="1" applyAlignment="1">
      <alignment horizontal="centerContinuous" vertical="top"/>
    </xf>
    <xf numFmtId="177" fontId="6" fillId="0" borderId="0" xfId="0" applyNumberFormat="1" applyFont="1" applyFill="1" applyBorder="1"/>
    <xf numFmtId="177" fontId="8" fillId="0" borderId="9" xfId="0" applyNumberFormat="1" applyFont="1" applyFill="1" applyBorder="1" applyAlignment="1">
      <alignment horizontal="distributed" vertical="center" wrapText="1"/>
    </xf>
    <xf numFmtId="177" fontId="8" fillId="0" borderId="10" xfId="0" applyNumberFormat="1" applyFont="1" applyFill="1" applyBorder="1" applyAlignment="1">
      <alignment horizontal="center" vertical="center" wrapText="1"/>
    </xf>
    <xf numFmtId="177" fontId="8" fillId="0" borderId="11" xfId="0" applyNumberFormat="1" applyFont="1" applyFill="1" applyBorder="1" applyAlignment="1">
      <alignment horizontal="center" vertical="center" wrapText="1"/>
    </xf>
    <xf numFmtId="179" fontId="12" fillId="0" borderId="0" xfId="5" applyNumberFormat="1" applyFont="1" applyFill="1" applyBorder="1" applyAlignment="1">
      <alignment horizontal="right" vertical="top"/>
    </xf>
    <xf numFmtId="181" fontId="0" fillId="0" borderId="0" xfId="0" applyNumberFormat="1" applyFont="1" applyFill="1"/>
    <xf numFmtId="177" fontId="0" fillId="0" borderId="6" xfId="0" applyNumberFormat="1" applyFont="1" applyFill="1" applyBorder="1" applyAlignment="1">
      <alignment horizontal="center"/>
    </xf>
    <xf numFmtId="177" fontId="8" fillId="0" borderId="7" xfId="0" applyNumberFormat="1" applyFont="1" applyFill="1" applyBorder="1" applyAlignment="1">
      <alignment horizontal="center" vertical="center" wrapText="1"/>
    </xf>
    <xf numFmtId="177" fontId="0" fillId="0" borderId="0" xfId="0" applyNumberFormat="1" applyFont="1" applyFill="1" applyBorder="1" applyAlignment="1">
      <alignment horizontal="center" vertical="center"/>
    </xf>
    <xf numFmtId="195" fontId="11" fillId="0" borderId="0" xfId="0" applyNumberFormat="1" applyFont="1" applyFill="1" applyBorder="1" applyAlignment="1">
      <alignment vertical="center"/>
    </xf>
    <xf numFmtId="195" fontId="0" fillId="0" borderId="0" xfId="0" applyNumberFormat="1" applyFont="1" applyFill="1" applyAlignment="1">
      <alignment vertical="center"/>
    </xf>
    <xf numFmtId="195" fontId="0" fillId="0" borderId="0" xfId="0" applyNumberFormat="1" applyFont="1" applyFill="1"/>
    <xf numFmtId="195" fontId="0" fillId="0" borderId="0" xfId="0" applyNumberFormat="1" applyFont="1" applyFill="1" applyBorder="1" applyAlignment="1">
      <alignment vertical="center"/>
    </xf>
    <xf numFmtId="195" fontId="0" fillId="0" borderId="5" xfId="0" applyNumberFormat="1" applyFont="1" applyFill="1" applyBorder="1" applyAlignment="1">
      <alignment vertical="center"/>
    </xf>
    <xf numFmtId="195" fontId="11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horizontal="justify"/>
    </xf>
    <xf numFmtId="177" fontId="8" fillId="0" borderId="5" xfId="0" applyNumberFormat="1" applyFont="1" applyFill="1" applyBorder="1"/>
    <xf numFmtId="177" fontId="8" fillId="0" borderId="12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Fill="1" applyAlignment="1">
      <alignment horizontal="center" vertical="center" wrapText="1"/>
    </xf>
    <xf numFmtId="177" fontId="8" fillId="0" borderId="20" xfId="0" applyNumberFormat="1" applyFont="1" applyFill="1" applyBorder="1" applyAlignment="1">
      <alignment vertical="center" shrinkToFit="1"/>
    </xf>
    <xf numFmtId="177" fontId="8" fillId="0" borderId="15" xfId="0" applyNumberFormat="1" applyFont="1" applyFill="1" applyBorder="1" applyAlignment="1">
      <alignment vertical="center" shrinkToFit="1"/>
    </xf>
    <xf numFmtId="177" fontId="8" fillId="0" borderId="15" xfId="0" applyNumberFormat="1" applyFont="1" applyFill="1" applyBorder="1" applyAlignment="1">
      <alignment horizontal="center" vertical="center" wrapText="1"/>
    </xf>
    <xf numFmtId="177" fontId="8" fillId="0" borderId="13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center" vertical="center" wrapText="1"/>
    </xf>
    <xf numFmtId="177" fontId="27" fillId="0" borderId="0" xfId="0" applyNumberFormat="1" applyFont="1" applyFill="1" applyBorder="1" applyAlignment="1">
      <alignment horizontal="right" vertical="center"/>
    </xf>
    <xf numFmtId="188" fontId="11" fillId="0" borderId="0" xfId="0" applyNumberFormat="1" applyFont="1" applyFill="1" applyBorder="1" applyAlignment="1">
      <alignment vertical="center"/>
    </xf>
    <xf numFmtId="188" fontId="11" fillId="0" borderId="17" xfId="0" applyNumberFormat="1" applyFont="1" applyFill="1" applyBorder="1" applyAlignment="1">
      <alignment vertical="center"/>
    </xf>
    <xf numFmtId="190" fontId="11" fillId="0" borderId="0" xfId="0" applyNumberFormat="1" applyFont="1" applyFill="1"/>
    <xf numFmtId="186" fontId="11" fillId="0" borderId="0" xfId="0" applyNumberFormat="1" applyFont="1" applyFill="1"/>
    <xf numFmtId="177" fontId="15" fillId="0" borderId="2" xfId="0" applyNumberFormat="1" applyFont="1" applyFill="1" applyBorder="1" applyAlignment="1">
      <alignment horizontal="center"/>
    </xf>
    <xf numFmtId="177" fontId="8" fillId="0" borderId="0" xfId="0" applyNumberFormat="1" applyFont="1" applyFill="1" applyAlignment="1">
      <alignment vertical="top"/>
    </xf>
    <xf numFmtId="177" fontId="8" fillId="0" borderId="0" xfId="0" applyNumberFormat="1" applyFont="1" applyFill="1" applyBorder="1" applyAlignment="1">
      <alignment horizontal="left" vertical="top" wrapText="1"/>
    </xf>
    <xf numFmtId="195" fontId="11" fillId="0" borderId="17" xfId="0" applyNumberFormat="1" applyFont="1" applyFill="1" applyBorder="1" applyAlignment="1">
      <alignment vertical="center"/>
    </xf>
    <xf numFmtId="195" fontId="0" fillId="0" borderId="17" xfId="0" applyNumberFormat="1" applyFont="1" applyFill="1" applyBorder="1" applyAlignment="1">
      <alignment vertical="center"/>
    </xf>
    <xf numFmtId="195" fontId="0" fillId="0" borderId="19" xfId="0" applyNumberFormat="1" applyFont="1" applyFill="1" applyBorder="1" applyAlignment="1">
      <alignment vertical="center"/>
    </xf>
    <xf numFmtId="177" fontId="6" fillId="0" borderId="0" xfId="0" applyNumberFormat="1" applyFont="1" applyFill="1" applyAlignment="1">
      <alignment vertical="top"/>
    </xf>
    <xf numFmtId="177" fontId="6" fillId="0" borderId="5" xfId="0" applyNumberFormat="1" applyFont="1" applyFill="1" applyBorder="1" applyAlignment="1">
      <alignment vertical="top"/>
    </xf>
    <xf numFmtId="177" fontId="8" fillId="0" borderId="7" xfId="0" applyNumberFormat="1" applyFont="1" applyFill="1" applyBorder="1" applyAlignment="1">
      <alignment vertical="center" wrapText="1"/>
    </xf>
    <xf numFmtId="177" fontId="8" fillId="0" borderId="9" xfId="0" applyNumberFormat="1" applyFont="1" applyFill="1" applyBorder="1" applyAlignment="1">
      <alignment vertical="center" wrapText="1"/>
    </xf>
    <xf numFmtId="177" fontId="23" fillId="0" borderId="3" xfId="0" applyNumberFormat="1" applyFont="1" applyFill="1" applyBorder="1" applyAlignment="1">
      <alignment horizontal="center" vertical="center" wrapText="1"/>
    </xf>
    <xf numFmtId="177" fontId="23" fillId="0" borderId="0" xfId="0" applyNumberFormat="1" applyFont="1" applyFill="1" applyBorder="1" applyAlignment="1">
      <alignment horizontal="center" vertical="center" wrapText="1"/>
    </xf>
    <xf numFmtId="179" fontId="12" fillId="0" borderId="18" xfId="0" applyNumberFormat="1" applyFont="1" applyFill="1" applyBorder="1" applyAlignment="1">
      <alignment horizontal="right" vertical="center"/>
    </xf>
    <xf numFmtId="179" fontId="12" fillId="0" borderId="0" xfId="0" applyNumberFormat="1" applyFont="1" applyFill="1" applyBorder="1" applyAlignment="1">
      <alignment horizontal="right" vertical="center"/>
    </xf>
    <xf numFmtId="177" fontId="28" fillId="0" borderId="0" xfId="0" applyNumberFormat="1" applyFont="1" applyFill="1" applyAlignment="1">
      <alignment vertical="center"/>
    </xf>
    <xf numFmtId="177" fontId="28" fillId="0" borderId="0" xfId="0" applyNumberFormat="1" applyFont="1" applyFill="1" applyBorder="1" applyAlignment="1">
      <alignment vertical="center"/>
    </xf>
    <xf numFmtId="195" fontId="0" fillId="0" borderId="0" xfId="0" applyNumberFormat="1" applyFont="1" applyFill="1" applyBorder="1" applyAlignment="1">
      <alignment horizontal="right" vertical="center"/>
    </xf>
    <xf numFmtId="195" fontId="0" fillId="0" borderId="5" xfId="0" applyNumberFormat="1" applyFont="1" applyFill="1" applyBorder="1" applyAlignment="1">
      <alignment horizontal="right" vertical="center"/>
    </xf>
    <xf numFmtId="177" fontId="8" fillId="0" borderId="20" xfId="0" applyNumberFormat="1" applyFont="1" applyFill="1" applyBorder="1" applyAlignment="1">
      <alignment vertical="center" wrapText="1"/>
    </xf>
    <xf numFmtId="177" fontId="8" fillId="0" borderId="15" xfId="0" applyNumberFormat="1" applyFont="1" applyFill="1" applyBorder="1" applyAlignment="1">
      <alignment vertical="center" wrapText="1"/>
    </xf>
    <xf numFmtId="195" fontId="11" fillId="0" borderId="0" xfId="0" applyNumberFormat="1" applyFont="1" applyFill="1" applyBorder="1" applyAlignment="1">
      <alignment horizontal="right" vertical="center"/>
    </xf>
    <xf numFmtId="177" fontId="23" fillId="0" borderId="0" xfId="0" applyNumberFormat="1" applyFont="1" applyFill="1" applyBorder="1" applyAlignment="1">
      <alignment horizontal="left" vertical="center" wrapText="1"/>
    </xf>
    <xf numFmtId="177" fontId="15" fillId="0" borderId="0" xfId="0" applyNumberFormat="1" applyFont="1" applyFill="1" applyBorder="1"/>
    <xf numFmtId="177" fontId="29" fillId="0" borderId="4" xfId="0" applyNumberFormat="1" applyFont="1" applyFill="1" applyBorder="1" applyAlignment="1">
      <alignment horizontal="center" vertical="center" wrapText="1"/>
    </xf>
    <xf numFmtId="177" fontId="29" fillId="0" borderId="15" xfId="0" applyNumberFormat="1" applyFont="1" applyFill="1" applyBorder="1" applyAlignment="1">
      <alignment horizontal="center" vertical="center" wrapText="1"/>
    </xf>
    <xf numFmtId="177" fontId="29" fillId="0" borderId="8" xfId="0" applyNumberFormat="1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/>
    </xf>
    <xf numFmtId="177" fontId="8" fillId="0" borderId="4" xfId="0" applyNumberFormat="1" applyFont="1" applyFill="1" applyBorder="1" applyAlignment="1">
      <alignment horizontal="centerContinuous" vertical="center"/>
    </xf>
    <xf numFmtId="177" fontId="8" fillId="0" borderId="14" xfId="0" applyNumberFormat="1" applyFont="1" applyFill="1" applyBorder="1" applyAlignment="1">
      <alignment horizontal="centerContinuous" vertical="center"/>
    </xf>
    <xf numFmtId="195" fontId="11" fillId="0" borderId="0" xfId="0" applyNumberFormat="1" applyFont="1" applyFill="1" applyAlignment="1">
      <alignment horizontal="right" vertical="center"/>
    </xf>
    <xf numFmtId="177" fontId="23" fillId="0" borderId="0" xfId="0" applyNumberFormat="1" applyFont="1" applyFill="1" applyAlignment="1">
      <alignment vertical="top"/>
    </xf>
    <xf numFmtId="177" fontId="15" fillId="0" borderId="0" xfId="0" applyNumberFormat="1" applyFont="1" applyFill="1" applyAlignment="1">
      <alignment vertical="top"/>
    </xf>
    <xf numFmtId="177" fontId="28" fillId="0" borderId="0" xfId="0" applyNumberFormat="1" applyFont="1" applyFill="1" applyAlignment="1">
      <alignment vertical="top"/>
    </xf>
    <xf numFmtId="177" fontId="15" fillId="0" borderId="0" xfId="0" applyNumberFormat="1" applyFont="1" applyFill="1" applyAlignment="1">
      <alignment horizontal="center" vertical="top"/>
    </xf>
    <xf numFmtId="177" fontId="8" fillId="0" borderId="0" xfId="0" applyNumberFormat="1" applyFont="1" applyFill="1" applyAlignment="1">
      <alignment horizontal="right" vertical="center"/>
    </xf>
    <xf numFmtId="177" fontId="23" fillId="0" borderId="12" xfId="0" applyNumberFormat="1" applyFont="1" applyFill="1" applyBorder="1" applyAlignment="1">
      <alignment vertical="center" wrapText="1"/>
    </xf>
    <xf numFmtId="199" fontId="11" fillId="0" borderId="0" xfId="0" applyNumberFormat="1" applyFont="1" applyFill="1" applyAlignment="1">
      <alignment vertical="center"/>
    </xf>
    <xf numFmtId="199" fontId="11" fillId="0" borderId="0" xfId="0" applyNumberFormat="1" applyFont="1" applyFill="1" applyBorder="1" applyAlignment="1">
      <alignment horizontal="center" vertical="center"/>
    </xf>
    <xf numFmtId="199" fontId="0" fillId="0" borderId="0" xfId="0" applyNumberFormat="1" applyFont="1" applyFill="1" applyAlignment="1">
      <alignment vertical="center"/>
    </xf>
    <xf numFmtId="199" fontId="0" fillId="0" borderId="0" xfId="0" applyNumberFormat="1" applyFont="1" applyFill="1" applyBorder="1" applyAlignment="1">
      <alignment vertical="center"/>
    </xf>
    <xf numFmtId="199" fontId="0" fillId="0" borderId="5" xfId="0" applyNumberFormat="1" applyFont="1" applyFill="1" applyBorder="1" applyAlignment="1">
      <alignment vertical="center"/>
    </xf>
    <xf numFmtId="195" fontId="11" fillId="0" borderId="0" xfId="8" applyNumberFormat="1" applyFont="1" applyFill="1" applyBorder="1" applyAlignment="1">
      <alignment vertical="center"/>
    </xf>
    <xf numFmtId="177" fontId="11" fillId="0" borderId="0" xfId="0" applyNumberFormat="1" applyFont="1" applyFill="1" applyAlignment="1">
      <alignment horizontal="right" vertical="center"/>
    </xf>
    <xf numFmtId="179" fontId="11" fillId="0" borderId="0" xfId="0" applyNumberFormat="1" applyFont="1" applyFill="1" applyBorder="1" applyAlignment="1">
      <alignment horizontal="right" vertical="center"/>
    </xf>
    <xf numFmtId="0" fontId="0" fillId="0" borderId="0" xfId="0" applyFont="1" applyFill="1"/>
    <xf numFmtId="199" fontId="11" fillId="0" borderId="0" xfId="0" applyNumberFormat="1" applyFont="1" applyFill="1" applyAlignment="1">
      <alignment horizontal="right" vertical="center"/>
    </xf>
    <xf numFmtId="177" fontId="0" fillId="0" borderId="0" xfId="0" applyNumberFormat="1" applyFont="1" applyFill="1" applyAlignment="1">
      <alignment horizontal="right" vertical="center"/>
    </xf>
    <xf numFmtId="179" fontId="0" fillId="0" borderId="0" xfId="0" applyNumberFormat="1" applyFont="1" applyFill="1"/>
    <xf numFmtId="179" fontId="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Alignment="1">
      <alignment horizontal="right" vertical="center"/>
    </xf>
    <xf numFmtId="181" fontId="11" fillId="0" borderId="0" xfId="0" applyNumberFormat="1" applyFont="1" applyFill="1" applyAlignment="1">
      <alignment horizontal="right" vertical="center"/>
    </xf>
    <xf numFmtId="199" fontId="11" fillId="0" borderId="0" xfId="10" applyNumberFormat="1" applyFont="1" applyFill="1" applyBorder="1" applyAlignment="1">
      <alignment vertical="center"/>
    </xf>
    <xf numFmtId="177" fontId="6" fillId="0" borderId="0" xfId="10" applyNumberFormat="1" applyFont="1" applyFill="1" applyAlignment="1">
      <alignment horizontal="centerContinuous" vertical="top"/>
    </xf>
    <xf numFmtId="177" fontId="6" fillId="0" borderId="0" xfId="10" applyNumberFormat="1" applyFont="1" applyFill="1" applyAlignment="1">
      <alignment horizontal="right" vertical="center"/>
    </xf>
    <xf numFmtId="177" fontId="6" fillId="0" borderId="0" xfId="10" applyNumberFormat="1" applyFont="1" applyFill="1" applyAlignment="1">
      <alignment horizontal="right" vertical="top"/>
    </xf>
    <xf numFmtId="177" fontId="6" fillId="0" borderId="0" xfId="10" applyNumberFormat="1" applyFont="1" applyFill="1"/>
    <xf numFmtId="177" fontId="1" fillId="0" borderId="5" xfId="10" applyNumberFormat="1" applyFont="1" applyFill="1" applyBorder="1"/>
    <xf numFmtId="177" fontId="8" fillId="0" borderId="5" xfId="10" applyNumberFormat="1" applyFont="1" applyFill="1" applyBorder="1"/>
    <xf numFmtId="177" fontId="8" fillId="0" borderId="5" xfId="10" applyNumberFormat="1" applyFont="1" applyFill="1" applyBorder="1" applyAlignment="1">
      <alignment horizontal="center"/>
    </xf>
    <xf numFmtId="177" fontId="1" fillId="0" borderId="0" xfId="10" applyNumberFormat="1" applyFont="1" applyFill="1"/>
    <xf numFmtId="177" fontId="8" fillId="0" borderId="5" xfId="10" applyNumberFormat="1" applyFont="1" applyFill="1" applyBorder="1" applyAlignment="1">
      <alignment horizontal="right" vertical="center"/>
    </xf>
    <xf numFmtId="177" fontId="8" fillId="0" borderId="2" xfId="10" applyNumberFormat="1" applyFont="1" applyFill="1" applyBorder="1" applyAlignment="1">
      <alignment horizontal="center" vertical="center" wrapText="1"/>
    </xf>
    <xf numFmtId="177" fontId="8" fillId="0" borderId="14" xfId="10" applyNumberFormat="1" applyFont="1" applyFill="1" applyBorder="1" applyAlignment="1">
      <alignment horizontal="centerContinuous" vertical="center" wrapText="1"/>
    </xf>
    <xf numFmtId="177" fontId="8" fillId="0" borderId="7" xfId="10" applyNumberFormat="1" applyFont="1" applyFill="1" applyBorder="1" applyAlignment="1">
      <alignment horizontal="centerContinuous" vertical="center" wrapText="1"/>
    </xf>
    <xf numFmtId="177" fontId="8" fillId="0" borderId="4" xfId="10" applyNumberFormat="1" applyFont="1" applyFill="1" applyBorder="1" applyAlignment="1">
      <alignment horizontal="centerContinuous" vertical="center" wrapText="1"/>
    </xf>
    <xf numFmtId="177" fontId="8" fillId="0" borderId="0" xfId="10" applyNumberFormat="1" applyFont="1" applyFill="1" applyAlignment="1">
      <alignment horizontal="center" vertical="center" wrapText="1"/>
    </xf>
    <xf numFmtId="177" fontId="8" fillId="0" borderId="3" xfId="10" applyNumberFormat="1" applyFont="1" applyFill="1" applyBorder="1" applyAlignment="1">
      <alignment horizontal="center" vertical="center" wrapText="1"/>
    </xf>
    <xf numFmtId="177" fontId="11" fillId="0" borderId="2" xfId="10" applyNumberFormat="1" applyFont="1" applyFill="1" applyBorder="1" applyAlignment="1">
      <alignment horizontal="center" vertical="center"/>
    </xf>
    <xf numFmtId="179" fontId="11" fillId="0" borderId="16" xfId="10" applyNumberFormat="1" applyFont="1" applyFill="1" applyBorder="1" applyAlignment="1">
      <alignment vertical="center"/>
    </xf>
    <xf numFmtId="179" fontId="11" fillId="0" borderId="18" xfId="10" applyNumberFormat="1" applyFont="1" applyFill="1" applyBorder="1" applyAlignment="1">
      <alignment vertical="center"/>
    </xf>
    <xf numFmtId="177" fontId="11" fillId="0" borderId="0" xfId="10" applyNumberFormat="1" applyFont="1" applyFill="1"/>
    <xf numFmtId="179" fontId="11" fillId="0" borderId="17" xfId="10" applyNumberFormat="1" applyFont="1" applyFill="1" applyBorder="1" applyAlignment="1">
      <alignment vertical="center"/>
    </xf>
    <xf numFmtId="179" fontId="11" fillId="0" borderId="0" xfId="10" applyNumberFormat="1" applyFont="1" applyFill="1" applyBorder="1" applyAlignment="1">
      <alignment vertical="center"/>
    </xf>
    <xf numFmtId="177" fontId="8" fillId="0" borderId="0" xfId="10" applyNumberFormat="1" applyFont="1" applyFill="1" applyBorder="1" applyAlignment="1">
      <alignment horizontal="distributed" vertical="center"/>
    </xf>
    <xf numFmtId="177" fontId="1" fillId="0" borderId="2" xfId="10" applyNumberFormat="1" applyFont="1" applyFill="1" applyBorder="1" applyAlignment="1">
      <alignment horizontal="center" vertical="center"/>
    </xf>
    <xf numFmtId="177" fontId="30" fillId="0" borderId="0" xfId="10" applyNumberFormat="1" applyFont="1" applyFill="1"/>
    <xf numFmtId="177" fontId="30" fillId="0" borderId="0" xfId="10" applyNumberFormat="1" applyFont="1" applyFill="1" applyAlignment="1">
      <alignment horizontal="center"/>
    </xf>
    <xf numFmtId="187" fontId="1" fillId="0" borderId="0" xfId="10" applyNumberFormat="1" applyFont="1" applyFill="1"/>
    <xf numFmtId="177" fontId="13" fillId="0" borderId="0" xfId="10" applyNumberFormat="1" applyFont="1" applyFill="1" applyBorder="1" applyAlignment="1">
      <alignment horizontal="distributed" vertical="center"/>
    </xf>
    <xf numFmtId="177" fontId="11" fillId="0" borderId="0" xfId="10" applyNumberFormat="1" applyFont="1" applyFill="1" applyBorder="1" applyAlignment="1">
      <alignment horizontal="distributed" vertical="center"/>
    </xf>
    <xf numFmtId="177" fontId="1" fillId="0" borderId="0" xfId="10" applyNumberFormat="1" applyFont="1" applyFill="1" applyBorder="1" applyAlignment="1">
      <alignment horizontal="distributed" vertical="center"/>
    </xf>
    <xf numFmtId="177" fontId="1" fillId="0" borderId="6" xfId="10" applyNumberFormat="1" applyFont="1" applyFill="1" applyBorder="1" applyAlignment="1">
      <alignment horizontal="center"/>
    </xf>
    <xf numFmtId="177" fontId="8" fillId="0" borderId="0" xfId="0" applyNumberFormat="1" applyFont="1" applyFill="1" applyBorder="1"/>
    <xf numFmtId="177" fontId="15" fillId="0" borderId="0" xfId="10" applyNumberFormat="1" applyFont="1" applyFill="1"/>
    <xf numFmtId="177" fontId="15" fillId="0" borderId="0" xfId="10" applyNumberFormat="1" applyFont="1" applyFill="1" applyAlignment="1">
      <alignment horizontal="center"/>
    </xf>
    <xf numFmtId="199" fontId="1" fillId="0" borderId="0" xfId="8" applyNumberFormat="1" applyFont="1" applyFill="1"/>
    <xf numFmtId="199" fontId="1" fillId="0" borderId="5" xfId="8" applyNumberFormat="1" applyFont="1" applyFill="1" applyBorder="1"/>
    <xf numFmtId="177" fontId="6" fillId="0" borderId="0" xfId="8" applyNumberFormat="1" applyFont="1" applyFill="1" applyAlignment="1">
      <alignment vertical="center"/>
    </xf>
    <xf numFmtId="177" fontId="6" fillId="0" borderId="0" xfId="8" applyNumberFormat="1" applyFont="1" applyFill="1" applyAlignment="1">
      <alignment horizontal="right" vertical="center"/>
    </xf>
    <xf numFmtId="177" fontId="6" fillId="0" borderId="0" xfId="8" applyNumberFormat="1" applyFont="1" applyFill="1" applyAlignment="1">
      <alignment horizontal="left" vertical="center"/>
    </xf>
    <xf numFmtId="177" fontId="8" fillId="0" borderId="5" xfId="8" applyNumberFormat="1" applyFont="1" applyFill="1" applyBorder="1" applyAlignment="1">
      <alignment horizontal="right" vertical="center"/>
    </xf>
    <xf numFmtId="177" fontId="8" fillId="0" borderId="0" xfId="8" applyNumberFormat="1" applyFont="1" applyFill="1" applyAlignment="1">
      <alignment horizontal="center" vertical="center" wrapText="1"/>
    </xf>
    <xf numFmtId="179" fontId="11" fillId="0" borderId="0" xfId="8" applyNumberFormat="1" applyFont="1" applyFill="1" applyAlignment="1">
      <alignment vertical="center"/>
    </xf>
    <xf numFmtId="199" fontId="31" fillId="0" borderId="0" xfId="9" applyNumberFormat="1" applyFont="1" applyFill="1" applyBorder="1" applyAlignment="1">
      <alignment vertical="center"/>
    </xf>
    <xf numFmtId="199" fontId="15" fillId="0" borderId="0" xfId="0" applyNumberFormat="1" applyFont="1" applyFill="1" applyAlignment="1">
      <alignment vertical="center"/>
    </xf>
    <xf numFmtId="199" fontId="15" fillId="0" borderId="5" xfId="0" applyNumberFormat="1" applyFont="1" applyFill="1" applyBorder="1" applyAlignment="1">
      <alignment vertical="center"/>
    </xf>
    <xf numFmtId="177" fontId="6" fillId="0" borderId="0" xfId="9" applyNumberFormat="1" applyFont="1" applyFill="1" applyAlignment="1">
      <alignment horizontal="centerContinuous" vertical="top"/>
    </xf>
    <xf numFmtId="2" fontId="6" fillId="0" borderId="0" xfId="9" applyNumberFormat="1" applyFont="1" applyFill="1" applyAlignment="1">
      <alignment horizontal="centerContinuous" vertical="top"/>
    </xf>
    <xf numFmtId="177" fontId="6" fillId="0" borderId="0" xfId="9" applyNumberFormat="1" applyFont="1" applyFill="1"/>
    <xf numFmtId="177" fontId="6" fillId="0" borderId="0" xfId="9" applyNumberFormat="1" applyFont="1" applyFill="1" applyAlignment="1">
      <alignment horizontal="right" vertical="center"/>
    </xf>
    <xf numFmtId="2" fontId="6" fillId="0" borderId="0" xfId="9" applyNumberFormat="1" applyFont="1" applyFill="1" applyAlignment="1">
      <alignment horizontal="left" vertical="center"/>
    </xf>
    <xf numFmtId="177" fontId="6" fillId="0" borderId="0" xfId="9" applyNumberFormat="1" applyFont="1" applyFill="1" applyBorder="1"/>
    <xf numFmtId="177" fontId="1" fillId="0" borderId="5" xfId="9" applyNumberFormat="1" applyFont="1" applyFill="1" applyBorder="1"/>
    <xf numFmtId="177" fontId="8" fillId="0" borderId="5" xfId="9" applyNumberFormat="1" applyFont="1" applyFill="1" applyBorder="1"/>
    <xf numFmtId="177" fontId="8" fillId="0" borderId="5" xfId="9" applyNumberFormat="1" applyFont="1" applyFill="1" applyBorder="1" applyAlignment="1">
      <alignment horizontal="center"/>
    </xf>
    <xf numFmtId="2" fontId="1" fillId="0" borderId="5" xfId="9" applyNumberFormat="1" applyFont="1" applyFill="1" applyBorder="1"/>
    <xf numFmtId="2" fontId="1" fillId="0" borderId="0" xfId="9" applyNumberFormat="1" applyFont="1" applyFill="1"/>
    <xf numFmtId="177" fontId="1" fillId="0" borderId="0" xfId="9" applyNumberFormat="1" applyFont="1" applyFill="1"/>
    <xf numFmtId="2" fontId="8" fillId="0" borderId="5" xfId="9" applyNumberFormat="1" applyFont="1" applyFill="1" applyBorder="1" applyAlignment="1">
      <alignment horizontal="right" vertical="center"/>
    </xf>
    <xf numFmtId="177" fontId="1" fillId="0" borderId="0" xfId="9" applyNumberFormat="1" applyFont="1" applyFill="1" applyBorder="1"/>
    <xf numFmtId="177" fontId="8" fillId="0" borderId="2" xfId="9" applyNumberFormat="1" applyFont="1" applyFill="1" applyBorder="1" applyAlignment="1">
      <alignment horizontal="center" vertical="center" wrapText="1"/>
    </xf>
    <xf numFmtId="177" fontId="8" fillId="0" borderId="3" xfId="9" applyNumberFormat="1" applyFont="1" applyFill="1" applyBorder="1" applyAlignment="1">
      <alignment horizontal="center" vertical="center" wrapText="1"/>
    </xf>
    <xf numFmtId="177" fontId="8" fillId="0" borderId="14" xfId="9" applyNumberFormat="1" applyFont="1" applyFill="1" applyBorder="1" applyAlignment="1">
      <alignment horizontal="center" vertical="center" wrapText="1"/>
    </xf>
    <xf numFmtId="2" fontId="8" fillId="0" borderId="8" xfId="9" applyNumberFormat="1" applyFont="1" applyFill="1" applyBorder="1" applyAlignment="1">
      <alignment horizontal="center" vertical="center" wrapText="1"/>
    </xf>
    <xf numFmtId="2" fontId="8" fillId="0" borderId="13" xfId="9" applyNumberFormat="1" applyFont="1" applyFill="1" applyBorder="1" applyAlignment="1">
      <alignment horizontal="center" vertical="center" wrapText="1"/>
    </xf>
    <xf numFmtId="177" fontId="11" fillId="0" borderId="2" xfId="9" applyNumberFormat="1" applyFont="1" applyFill="1" applyBorder="1" applyAlignment="1">
      <alignment horizontal="center" vertical="center"/>
    </xf>
    <xf numFmtId="179" fontId="11" fillId="0" borderId="16" xfId="9" applyNumberFormat="1" applyFont="1" applyFill="1" applyBorder="1" applyAlignment="1">
      <alignment vertical="center"/>
    </xf>
    <xf numFmtId="2" fontId="11" fillId="0" borderId="18" xfId="9" applyNumberFormat="1" applyFont="1" applyFill="1" applyBorder="1" applyAlignment="1">
      <alignment vertical="center"/>
    </xf>
    <xf numFmtId="179" fontId="11" fillId="0" borderId="18" xfId="9" applyNumberFormat="1" applyFont="1" applyFill="1" applyBorder="1" applyAlignment="1">
      <alignment vertical="center"/>
    </xf>
    <xf numFmtId="2" fontId="11" fillId="0" borderId="0" xfId="9" applyNumberFormat="1" applyFont="1" applyFill="1" applyBorder="1" applyAlignment="1">
      <alignment vertical="center"/>
    </xf>
    <xf numFmtId="179" fontId="12" fillId="0" borderId="18" xfId="9" applyNumberFormat="1" applyFont="1" applyFill="1" applyBorder="1" applyAlignment="1">
      <alignment horizontal="right" vertical="center"/>
    </xf>
    <xf numFmtId="179" fontId="12" fillId="0" borderId="18" xfId="9" applyNumberFormat="1" applyFont="1" applyFill="1" applyBorder="1" applyAlignment="1">
      <alignment vertical="center"/>
    </xf>
    <xf numFmtId="177" fontId="11" fillId="0" borderId="0" xfId="9" applyNumberFormat="1" applyFont="1" applyFill="1" applyBorder="1"/>
    <xf numFmtId="177" fontId="11" fillId="0" borderId="0" xfId="9" applyNumberFormat="1" applyFont="1" applyFill="1"/>
    <xf numFmtId="179" fontId="11" fillId="0" borderId="17" xfId="9" applyNumberFormat="1" applyFont="1" applyFill="1" applyBorder="1" applyAlignment="1">
      <alignment vertical="center"/>
    </xf>
    <xf numFmtId="179" fontId="11" fillId="0" borderId="0" xfId="9" applyNumberFormat="1" applyFont="1" applyFill="1" applyBorder="1" applyAlignment="1">
      <alignment vertical="center"/>
    </xf>
    <xf numFmtId="179" fontId="12" fillId="0" borderId="0" xfId="9" applyNumberFormat="1" applyFont="1" applyFill="1" applyBorder="1" applyAlignment="1">
      <alignment horizontal="right" vertical="center"/>
    </xf>
    <xf numFmtId="179" fontId="12" fillId="0" borderId="0" xfId="9" applyNumberFormat="1" applyFont="1" applyFill="1" applyBorder="1" applyAlignment="1">
      <alignment vertical="center"/>
    </xf>
    <xf numFmtId="2" fontId="11" fillId="0" borderId="0" xfId="0" applyNumberFormat="1" applyFont="1" applyFill="1" applyBorder="1" applyAlignment="1">
      <alignment vertical="center"/>
    </xf>
    <xf numFmtId="177" fontId="11" fillId="0" borderId="0" xfId="0" applyNumberFormat="1" applyFont="1" applyFill="1" applyBorder="1" applyAlignment="1"/>
    <xf numFmtId="177" fontId="11" fillId="0" borderId="0" xfId="0" applyNumberFormat="1" applyFont="1" applyFill="1" applyAlignment="1"/>
    <xf numFmtId="186" fontId="31" fillId="0" borderId="0" xfId="9" applyNumberFormat="1" applyFont="1" applyFill="1" applyBorder="1" applyAlignment="1">
      <alignment vertical="center"/>
    </xf>
    <xf numFmtId="191" fontId="11" fillId="0" borderId="0" xfId="9" applyNumberFormat="1" applyFont="1" applyFill="1" applyBorder="1" applyAlignment="1">
      <alignment vertical="center"/>
    </xf>
    <xf numFmtId="187" fontId="11" fillId="0" borderId="0" xfId="9" applyNumberFormat="1" applyFont="1" applyFill="1" applyBorder="1" applyAlignment="1">
      <alignment vertical="center"/>
    </xf>
    <xf numFmtId="199" fontId="31" fillId="0" borderId="0" xfId="0" applyNumberFormat="1" applyFont="1" applyFill="1" applyAlignment="1">
      <alignment horizontal="right" vertical="center"/>
    </xf>
    <xf numFmtId="43" fontId="31" fillId="0" borderId="0" xfId="9" applyNumberFormat="1" applyFont="1" applyFill="1" applyBorder="1" applyAlignment="1">
      <alignment horizontal="right" vertical="center"/>
    </xf>
    <xf numFmtId="186" fontId="15" fillId="0" borderId="0" xfId="0" applyNumberFormat="1" applyFont="1" applyFill="1" applyAlignment="1">
      <alignment vertical="center"/>
    </xf>
    <xf numFmtId="191" fontId="1" fillId="0" borderId="0" xfId="0" applyNumberFormat="1" applyFont="1" applyFill="1" applyAlignment="1">
      <alignment vertical="center"/>
    </xf>
    <xf numFmtId="187" fontId="1" fillId="0" borderId="0" xfId="0" applyNumberFormat="1" applyFont="1" applyFill="1" applyAlignment="1">
      <alignment vertical="center"/>
    </xf>
    <xf numFmtId="2" fontId="1" fillId="0" borderId="0" xfId="9" applyNumberFormat="1" applyFont="1" applyFill="1" applyBorder="1" applyAlignment="1">
      <alignment vertical="center"/>
    </xf>
    <xf numFmtId="177" fontId="8" fillId="0" borderId="0" xfId="9" applyNumberFormat="1" applyFont="1" applyFill="1" applyBorder="1" applyAlignment="1">
      <alignment horizontal="distributed" vertical="center"/>
    </xf>
    <xf numFmtId="177" fontId="1" fillId="0" borderId="2" xfId="9" applyNumberFormat="1" applyFont="1" applyFill="1" applyBorder="1" applyAlignment="1">
      <alignment horizontal="center" vertical="center"/>
    </xf>
    <xf numFmtId="186" fontId="15" fillId="0" borderId="0" xfId="9" applyNumberFormat="1" applyFont="1" applyFill="1" applyBorder="1" applyAlignment="1">
      <alignment vertical="center"/>
    </xf>
    <xf numFmtId="187" fontId="1" fillId="0" borderId="0" xfId="9" applyNumberFormat="1" applyFont="1" applyFill="1" applyBorder="1" applyAlignment="1">
      <alignment vertical="center"/>
    </xf>
    <xf numFmtId="2" fontId="1" fillId="0" borderId="0" xfId="0" applyNumberFormat="1" applyFont="1" applyFill="1" applyAlignment="1">
      <alignment vertical="center"/>
    </xf>
    <xf numFmtId="177" fontId="13" fillId="0" borderId="0" xfId="9" applyNumberFormat="1" applyFont="1" applyFill="1" applyBorder="1" applyAlignment="1">
      <alignment horizontal="distributed" vertical="center"/>
    </xf>
    <xf numFmtId="177" fontId="11" fillId="0" borderId="0" xfId="9" applyNumberFormat="1" applyFont="1" applyFill="1" applyBorder="1" applyAlignment="1">
      <alignment horizontal="distributed" vertical="center"/>
    </xf>
    <xf numFmtId="177" fontId="1" fillId="0" borderId="0" xfId="9" applyNumberFormat="1" applyFont="1" applyFill="1" applyBorder="1" applyAlignment="1">
      <alignment horizontal="distributed" vertical="center"/>
    </xf>
    <xf numFmtId="177" fontId="1" fillId="0" borderId="6" xfId="9" applyNumberFormat="1" applyFont="1" applyFill="1" applyBorder="1" applyAlignment="1">
      <alignment horizontal="center"/>
    </xf>
    <xf numFmtId="186" fontId="15" fillId="0" borderId="5" xfId="9" applyNumberFormat="1" applyFont="1" applyFill="1" applyBorder="1" applyAlignment="1">
      <alignment vertical="center"/>
    </xf>
    <xf numFmtId="2" fontId="1" fillId="0" borderId="5" xfId="9" applyNumberFormat="1" applyFont="1" applyFill="1" applyBorder="1" applyAlignment="1">
      <alignment vertical="center"/>
    </xf>
    <xf numFmtId="2" fontId="1" fillId="0" borderId="5" xfId="0" applyNumberFormat="1" applyFont="1" applyFill="1" applyBorder="1" applyAlignment="1">
      <alignment vertical="center"/>
    </xf>
    <xf numFmtId="2" fontId="11" fillId="0" borderId="5" xfId="9" applyNumberFormat="1" applyFont="1" applyFill="1" applyBorder="1" applyAlignment="1">
      <alignment vertical="center"/>
    </xf>
    <xf numFmtId="177" fontId="8" fillId="0" borderId="0" xfId="9" applyNumberFormat="1" applyFont="1" applyFill="1" applyAlignment="1">
      <alignment vertical="top"/>
    </xf>
    <xf numFmtId="177" fontId="15" fillId="0" borderId="0" xfId="9" applyNumberFormat="1" applyFont="1" applyFill="1"/>
    <xf numFmtId="177" fontId="15" fillId="0" borderId="0" xfId="9" applyNumberFormat="1" applyFont="1" applyFill="1" applyAlignment="1">
      <alignment horizontal="center"/>
    </xf>
    <xf numFmtId="2" fontId="1" fillId="0" borderId="0" xfId="9" applyNumberFormat="1" applyFont="1" applyFill="1" applyAlignment="1">
      <alignment horizontal="right" vertical="center"/>
    </xf>
    <xf numFmtId="177" fontId="8" fillId="0" borderId="0" xfId="0" applyNumberFormat="1" applyFont="1" applyFill="1" applyAlignment="1"/>
    <xf numFmtId="177" fontId="15" fillId="0" borderId="0" xfId="0" applyNumberFormat="1" applyFont="1" applyFill="1" applyAlignment="1"/>
    <xf numFmtId="177" fontId="1" fillId="0" borderId="0" xfId="0" applyNumberFormat="1" applyFont="1" applyFill="1" applyAlignment="1"/>
    <xf numFmtId="177" fontId="1" fillId="0" borderId="0" xfId="0" applyNumberFormat="1" applyFont="1" applyFill="1" applyBorder="1" applyAlignment="1"/>
    <xf numFmtId="2" fontId="8" fillId="0" borderId="5" xfId="8" applyNumberFormat="1" applyFont="1" applyFill="1" applyBorder="1" applyAlignment="1">
      <alignment horizontal="right" vertical="center"/>
    </xf>
    <xf numFmtId="177" fontId="8" fillId="0" borderId="14" xfId="8" applyNumberFormat="1" applyFont="1" applyFill="1" applyBorder="1" applyAlignment="1">
      <alignment horizontal="center" vertical="center" wrapText="1"/>
    </xf>
    <xf numFmtId="2" fontId="8" fillId="0" borderId="8" xfId="8" applyNumberFormat="1" applyFont="1" applyFill="1" applyBorder="1" applyAlignment="1">
      <alignment horizontal="center" vertical="center" wrapText="1"/>
    </xf>
    <xf numFmtId="2" fontId="8" fillId="0" borderId="13" xfId="8" applyNumberFormat="1" applyFont="1" applyFill="1" applyBorder="1" applyAlignment="1">
      <alignment horizontal="center" vertical="center" wrapText="1"/>
    </xf>
    <xf numFmtId="2" fontId="11" fillId="0" borderId="0" xfId="8" applyNumberFormat="1" applyFont="1" applyFill="1" applyBorder="1" applyAlignment="1">
      <alignment vertical="center"/>
    </xf>
    <xf numFmtId="195" fontId="11" fillId="0" borderId="0" xfId="9" applyNumberFormat="1" applyFont="1" applyFill="1" applyBorder="1" applyAlignment="1">
      <alignment vertical="center"/>
    </xf>
    <xf numFmtId="192" fontId="11" fillId="0" borderId="0" xfId="9" applyNumberFormat="1" applyFont="1" applyFill="1" applyBorder="1" applyAlignment="1">
      <alignment vertical="center"/>
    </xf>
    <xf numFmtId="192" fontId="11" fillId="0" borderId="0" xfId="8" applyNumberFormat="1" applyFont="1" applyFill="1" applyBorder="1" applyAlignment="1">
      <alignment vertical="center"/>
    </xf>
    <xf numFmtId="192" fontId="11" fillId="0" borderId="0" xfId="0" applyNumberFormat="1" applyFont="1" applyFill="1" applyAlignment="1">
      <alignment vertical="center"/>
    </xf>
    <xf numFmtId="2" fontId="0" fillId="0" borderId="0" xfId="8" applyNumberFormat="1" applyFont="1" applyFill="1" applyBorder="1" applyAlignment="1">
      <alignment vertical="center"/>
    </xf>
    <xf numFmtId="2" fontId="0" fillId="0" borderId="5" xfId="8" applyNumberFormat="1" applyFont="1" applyFill="1" applyBorder="1" applyAlignment="1">
      <alignment vertical="center"/>
    </xf>
    <xf numFmtId="177" fontId="6" fillId="0" borderId="0" xfId="8" applyNumberFormat="1" applyFont="1" applyFill="1" applyBorder="1" applyAlignment="1">
      <alignment horizontal="centerContinuous" vertical="top"/>
    </xf>
    <xf numFmtId="177" fontId="6" fillId="0" borderId="0" xfId="8" applyNumberFormat="1" applyFont="1" applyFill="1" applyBorder="1" applyAlignment="1">
      <alignment horizontal="right" vertical="center"/>
    </xf>
    <xf numFmtId="177" fontId="6" fillId="0" borderId="0" xfId="8" applyNumberFormat="1" applyFont="1" applyFill="1" applyBorder="1" applyAlignment="1">
      <alignment horizontal="left" vertical="center"/>
    </xf>
    <xf numFmtId="177" fontId="6" fillId="0" borderId="0" xfId="8" applyNumberFormat="1" applyFont="1" applyFill="1" applyBorder="1" applyAlignment="1">
      <alignment horizontal="right" vertical="top"/>
    </xf>
    <xf numFmtId="177" fontId="8" fillId="0" borderId="0" xfId="8" applyNumberFormat="1" applyFont="1" applyFill="1" applyAlignment="1">
      <alignment horizontal="center"/>
    </xf>
    <xf numFmtId="177" fontId="8" fillId="0" borderId="1" xfId="8" applyNumberFormat="1" applyFont="1" applyFill="1" applyBorder="1" applyAlignment="1">
      <alignment horizontal="center" vertical="center" wrapText="1"/>
    </xf>
    <xf numFmtId="177" fontId="11" fillId="0" borderId="0" xfId="8" applyNumberFormat="1" applyFont="1" applyFill="1" applyBorder="1"/>
    <xf numFmtId="177" fontId="1" fillId="0" borderId="0" xfId="8" applyNumberFormat="1" applyFont="1" applyFill="1" applyAlignment="1">
      <alignment horizontal="right" vertical="center"/>
    </xf>
    <xf numFmtId="177" fontId="8" fillId="0" borderId="0" xfId="8" applyNumberFormat="1" applyFont="1" applyFill="1" applyAlignment="1">
      <alignment vertical="top"/>
    </xf>
    <xf numFmtId="177" fontId="8" fillId="0" borderId="12" xfId="8" applyNumberFormat="1" applyFont="1" applyFill="1" applyBorder="1" applyAlignment="1">
      <alignment horizontal="left" vertical="top"/>
    </xf>
    <xf numFmtId="177" fontId="8" fillId="0" borderId="0" xfId="8" applyNumberFormat="1" applyFont="1" applyFill="1" applyBorder="1" applyAlignment="1">
      <alignment horizontal="left" vertical="top"/>
    </xf>
    <xf numFmtId="179" fontId="1" fillId="0" borderId="0" xfId="8" applyNumberFormat="1" applyFont="1" applyFill="1" applyBorder="1" applyAlignment="1">
      <alignment vertical="center"/>
    </xf>
    <xf numFmtId="199" fontId="1" fillId="0" borderId="17" xfId="0" applyNumberFormat="1" applyFont="1" applyFill="1" applyBorder="1" applyAlignment="1">
      <alignment vertical="center"/>
    </xf>
    <xf numFmtId="199" fontId="1" fillId="0" borderId="19" xfId="0" applyNumberFormat="1" applyFont="1" applyFill="1" applyBorder="1" applyAlignment="1">
      <alignment vertical="center"/>
    </xf>
    <xf numFmtId="199" fontId="11" fillId="0" borderId="0" xfId="0" applyNumberFormat="1" applyFont="1" applyFill="1" applyBorder="1" applyAlignment="1">
      <alignment vertical="center"/>
    </xf>
    <xf numFmtId="199" fontId="1" fillId="0" borderId="0" xfId="0" applyNumberFormat="1" applyFont="1" applyFill="1" applyBorder="1" applyAlignment="1">
      <alignment vertical="center"/>
    </xf>
    <xf numFmtId="177" fontId="6" fillId="0" borderId="0" xfId="8" applyNumberFormat="1" applyFont="1" applyFill="1" applyAlignment="1">
      <alignment horizontal="right" vertical="top"/>
    </xf>
    <xf numFmtId="177" fontId="6" fillId="0" borderId="0" xfId="8" applyNumberFormat="1" applyFont="1" applyFill="1" applyAlignment="1">
      <alignment horizontal="left" vertical="top"/>
    </xf>
    <xf numFmtId="199" fontId="11" fillId="0" borderId="0" xfId="8" applyNumberFormat="1" applyFont="1" applyFill="1" applyBorder="1" applyAlignment="1">
      <alignment horizontal="right" vertical="center"/>
    </xf>
    <xf numFmtId="177" fontId="1" fillId="0" borderId="0" xfId="8" applyNumberFormat="1" applyFont="1" applyFill="1" applyBorder="1" applyAlignment="1">
      <alignment horizontal="center" vertical="center"/>
    </xf>
    <xf numFmtId="177" fontId="1" fillId="0" borderId="5" xfId="8" applyNumberFormat="1" applyFont="1" applyFill="1" applyBorder="1" applyAlignment="1">
      <alignment horizontal="center"/>
    </xf>
    <xf numFmtId="177" fontId="28" fillId="0" borderId="0" xfId="8" applyNumberFormat="1" applyFont="1" applyFill="1" applyAlignment="1">
      <alignment wrapText="1"/>
    </xf>
    <xf numFmtId="199" fontId="1" fillId="0" borderId="0" xfId="0" applyNumberFormat="1" applyFont="1" applyFill="1"/>
    <xf numFmtId="182" fontId="11" fillId="0" borderId="0" xfId="8" applyNumberFormat="1" applyFont="1" applyFill="1"/>
    <xf numFmtId="183" fontId="11" fillId="0" borderId="0" xfId="8" applyNumberFormat="1" applyFont="1" applyFill="1"/>
    <xf numFmtId="177" fontId="23" fillId="0" borderId="0" xfId="0" applyNumberFormat="1" applyFont="1" applyFill="1" applyAlignment="1">
      <alignment vertical="center"/>
    </xf>
    <xf numFmtId="177" fontId="28" fillId="0" borderId="0" xfId="0" applyNumberFormat="1" applyFont="1" applyFill="1" applyAlignment="1">
      <alignment horizontal="center" vertical="center"/>
    </xf>
    <xf numFmtId="199" fontId="1" fillId="0" borderId="0" xfId="0" applyNumberFormat="1" applyFont="1" applyFill="1" applyBorder="1" applyAlignment="1">
      <alignment horizontal="right" vertical="center"/>
    </xf>
    <xf numFmtId="199" fontId="1" fillId="0" borderId="5" xfId="0" applyNumberFormat="1" applyFont="1" applyFill="1" applyBorder="1" applyAlignment="1">
      <alignment horizontal="right" vertical="center"/>
    </xf>
    <xf numFmtId="184" fontId="11" fillId="0" borderId="0" xfId="8" applyNumberFormat="1" applyFont="1" applyFill="1" applyBorder="1"/>
    <xf numFmtId="199" fontId="11" fillId="0" borderId="0" xfId="8" applyNumberFormat="1" applyFont="1" applyFill="1" applyBorder="1" applyAlignment="1">
      <alignment horizontal="center" vertical="center"/>
    </xf>
    <xf numFmtId="199" fontId="10" fillId="0" borderId="0" xfId="0" applyNumberFormat="1" applyFont="1" applyFill="1" applyBorder="1" applyAlignment="1">
      <alignment horizontal="distributed" vertical="center"/>
    </xf>
    <xf numFmtId="191" fontId="28" fillId="0" borderId="0" xfId="8" applyNumberFormat="1" applyFont="1" applyFill="1"/>
    <xf numFmtId="191" fontId="28" fillId="0" borderId="0" xfId="8" applyNumberFormat="1" applyFont="1" applyFill="1" applyAlignment="1">
      <alignment horizontal="center"/>
    </xf>
    <xf numFmtId="191" fontId="28" fillId="0" borderId="0" xfId="0" applyNumberFormat="1" applyFont="1" applyFill="1"/>
    <xf numFmtId="188" fontId="1" fillId="0" borderId="0" xfId="0" applyNumberFormat="1" applyFont="1" applyFill="1" applyBorder="1" applyAlignment="1" applyProtection="1">
      <alignment vertical="center"/>
    </xf>
    <xf numFmtId="177" fontId="28" fillId="0" borderId="0" xfId="8" applyNumberFormat="1" applyFont="1" applyFill="1"/>
    <xf numFmtId="177" fontId="28" fillId="0" borderId="0" xfId="8" applyNumberFormat="1" applyFont="1" applyFill="1" applyAlignment="1">
      <alignment horizontal="center"/>
    </xf>
    <xf numFmtId="0" fontId="28" fillId="0" borderId="0" xfId="0" applyFont="1" applyFill="1"/>
    <xf numFmtId="0" fontId="1" fillId="0" borderId="0" xfId="0" applyFont="1" applyFill="1"/>
    <xf numFmtId="177" fontId="1" fillId="0" borderId="5" xfId="0" applyNumberFormat="1" applyFont="1" applyFill="1" applyBorder="1"/>
    <xf numFmtId="195" fontId="1" fillId="0" borderId="0" xfId="0" applyNumberFormat="1" applyFont="1" applyFill="1" applyAlignment="1">
      <alignment vertical="center"/>
    </xf>
    <xf numFmtId="192" fontId="1" fillId="0" borderId="0" xfId="8" applyNumberFormat="1" applyFont="1" applyFill="1" applyBorder="1" applyAlignment="1">
      <alignment vertical="center"/>
    </xf>
    <xf numFmtId="2" fontId="1" fillId="0" borderId="0" xfId="8" applyNumberFormat="1" applyFont="1" applyFill="1" applyBorder="1" applyAlignment="1">
      <alignment vertical="center"/>
    </xf>
    <xf numFmtId="179" fontId="1" fillId="0" borderId="0" xfId="0" applyNumberFormat="1" applyFont="1" applyFill="1" applyBorder="1" applyAlignment="1">
      <alignment vertical="center"/>
    </xf>
    <xf numFmtId="179" fontId="1" fillId="0" borderId="0" xfId="0" applyNumberFormat="1" applyFont="1" applyFill="1"/>
    <xf numFmtId="192" fontId="1" fillId="0" borderId="0" xfId="0" applyNumberFormat="1" applyFont="1" applyFill="1" applyAlignment="1">
      <alignment vertical="center"/>
    </xf>
    <xf numFmtId="192" fontId="1" fillId="0" borderId="0" xfId="0" applyNumberFormat="1" applyFont="1" applyFill="1" applyBorder="1" applyAlignment="1">
      <alignment vertical="center"/>
    </xf>
    <xf numFmtId="179" fontId="1" fillId="0" borderId="0" xfId="0" applyNumberFormat="1" applyFont="1" applyFill="1" applyAlignment="1">
      <alignment horizontal="right"/>
    </xf>
    <xf numFmtId="195" fontId="1" fillId="0" borderId="5" xfId="0" applyNumberFormat="1" applyFont="1" applyFill="1" applyBorder="1" applyAlignment="1">
      <alignment vertical="center"/>
    </xf>
    <xf numFmtId="192" fontId="1" fillId="0" borderId="5" xfId="8" applyNumberFormat="1" applyFont="1" applyFill="1" applyBorder="1" applyAlignment="1">
      <alignment vertical="center"/>
    </xf>
    <xf numFmtId="2" fontId="1" fillId="0" borderId="5" xfId="8" applyNumberFormat="1" applyFont="1" applyFill="1" applyBorder="1" applyAlignment="1">
      <alignment vertical="center"/>
    </xf>
    <xf numFmtId="195" fontId="1" fillId="0" borderId="0" xfId="0" applyNumberFormat="1" applyFont="1" applyFill="1" applyAlignment="1">
      <alignment horizontal="right" vertical="center"/>
    </xf>
    <xf numFmtId="177" fontId="1" fillId="0" borderId="0" xfId="0" applyNumberFormat="1" applyFont="1" applyFill="1" applyBorder="1" applyAlignment="1">
      <alignment horizontal="center" vertical="center"/>
    </xf>
    <xf numFmtId="195" fontId="1" fillId="0" borderId="17" xfId="0" applyNumberFormat="1" applyFont="1" applyFill="1" applyBorder="1" applyAlignment="1">
      <alignment vertical="center"/>
    </xf>
    <xf numFmtId="195" fontId="1" fillId="0" borderId="0" xfId="0" applyNumberFormat="1" applyFont="1" applyFill="1" applyBorder="1" applyAlignment="1">
      <alignment vertical="center"/>
    </xf>
    <xf numFmtId="195" fontId="1" fillId="0" borderId="19" xfId="0" applyNumberFormat="1" applyFont="1" applyFill="1" applyBorder="1" applyAlignment="1">
      <alignment vertical="center"/>
    </xf>
    <xf numFmtId="206" fontId="1" fillId="0" borderId="0" xfId="0" applyNumberFormat="1" applyFont="1" applyFill="1" applyAlignment="1">
      <alignment vertical="center"/>
    </xf>
    <xf numFmtId="177" fontId="1" fillId="0" borderId="6" xfId="0" applyNumberFormat="1" applyFont="1" applyFill="1" applyBorder="1" applyAlignment="1">
      <alignment horizontal="center"/>
    </xf>
    <xf numFmtId="177" fontId="1" fillId="0" borderId="0" xfId="0" applyNumberFormat="1" applyFont="1" applyFill="1" applyAlignment="1">
      <alignment vertical="top"/>
    </xf>
    <xf numFmtId="177" fontId="1" fillId="0" borderId="0" xfId="0" applyNumberFormat="1" applyFont="1" applyFill="1" applyBorder="1" applyAlignment="1">
      <alignment vertical="top"/>
    </xf>
    <xf numFmtId="177" fontId="1" fillId="0" borderId="5" xfId="0" applyNumberFormat="1" applyFont="1" applyFill="1" applyBorder="1" applyAlignment="1">
      <alignment horizontal="center" vertical="center"/>
    </xf>
    <xf numFmtId="195" fontId="1" fillId="0" borderId="17" xfId="0" applyNumberFormat="1" applyFont="1" applyFill="1" applyBorder="1" applyAlignment="1">
      <alignment horizontal="right" vertical="center"/>
    </xf>
    <xf numFmtId="195" fontId="1" fillId="0" borderId="0" xfId="0" applyNumberFormat="1" applyFont="1" applyFill="1" applyBorder="1" applyAlignment="1">
      <alignment horizontal="right" vertical="center"/>
    </xf>
    <xf numFmtId="195" fontId="1" fillId="0" borderId="19" xfId="0" applyNumberFormat="1" applyFont="1" applyFill="1" applyBorder="1" applyAlignment="1">
      <alignment horizontal="right" vertical="center"/>
    </xf>
    <xf numFmtId="195" fontId="1" fillId="0" borderId="5" xfId="0" applyNumberFormat="1" applyFont="1" applyFill="1" applyBorder="1" applyAlignment="1">
      <alignment horizontal="right" vertical="center"/>
    </xf>
    <xf numFmtId="195" fontId="1" fillId="0" borderId="0" xfId="0" applyNumberFormat="1" applyFont="1" applyFill="1"/>
    <xf numFmtId="177" fontId="1" fillId="0" borderId="0" xfId="0" applyNumberFormat="1" applyFont="1" applyFill="1" applyAlignment="1">
      <alignment horizontal="center"/>
    </xf>
    <xf numFmtId="179" fontId="1" fillId="0" borderId="17" xfId="0" applyNumberFormat="1" applyFont="1" applyFill="1" applyBorder="1" applyAlignment="1">
      <alignment vertical="center"/>
    </xf>
    <xf numFmtId="179" fontId="1" fillId="0" borderId="19" xfId="0" applyNumberFormat="1" applyFont="1" applyFill="1" applyBorder="1" applyAlignment="1">
      <alignment vertical="center"/>
    </xf>
    <xf numFmtId="181" fontId="1" fillId="0" borderId="0" xfId="0" applyNumberFormat="1" applyFont="1" applyFill="1"/>
    <xf numFmtId="188" fontId="1" fillId="0" borderId="0" xfId="0" applyNumberFormat="1" applyFont="1" applyFill="1" applyBorder="1" applyAlignment="1">
      <alignment vertical="center"/>
    </xf>
    <xf numFmtId="188" fontId="1" fillId="0" borderId="5" xfId="0" applyNumberFormat="1" applyFont="1" applyFill="1" applyBorder="1" applyAlignment="1">
      <alignment vertical="center"/>
    </xf>
    <xf numFmtId="177" fontId="32" fillId="0" borderId="0" xfId="0" applyNumberFormat="1" applyFont="1" applyFill="1"/>
    <xf numFmtId="177" fontId="6" fillId="0" borderId="0" xfId="0" applyNumberFormat="1" applyFont="1" applyFill="1" applyAlignment="1">
      <alignment horizontal="right" vertical="top"/>
    </xf>
    <xf numFmtId="177" fontId="6" fillId="0" borderId="0" xfId="0" applyNumberFormat="1" applyFont="1" applyFill="1" applyAlignment="1">
      <alignment horizontal="left" vertical="top"/>
    </xf>
    <xf numFmtId="194" fontId="1" fillId="0" borderId="0" xfId="0" applyNumberFormat="1" applyFont="1" applyFill="1" applyAlignment="1">
      <alignment vertical="center"/>
    </xf>
    <xf numFmtId="185" fontId="1" fillId="0" borderId="0" xfId="0" applyNumberFormat="1" applyFont="1" applyFill="1"/>
    <xf numFmtId="194" fontId="1" fillId="0" borderId="0" xfId="0" applyNumberFormat="1" applyFont="1" applyFill="1" applyBorder="1" applyAlignment="1">
      <alignment vertical="center"/>
    </xf>
    <xf numFmtId="194" fontId="1" fillId="0" borderId="5" xfId="0" applyNumberFormat="1" applyFont="1" applyFill="1" applyBorder="1" applyAlignment="1">
      <alignment vertical="center"/>
    </xf>
    <xf numFmtId="177" fontId="23" fillId="0" borderId="0" xfId="0" applyNumberFormat="1" applyFont="1" applyFill="1"/>
    <xf numFmtId="177" fontId="28" fillId="0" borderId="0" xfId="0" applyNumberFormat="1" applyFont="1" applyFill="1"/>
    <xf numFmtId="177" fontId="28" fillId="0" borderId="0" xfId="0" applyNumberFormat="1" applyFont="1" applyFill="1" applyAlignment="1">
      <alignment horizontal="center"/>
    </xf>
    <xf numFmtId="177" fontId="34" fillId="0" borderId="0" xfId="0" applyNumberFormat="1" applyFont="1" applyFill="1"/>
    <xf numFmtId="177" fontId="23" fillId="0" borderId="12" xfId="0" applyNumberFormat="1" applyFont="1" applyFill="1" applyBorder="1" applyAlignment="1">
      <alignment wrapText="1"/>
    </xf>
    <xf numFmtId="177" fontId="23" fillId="0" borderId="12" xfId="0" applyNumberFormat="1" applyFont="1" applyFill="1" applyBorder="1" applyAlignment="1">
      <alignment horizontal="center" wrapText="1"/>
    </xf>
    <xf numFmtId="199" fontId="11" fillId="0" borderId="17" xfId="0" applyNumberFormat="1" applyFont="1" applyFill="1" applyBorder="1" applyAlignment="1">
      <alignment vertical="center"/>
    </xf>
    <xf numFmtId="199" fontId="0" fillId="0" borderId="17" xfId="0" applyNumberFormat="1" applyFont="1" applyFill="1" applyBorder="1" applyAlignment="1">
      <alignment vertical="center"/>
    </xf>
    <xf numFmtId="199" fontId="0" fillId="0" borderId="19" xfId="0" applyNumberFormat="1" applyFont="1" applyFill="1" applyBorder="1" applyAlignment="1">
      <alignment vertical="center"/>
    </xf>
    <xf numFmtId="187" fontId="11" fillId="0" borderId="0" xfId="0" applyNumberFormat="1" applyFont="1" applyFill="1" applyBorder="1" applyAlignment="1">
      <alignment vertical="center"/>
    </xf>
    <xf numFmtId="187" fontId="11" fillId="0" borderId="17" xfId="0" applyNumberFormat="1" applyFont="1" applyFill="1" applyBorder="1" applyAlignment="1">
      <alignment vertical="center"/>
    </xf>
    <xf numFmtId="187" fontId="0" fillId="0" borderId="17" xfId="0" applyNumberFormat="1" applyFont="1" applyFill="1" applyBorder="1" applyAlignment="1">
      <alignment vertical="center"/>
    </xf>
    <xf numFmtId="187" fontId="0" fillId="0" borderId="0" xfId="0" applyNumberFormat="1" applyFont="1" applyFill="1" applyBorder="1" applyAlignment="1">
      <alignment vertical="center"/>
    </xf>
    <xf numFmtId="187" fontId="0" fillId="0" borderId="19" xfId="0" applyNumberFormat="1" applyFont="1" applyFill="1" applyBorder="1" applyAlignment="1">
      <alignment vertical="center"/>
    </xf>
    <xf numFmtId="187" fontId="0" fillId="0" borderId="5" xfId="0" applyNumberFormat="1" applyFont="1" applyFill="1" applyBorder="1" applyAlignment="1">
      <alignment vertical="center"/>
    </xf>
    <xf numFmtId="178" fontId="6" fillId="0" borderId="0" xfId="0" applyNumberFormat="1" applyFont="1" applyFill="1" applyAlignment="1">
      <alignment horizontal="centerContinuous" vertical="center"/>
    </xf>
    <xf numFmtId="178" fontId="6" fillId="0" borderId="0" xfId="0" applyNumberFormat="1" applyFont="1" applyFill="1" applyAlignment="1">
      <alignment horizontal="right" vertical="center"/>
    </xf>
    <xf numFmtId="2" fontId="6" fillId="0" borderId="0" xfId="0" applyNumberFormat="1" applyFont="1" applyFill="1" applyAlignment="1">
      <alignment horizontal="centerContinuous" vertical="center"/>
    </xf>
    <xf numFmtId="178" fontId="6" fillId="0" borderId="0" xfId="0" applyNumberFormat="1" applyFont="1" applyFill="1" applyAlignment="1">
      <alignment horizontal="left" vertical="center"/>
    </xf>
    <xf numFmtId="178" fontId="6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Alignment="1">
      <alignment vertical="center"/>
    </xf>
    <xf numFmtId="178" fontId="0" fillId="0" borderId="0" xfId="0" applyNumberFormat="1" applyFont="1" applyFill="1" applyAlignment="1">
      <alignment vertical="center"/>
    </xf>
    <xf numFmtId="178" fontId="8" fillId="0" borderId="0" xfId="0" applyNumberFormat="1" applyFont="1" applyFill="1" applyAlignment="1">
      <alignment vertical="center"/>
    </xf>
    <xf numFmtId="178" fontId="8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>
      <alignment horizontal="right" vertical="center"/>
    </xf>
    <xf numFmtId="178" fontId="0" fillId="0" borderId="5" xfId="0" applyNumberFormat="1" applyFont="1" applyFill="1" applyBorder="1" applyAlignment="1">
      <alignment vertical="center"/>
    </xf>
    <xf numFmtId="2" fontId="0" fillId="0" borderId="0" xfId="0" applyNumberFormat="1" applyFont="1" applyFill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8" fillId="0" borderId="12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8" fontId="8" fillId="0" borderId="0" xfId="0" applyNumberFormat="1" applyFont="1" applyFill="1" applyAlignment="1">
      <alignment horizontal="center" vertical="center" wrapText="1"/>
    </xf>
    <xf numFmtId="178" fontId="8" fillId="0" borderId="0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178" fontId="8" fillId="0" borderId="21" xfId="0" applyNumberFormat="1" applyFont="1" applyFill="1" applyBorder="1" applyAlignment="1">
      <alignment horizontal="center" vertical="center" wrapText="1"/>
    </xf>
    <xf numFmtId="178" fontId="8" fillId="0" borderId="8" xfId="0" applyNumberFormat="1" applyFont="1" applyFill="1" applyBorder="1" applyAlignment="1">
      <alignment horizontal="center" vertical="center" wrapText="1"/>
    </xf>
    <xf numFmtId="178" fontId="8" fillId="0" borderId="15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178" fontId="8" fillId="0" borderId="4" xfId="0" applyNumberFormat="1" applyFont="1" applyFill="1" applyBorder="1" applyAlignment="1">
      <alignment horizontal="center" vertical="center" wrapText="1"/>
    </xf>
    <xf numFmtId="178" fontId="11" fillId="0" borderId="0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vertical="center"/>
    </xf>
    <xf numFmtId="2" fontId="11" fillId="0" borderId="0" xfId="12" applyNumberFormat="1" applyFont="1" applyFill="1" applyBorder="1" applyAlignment="1">
      <alignment vertical="center"/>
    </xf>
    <xf numFmtId="178" fontId="11" fillId="0" borderId="0" xfId="0" applyNumberFormat="1" applyFont="1" applyFill="1" applyBorder="1" applyAlignment="1">
      <alignment vertical="center"/>
    </xf>
    <xf numFmtId="178" fontId="11" fillId="0" borderId="0" xfId="0" applyNumberFormat="1" applyFont="1" applyFill="1" applyAlignment="1">
      <alignment vertical="center"/>
    </xf>
    <xf numFmtId="178" fontId="11" fillId="0" borderId="0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Alignment="1">
      <alignment vertical="center"/>
    </xf>
    <xf numFmtId="187" fontId="11" fillId="0" borderId="0" xfId="0" applyNumberFormat="1" applyFont="1" applyFill="1" applyAlignment="1">
      <alignment horizontal="right" vertical="center"/>
    </xf>
    <xf numFmtId="187" fontId="11" fillId="0" borderId="0" xfId="12" applyNumberFormat="1" applyFont="1" applyFill="1" applyBorder="1" applyAlignment="1">
      <alignment vertical="center"/>
    </xf>
    <xf numFmtId="199" fontId="11" fillId="0" borderId="0" xfId="0" applyNumberFormat="1" applyFont="1" applyFill="1" applyBorder="1" applyAlignment="1">
      <alignment horizontal="right" vertical="center"/>
    </xf>
    <xf numFmtId="43" fontId="11" fillId="0" borderId="0" xfId="12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Border="1" applyAlignment="1">
      <alignment horizontal="distributed" vertical="center"/>
    </xf>
    <xf numFmtId="178" fontId="0" fillId="0" borderId="0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8" fontId="13" fillId="0" borderId="0" xfId="0" applyNumberFormat="1" applyFont="1" applyFill="1" applyBorder="1" applyAlignment="1">
      <alignment horizontal="distributed" vertical="center"/>
    </xf>
    <xf numFmtId="178" fontId="11" fillId="0" borderId="0" xfId="0" applyNumberFormat="1" applyFont="1" applyFill="1" applyBorder="1" applyAlignment="1">
      <alignment horizontal="distributed" vertical="center"/>
    </xf>
    <xf numFmtId="178" fontId="0" fillId="0" borderId="0" xfId="0" applyNumberFormat="1" applyFont="1" applyFill="1" applyBorder="1" applyAlignment="1">
      <alignment horizontal="distributed" vertical="center"/>
    </xf>
    <xf numFmtId="178" fontId="0" fillId="0" borderId="5" xfId="0" applyNumberFormat="1" applyFont="1" applyFill="1" applyBorder="1" applyAlignment="1">
      <alignment horizontal="center" vertical="center"/>
    </xf>
    <xf numFmtId="178" fontId="0" fillId="0" borderId="6" xfId="0" applyNumberFormat="1" applyFont="1" applyFill="1" applyBorder="1" applyAlignment="1">
      <alignment horizontal="center" vertical="center"/>
    </xf>
    <xf numFmtId="178" fontId="15" fillId="0" borderId="0" xfId="0" applyNumberFormat="1" applyFont="1" applyFill="1" applyAlignment="1">
      <alignment vertical="center"/>
    </xf>
    <xf numFmtId="178" fontId="15" fillId="0" borderId="0" xfId="0" applyNumberFormat="1" applyFont="1" applyFill="1" applyAlignment="1">
      <alignment horizontal="center" vertical="center"/>
    </xf>
    <xf numFmtId="195" fontId="28" fillId="0" borderId="0" xfId="0" applyNumberFormat="1" applyFont="1" applyFill="1"/>
    <xf numFmtId="195" fontId="0" fillId="0" borderId="5" xfId="0" applyNumberFormat="1" applyFont="1" applyFill="1" applyBorder="1"/>
    <xf numFmtId="200" fontId="11" fillId="0" borderId="0" xfId="0" applyNumberFormat="1" applyFont="1" applyFill="1" applyAlignment="1">
      <alignment vertical="center"/>
    </xf>
    <xf numFmtId="187" fontId="11" fillId="0" borderId="0" xfId="0" applyNumberFormat="1" applyFont="1" applyFill="1" applyAlignment="1">
      <alignment vertical="center"/>
    </xf>
    <xf numFmtId="187" fontId="0" fillId="0" borderId="0" xfId="0" applyNumberFormat="1" applyFont="1" applyFill="1" applyAlignment="1">
      <alignment vertical="center"/>
    </xf>
    <xf numFmtId="188" fontId="0" fillId="0" borderId="5" xfId="0" applyNumberFormat="1" applyFont="1" applyFill="1" applyBorder="1" applyAlignment="1">
      <alignment vertical="center"/>
    </xf>
    <xf numFmtId="178" fontId="0" fillId="0" borderId="0" xfId="0" applyNumberFormat="1" applyFont="1" applyFill="1" applyAlignment="1">
      <alignment horizontal="left" vertical="center"/>
    </xf>
    <xf numFmtId="176" fontId="11" fillId="0" borderId="16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Border="1" applyAlignment="1">
      <alignment horizontal="right" vertical="center"/>
    </xf>
    <xf numFmtId="178" fontId="11" fillId="0" borderId="0" xfId="0" applyNumberFormat="1" applyFont="1" applyFill="1" applyAlignment="1">
      <alignment horizontal="right" vertical="center"/>
    </xf>
    <xf numFmtId="176" fontId="11" fillId="0" borderId="17" xfId="0" applyNumberFormat="1" applyFont="1" applyFill="1" applyBorder="1" applyAlignment="1">
      <alignment horizontal="right" vertical="center"/>
    </xf>
    <xf numFmtId="2" fontId="11" fillId="0" borderId="0" xfId="11" applyNumberFormat="1" applyFont="1" applyFill="1" applyAlignment="1">
      <alignment horizontal="right" vertical="center"/>
    </xf>
    <xf numFmtId="176" fontId="11" fillId="0" borderId="17" xfId="12" applyNumberFormat="1" applyFont="1" applyFill="1" applyBorder="1" applyAlignment="1">
      <alignment vertical="center"/>
    </xf>
    <xf numFmtId="176" fontId="11" fillId="0" borderId="0" xfId="12" applyNumberFormat="1" applyFont="1" applyFill="1" applyBorder="1" applyAlignment="1">
      <alignment vertical="center"/>
    </xf>
    <xf numFmtId="2" fontId="11" fillId="0" borderId="0" xfId="0" applyNumberFormat="1" applyFont="1" applyFill="1" applyAlignment="1">
      <alignment vertical="center"/>
    </xf>
    <xf numFmtId="200" fontId="11" fillId="0" borderId="17" xfId="0" applyNumberFormat="1" applyFont="1" applyFill="1" applyBorder="1" applyAlignment="1">
      <alignment vertical="center"/>
    </xf>
    <xf numFmtId="200" fontId="11" fillId="0" borderId="0" xfId="0" applyNumberFormat="1" applyFont="1" applyFill="1" applyAlignment="1">
      <alignment horizontal="right" vertical="center"/>
    </xf>
    <xf numFmtId="178" fontId="0" fillId="0" borderId="0" xfId="0" applyNumberFormat="1" applyFont="1" applyFill="1" applyAlignment="1">
      <alignment horizontal="right" vertical="center"/>
    </xf>
    <xf numFmtId="178" fontId="32" fillId="0" borderId="0" xfId="0" applyNumberFormat="1" applyFont="1" applyFill="1" applyAlignment="1">
      <alignment vertical="center"/>
    </xf>
    <xf numFmtId="200" fontId="11" fillId="0" borderId="0" xfId="0" applyNumberFormat="1" applyFont="1" applyFill="1" applyBorder="1" applyAlignment="1">
      <alignment vertical="center"/>
    </xf>
    <xf numFmtId="200" fontId="11" fillId="0" borderId="0" xfId="0" applyNumberFormat="1" applyFont="1" applyFill="1" applyBorder="1" applyAlignment="1">
      <alignment horizontal="right" vertical="center"/>
    </xf>
    <xf numFmtId="200" fontId="0" fillId="0" borderId="17" xfId="0" applyNumberFormat="1" applyFont="1" applyFill="1" applyBorder="1" applyAlignment="1">
      <alignment vertical="center"/>
    </xf>
    <xf numFmtId="200" fontId="0" fillId="0" borderId="0" xfId="0" applyNumberFormat="1" applyFont="1" applyFill="1" applyBorder="1" applyAlignment="1">
      <alignment vertical="center"/>
    </xf>
    <xf numFmtId="200" fontId="0" fillId="0" borderId="19" xfId="0" applyNumberFormat="1" applyFont="1" applyFill="1" applyBorder="1" applyAlignment="1">
      <alignment vertical="center"/>
    </xf>
    <xf numFmtId="200" fontId="0" fillId="0" borderId="5" xfId="0" applyNumberFormat="1" applyFont="1" applyFill="1" applyBorder="1" applyAlignment="1">
      <alignment vertical="center"/>
    </xf>
    <xf numFmtId="200" fontId="24" fillId="0" borderId="0" xfId="0" applyNumberFormat="1" applyFont="1" applyFill="1" applyBorder="1" applyAlignment="1">
      <alignment vertical="center"/>
    </xf>
    <xf numFmtId="177" fontId="23" fillId="0" borderId="1" xfId="0" applyNumberFormat="1" applyFont="1" applyFill="1" applyBorder="1" applyAlignment="1">
      <alignment horizontal="center" vertical="center" wrapText="1"/>
    </xf>
    <xf numFmtId="177" fontId="28" fillId="0" borderId="11" xfId="0" applyNumberFormat="1" applyFont="1" applyFill="1" applyBorder="1"/>
    <xf numFmtId="177" fontId="23" fillId="0" borderId="7" xfId="0" applyNumberFormat="1" applyFont="1" applyFill="1" applyBorder="1" applyAlignment="1">
      <alignment vertical="center"/>
    </xf>
    <xf numFmtId="177" fontId="23" fillId="0" borderId="0" xfId="0" applyNumberFormat="1" applyFont="1" applyFill="1" applyAlignment="1">
      <alignment wrapText="1"/>
    </xf>
    <xf numFmtId="177" fontId="23" fillId="0" borderId="2" xfId="0" applyNumberFormat="1" applyFont="1" applyFill="1" applyBorder="1" applyAlignment="1">
      <alignment horizontal="center" vertical="center" wrapText="1"/>
    </xf>
    <xf numFmtId="177" fontId="23" fillId="0" borderId="20" xfId="0" applyNumberFormat="1" applyFont="1" applyFill="1" applyBorder="1" applyAlignment="1">
      <alignment vertical="center"/>
    </xf>
    <xf numFmtId="177" fontId="23" fillId="0" borderId="20" xfId="0" applyNumberFormat="1" applyFont="1" applyFill="1" applyBorder="1" applyAlignment="1">
      <alignment horizontal="right" vertical="center"/>
    </xf>
    <xf numFmtId="177" fontId="23" fillId="0" borderId="15" xfId="0" applyNumberFormat="1" applyFont="1" applyFill="1" applyBorder="1" applyAlignment="1">
      <alignment vertical="center"/>
    </xf>
    <xf numFmtId="177" fontId="28" fillId="0" borderId="0" xfId="0" applyNumberFormat="1" applyFont="1" applyFill="1" applyBorder="1"/>
    <xf numFmtId="177" fontId="23" fillId="0" borderId="4" xfId="0" applyNumberFormat="1" applyFont="1" applyFill="1" applyBorder="1" applyAlignment="1">
      <alignment horizontal="center" vertical="center" wrapText="1"/>
    </xf>
    <xf numFmtId="177" fontId="23" fillId="0" borderId="8" xfId="0" applyNumberFormat="1" applyFont="1" applyFill="1" applyBorder="1" applyAlignment="1">
      <alignment horizontal="center" vertical="center" wrapText="1"/>
    </xf>
    <xf numFmtId="187" fontId="24" fillId="0" borderId="0" xfId="0" applyNumberFormat="1" applyFont="1" applyFill="1" applyAlignment="1">
      <alignment horizontal="right" vertical="center"/>
    </xf>
    <xf numFmtId="177" fontId="11" fillId="0" borderId="22" xfId="0" applyNumberFormat="1" applyFont="1" applyFill="1" applyBorder="1" applyAlignment="1">
      <alignment horizontal="center" vertical="center"/>
    </xf>
    <xf numFmtId="176" fontId="24" fillId="0" borderId="0" xfId="0" applyNumberFormat="1" applyFont="1" applyFill="1" applyBorder="1" applyAlignment="1">
      <alignment vertical="center"/>
    </xf>
    <xf numFmtId="187" fontId="24" fillId="0" borderId="0" xfId="0" applyNumberFormat="1" applyFont="1" applyFill="1" applyAlignment="1">
      <alignment vertical="center"/>
    </xf>
    <xf numFmtId="176" fontId="11" fillId="0" borderId="0" xfId="0" applyNumberFormat="1" applyFont="1" applyFill="1" applyAlignment="1">
      <alignment horizontal="right" vertical="center"/>
    </xf>
    <xf numFmtId="176" fontId="24" fillId="0" borderId="0" xfId="0" applyNumberFormat="1" applyFont="1" applyFill="1" applyAlignment="1">
      <alignment vertical="center"/>
    </xf>
    <xf numFmtId="200" fontId="24" fillId="0" borderId="0" xfId="0" applyNumberFormat="1" applyFont="1" applyFill="1" applyBorder="1" applyAlignment="1">
      <alignment horizontal="right" vertical="center"/>
    </xf>
    <xf numFmtId="200" fontId="0" fillId="0" borderId="0" xfId="0" applyNumberFormat="1" applyFont="1" applyFill="1" applyAlignment="1">
      <alignment horizontal="right" vertical="center"/>
    </xf>
    <xf numFmtId="200" fontId="11" fillId="0" borderId="17" xfId="0" applyNumberFormat="1" applyFont="1" applyFill="1" applyBorder="1" applyAlignment="1">
      <alignment horizontal="right" vertical="center"/>
    </xf>
    <xf numFmtId="199" fontId="24" fillId="0" borderId="0" xfId="0" applyNumberFormat="1" applyFont="1" applyFill="1" applyBorder="1" applyAlignment="1">
      <alignment vertical="center"/>
    </xf>
    <xf numFmtId="200" fontId="0" fillId="0" borderId="0" xfId="0" applyNumberFormat="1" applyFont="1" applyFill="1" applyAlignment="1">
      <alignment vertical="center"/>
    </xf>
    <xf numFmtId="199" fontId="0" fillId="0" borderId="0" xfId="0" applyNumberFormat="1" applyFont="1" applyFill="1"/>
    <xf numFmtId="199" fontId="0" fillId="0" borderId="5" xfId="0" applyNumberFormat="1" applyFont="1" applyFill="1" applyBorder="1"/>
    <xf numFmtId="176" fontId="11" fillId="0" borderId="16" xfId="0" applyNumberFormat="1" applyFont="1" applyFill="1" applyBorder="1" applyAlignment="1">
      <alignment vertical="center"/>
    </xf>
    <xf numFmtId="176" fontId="11" fillId="0" borderId="17" xfId="0" applyNumberFormat="1" applyFont="1" applyFill="1" applyBorder="1" applyAlignment="1">
      <alignment vertical="center"/>
    </xf>
    <xf numFmtId="195" fontId="11" fillId="0" borderId="0" xfId="5" applyNumberFormat="1" applyFont="1" applyFill="1" applyBorder="1" applyAlignment="1">
      <alignment vertical="center"/>
    </xf>
    <xf numFmtId="205" fontId="11" fillId="0" borderId="0" xfId="5" applyNumberFormat="1" applyFont="1" applyFill="1" applyBorder="1" applyAlignment="1">
      <alignment vertical="center"/>
    </xf>
    <xf numFmtId="204" fontId="11" fillId="0" borderId="0" xfId="5" applyNumberFormat="1" applyFont="1" applyFill="1" applyBorder="1" applyAlignment="1">
      <alignment vertical="center"/>
    </xf>
    <xf numFmtId="195" fontId="1" fillId="0" borderId="0" xfId="0" applyNumberFormat="1" applyFont="1" applyFill="1" applyBorder="1" applyAlignment="1" applyProtection="1">
      <alignment horizontal="right" vertical="center"/>
    </xf>
    <xf numFmtId="178" fontId="6" fillId="0" borderId="0" xfId="5" applyNumberFormat="1" applyFont="1" applyFill="1" applyAlignment="1">
      <alignment horizontal="centerContinuous" vertical="top"/>
    </xf>
    <xf numFmtId="177" fontId="6" fillId="0" borderId="0" xfId="5" applyNumberFormat="1" applyFont="1" applyFill="1" applyAlignment="1">
      <alignment horizontal="left" vertical="center"/>
    </xf>
    <xf numFmtId="177" fontId="6" fillId="0" borderId="0" xfId="5" applyNumberFormat="1" applyFont="1" applyFill="1" applyAlignment="1">
      <alignment horizontal="centerContinuous" vertical="top"/>
    </xf>
    <xf numFmtId="178" fontId="8" fillId="0" borderId="0" xfId="5" applyNumberFormat="1" applyFont="1" applyFill="1" applyAlignment="1">
      <alignment horizontal="right" vertical="center"/>
    </xf>
    <xf numFmtId="178" fontId="8" fillId="0" borderId="5" xfId="5" applyNumberFormat="1" applyFont="1" applyFill="1" applyBorder="1"/>
    <xf numFmtId="177" fontId="1" fillId="0" borderId="0" xfId="5" applyNumberFormat="1" applyFont="1" applyFill="1"/>
    <xf numFmtId="178" fontId="8" fillId="0" borderId="12" xfId="5" applyNumberFormat="1" applyFont="1" applyFill="1" applyBorder="1" applyAlignment="1">
      <alignment horizontal="center" vertical="center" wrapText="1"/>
    </xf>
    <xf numFmtId="178" fontId="8" fillId="0" borderId="0" xfId="5" applyNumberFormat="1" applyFont="1" applyFill="1" applyAlignment="1">
      <alignment horizontal="center" vertical="center" wrapText="1"/>
    </xf>
    <xf numFmtId="178" fontId="8" fillId="0" borderId="0" xfId="5" applyNumberFormat="1" applyFont="1" applyFill="1" applyBorder="1" applyAlignment="1">
      <alignment horizontal="center" vertical="center" wrapText="1"/>
    </xf>
    <xf numFmtId="179" fontId="12" fillId="0" borderId="0" xfId="5" applyNumberFormat="1" applyFont="1" applyFill="1" applyBorder="1" applyAlignment="1">
      <alignment horizontal="right" vertical="center"/>
    </xf>
    <xf numFmtId="178" fontId="11" fillId="0" borderId="0" xfId="0" applyNumberFormat="1" applyFont="1" applyFill="1"/>
    <xf numFmtId="178" fontId="1" fillId="0" borderId="2" xfId="5" applyNumberFormat="1" applyFont="1" applyFill="1" applyBorder="1" applyAlignment="1">
      <alignment horizontal="center" vertical="center"/>
    </xf>
    <xf numFmtId="178" fontId="1" fillId="0" borderId="0" xfId="5" applyNumberFormat="1" applyFont="1" applyFill="1" applyBorder="1" applyAlignment="1">
      <alignment horizontal="distributed" vertical="center"/>
    </xf>
    <xf numFmtId="178" fontId="1" fillId="0" borderId="6" xfId="5" applyNumberFormat="1" applyFont="1" applyFill="1" applyBorder="1" applyAlignment="1">
      <alignment horizontal="center"/>
    </xf>
    <xf numFmtId="177" fontId="23" fillId="0" borderId="12" xfId="5" applyNumberFormat="1" applyFont="1" applyFill="1" applyBorder="1" applyAlignment="1">
      <alignment horizontal="left" vertical="center"/>
    </xf>
    <xf numFmtId="177" fontId="28" fillId="0" borderId="0" xfId="5" applyNumberFormat="1" applyFont="1" applyFill="1" applyAlignment="1">
      <alignment vertical="center"/>
    </xf>
    <xf numFmtId="177" fontId="28" fillId="0" borderId="0" xfId="5" applyNumberFormat="1" applyFont="1" applyFill="1" applyBorder="1" applyAlignment="1">
      <alignment vertical="center"/>
    </xf>
    <xf numFmtId="177" fontId="23" fillId="0" borderId="12" xfId="5" applyNumberFormat="1" applyFont="1" applyFill="1" applyBorder="1" applyAlignment="1">
      <alignment horizontal="left" vertical="center" wrapText="1"/>
    </xf>
    <xf numFmtId="177" fontId="23" fillId="0" borderId="0" xfId="5" applyNumberFormat="1" applyFont="1" applyFill="1" applyBorder="1" applyAlignment="1">
      <alignment horizontal="left" vertical="center" wrapText="1"/>
    </xf>
    <xf numFmtId="178" fontId="11" fillId="0" borderId="0" xfId="5" applyNumberFormat="1" applyFont="1" applyFill="1" applyBorder="1" applyAlignment="1">
      <alignment horizontal="center" vertical="center"/>
    </xf>
    <xf numFmtId="179" fontId="12" fillId="0" borderId="18" xfId="5" applyNumberFormat="1" applyFont="1" applyFill="1" applyBorder="1" applyAlignment="1">
      <alignment horizontal="right" vertical="center"/>
    </xf>
    <xf numFmtId="204" fontId="11" fillId="0" borderId="0" xfId="0" applyNumberFormat="1" applyFont="1" applyFill="1" applyAlignment="1">
      <alignment vertical="center"/>
    </xf>
    <xf numFmtId="177" fontId="8" fillId="0" borderId="0" xfId="0" applyNumberFormat="1" applyFont="1" applyFill="1" applyBorder="1" applyAlignment="1">
      <alignment horizontal="left" vertical="center" indent="1"/>
    </xf>
    <xf numFmtId="178" fontId="15" fillId="0" borderId="0" xfId="5" applyNumberFormat="1" applyFont="1" applyFill="1" applyBorder="1"/>
    <xf numFmtId="178" fontId="8" fillId="0" borderId="5" xfId="5" applyNumberFormat="1" applyFont="1" applyFill="1" applyBorder="1" applyAlignment="1">
      <alignment horizontal="center"/>
    </xf>
    <xf numFmtId="178" fontId="8" fillId="0" borderId="4" xfId="5" applyNumberFormat="1" applyFont="1" applyFill="1" applyBorder="1" applyAlignment="1">
      <alignment horizontal="centerContinuous" vertical="center"/>
    </xf>
    <xf numFmtId="178" fontId="8" fillId="0" borderId="14" xfId="5" applyNumberFormat="1" applyFont="1" applyFill="1" applyBorder="1" applyAlignment="1">
      <alignment horizontal="centerContinuous" vertical="center"/>
    </xf>
    <xf numFmtId="178" fontId="8" fillId="0" borderId="0" xfId="5" applyNumberFormat="1" applyFont="1" applyFill="1" applyAlignment="1">
      <alignment wrapText="1"/>
    </xf>
    <xf numFmtId="199" fontId="11" fillId="0" borderId="0" xfId="5" applyNumberFormat="1" applyFont="1" applyFill="1" applyBorder="1" applyAlignment="1">
      <alignment vertical="center"/>
    </xf>
    <xf numFmtId="178" fontId="6" fillId="0" borderId="0" xfId="5" applyNumberFormat="1" applyFont="1" applyFill="1" applyAlignment="1">
      <alignment vertical="center"/>
    </xf>
    <xf numFmtId="178" fontId="8" fillId="0" borderId="0" xfId="5" applyNumberFormat="1" applyFont="1" applyFill="1" applyBorder="1" applyAlignment="1">
      <alignment horizontal="right" vertical="center"/>
    </xf>
    <xf numFmtId="177" fontId="8" fillId="0" borderId="10" xfId="10" applyNumberFormat="1" applyFont="1" applyFill="1" applyBorder="1" applyAlignment="1">
      <alignment horizontal="centerContinuous" vertical="center" wrapText="1"/>
    </xf>
    <xf numFmtId="177" fontId="8" fillId="0" borderId="0" xfId="10" applyNumberFormat="1" applyFont="1" applyFill="1" applyBorder="1" applyAlignment="1">
      <alignment horizontal="center" vertical="center" wrapText="1"/>
    </xf>
    <xf numFmtId="179" fontId="12" fillId="0" borderId="0" xfId="0" applyNumberFormat="1" applyFont="1" applyFill="1" applyAlignment="1">
      <alignment horizontal="right" vertical="center"/>
    </xf>
    <xf numFmtId="178" fontId="6" fillId="0" borderId="0" xfId="5" applyNumberFormat="1" applyFont="1" applyFill="1" applyAlignment="1">
      <alignment horizontal="right" vertical="top"/>
    </xf>
    <xf numFmtId="178" fontId="1" fillId="0" borderId="5" xfId="5" applyNumberFormat="1" applyFont="1" applyFill="1" applyBorder="1" applyAlignment="1">
      <alignment horizontal="left"/>
    </xf>
    <xf numFmtId="199" fontId="1" fillId="0" borderId="0" xfId="13" applyNumberFormat="1" applyFont="1" applyFill="1" applyBorder="1" applyAlignment="1">
      <alignment vertical="center"/>
    </xf>
    <xf numFmtId="2" fontId="1" fillId="0" borderId="5" xfId="5" applyNumberFormat="1" applyFont="1" applyFill="1" applyBorder="1"/>
    <xf numFmtId="2" fontId="11" fillId="0" borderId="18" xfId="5" applyNumberFormat="1" applyFont="1" applyFill="1" applyBorder="1" applyAlignment="1">
      <alignment horizontal="right" vertical="center"/>
    </xf>
    <xf numFmtId="177" fontId="27" fillId="0" borderId="18" xfId="5" applyNumberFormat="1" applyFont="1" applyFill="1" applyBorder="1" applyAlignment="1">
      <alignment horizontal="right" vertical="center"/>
    </xf>
    <xf numFmtId="2" fontId="11" fillId="0" borderId="0" xfId="5" applyNumberFormat="1" applyFont="1" applyFill="1" applyBorder="1" applyAlignment="1">
      <alignment horizontal="right" vertical="center"/>
    </xf>
    <xf numFmtId="177" fontId="27" fillId="0" borderId="0" xfId="5" applyNumberFormat="1" applyFont="1" applyFill="1" applyBorder="1" applyAlignment="1">
      <alignment horizontal="right" vertical="center"/>
    </xf>
    <xf numFmtId="2" fontId="11" fillId="0" borderId="0" xfId="0" applyNumberFormat="1" applyFont="1" applyFill="1" applyBorder="1" applyAlignment="1">
      <alignment horizontal="right" vertical="center"/>
    </xf>
    <xf numFmtId="201" fontId="11" fillId="0" borderId="0" xfId="5" applyNumberFormat="1" applyFont="1" applyFill="1" applyBorder="1" applyAlignment="1">
      <alignment horizontal="right" vertical="center"/>
    </xf>
    <xf numFmtId="201" fontId="11" fillId="0" borderId="0" xfId="0" applyNumberFormat="1" applyFont="1" applyFill="1" applyAlignment="1">
      <alignment horizontal="right" vertical="center"/>
    </xf>
    <xf numFmtId="201" fontId="11" fillId="0" borderId="0" xfId="0" applyNumberFormat="1" applyFont="1" applyFill="1" applyAlignment="1">
      <alignment vertical="center"/>
    </xf>
    <xf numFmtId="2" fontId="1" fillId="0" borderId="0" xfId="13" applyNumberFormat="1" applyFont="1" applyFill="1" applyBorder="1" applyAlignment="1">
      <alignment vertical="center"/>
    </xf>
    <xf numFmtId="178" fontId="1" fillId="0" borderId="0" xfId="13" applyNumberFormat="1" applyFont="1" applyFill="1" applyBorder="1" applyAlignment="1">
      <alignment vertical="center"/>
    </xf>
    <xf numFmtId="178" fontId="1" fillId="0" borderId="0" xfId="5" applyNumberFormat="1" applyFont="1" applyFill="1" applyBorder="1" applyAlignment="1">
      <alignment horizontal="right" vertical="center"/>
    </xf>
    <xf numFmtId="201" fontId="1" fillId="0" borderId="0" xfId="5" applyNumberFormat="1" applyFont="1" applyFill="1" applyBorder="1" applyAlignment="1">
      <alignment horizontal="right" vertical="center"/>
    </xf>
    <xf numFmtId="2" fontId="1" fillId="0" borderId="0" xfId="5" applyNumberFormat="1" applyFont="1" applyFill="1" applyBorder="1" applyAlignment="1">
      <alignment horizontal="right" vertical="center"/>
    </xf>
    <xf numFmtId="201" fontId="1" fillId="0" borderId="0" xfId="0" applyNumberFormat="1" applyFont="1" applyFill="1" applyAlignment="1">
      <alignment vertical="center"/>
    </xf>
    <xf numFmtId="201" fontId="1" fillId="0" borderId="5" xfId="5" applyNumberFormat="1" applyFont="1" applyFill="1" applyBorder="1" applyAlignment="1">
      <alignment horizontal="right" vertical="center"/>
    </xf>
    <xf numFmtId="2" fontId="1" fillId="0" borderId="5" xfId="5" applyNumberFormat="1" applyFont="1" applyFill="1" applyBorder="1" applyAlignment="1">
      <alignment horizontal="right" vertical="center"/>
    </xf>
    <xf numFmtId="177" fontId="8" fillId="0" borderId="0" xfId="5" applyNumberFormat="1" applyFont="1" applyFill="1" applyAlignment="1">
      <alignment vertical="top"/>
    </xf>
    <xf numFmtId="2" fontId="1" fillId="0" borderId="0" xfId="5" applyNumberFormat="1" applyFont="1" applyFill="1"/>
    <xf numFmtId="201" fontId="0" fillId="0" borderId="0" xfId="5" applyNumberFormat="1" applyFont="1" applyFill="1" applyBorder="1" applyAlignment="1">
      <alignment horizontal="right" vertical="center"/>
    </xf>
    <xf numFmtId="201" fontId="0" fillId="0" borderId="0" xfId="0" applyNumberFormat="1" applyFont="1" applyFill="1" applyBorder="1" applyAlignment="1">
      <alignment vertical="center"/>
    </xf>
    <xf numFmtId="201" fontId="0" fillId="0" borderId="5" xfId="5" applyNumberFormat="1" applyFont="1" applyFill="1" applyBorder="1" applyAlignment="1">
      <alignment horizontal="right" vertical="center"/>
    </xf>
    <xf numFmtId="177" fontId="0" fillId="0" borderId="0" xfId="8" applyNumberFormat="1" applyFont="1" applyFill="1"/>
    <xf numFmtId="2" fontId="0" fillId="0" borderId="0" xfId="8" applyNumberFormat="1" applyFont="1" applyFill="1"/>
    <xf numFmtId="2" fontId="0" fillId="0" borderId="0" xfId="8" applyNumberFormat="1" applyFont="1" applyFill="1" applyAlignment="1">
      <alignment horizontal="right" vertical="center"/>
    </xf>
    <xf numFmtId="177" fontId="0" fillId="0" borderId="0" xfId="8" applyNumberFormat="1" applyFont="1" applyFill="1" applyBorder="1"/>
    <xf numFmtId="178" fontId="6" fillId="0" borderId="0" xfId="5" applyNumberFormat="1" applyFont="1" applyFill="1" applyBorder="1" applyAlignment="1">
      <alignment horizontal="centerContinuous" vertical="top"/>
    </xf>
    <xf numFmtId="178" fontId="6" fillId="0" borderId="0" xfId="5" applyNumberFormat="1" applyFont="1" applyFill="1" applyBorder="1" applyAlignment="1">
      <alignment horizontal="right" vertical="center"/>
    </xf>
    <xf numFmtId="178" fontId="6" fillId="0" borderId="0" xfId="5" applyNumberFormat="1" applyFont="1" applyFill="1" applyBorder="1" applyAlignment="1">
      <alignment horizontal="left" vertical="center"/>
    </xf>
    <xf numFmtId="177" fontId="8" fillId="0" borderId="4" xfId="5" applyNumberFormat="1" applyFont="1" applyFill="1" applyBorder="1" applyAlignment="1">
      <alignment horizontal="centerContinuous" vertical="center"/>
    </xf>
    <xf numFmtId="177" fontId="8" fillId="0" borderId="14" xfId="5" applyNumberFormat="1" applyFont="1" applyFill="1" applyBorder="1" applyAlignment="1">
      <alignment horizontal="centerContinuous" vertical="center"/>
    </xf>
    <xf numFmtId="178" fontId="15" fillId="0" borderId="2" xfId="5" applyNumberFormat="1" applyFont="1" applyFill="1" applyBorder="1" applyAlignment="1">
      <alignment horizontal="center"/>
    </xf>
    <xf numFmtId="178" fontId="1" fillId="0" borderId="0" xfId="5" applyNumberFormat="1" applyFont="1" applyFill="1" applyAlignment="1">
      <alignment horizontal="right" vertical="center"/>
    </xf>
    <xf numFmtId="199" fontId="1" fillId="0" borderId="0" xfId="5" applyNumberFormat="1" applyFont="1" applyFill="1" applyBorder="1" applyAlignment="1">
      <alignment vertical="center"/>
    </xf>
    <xf numFmtId="199" fontId="1" fillId="0" borderId="0" xfId="0" applyNumberFormat="1" applyFont="1" applyFill="1" applyBorder="1" applyAlignment="1">
      <alignment horizontal="distributed" vertical="center"/>
    </xf>
    <xf numFmtId="199" fontId="1" fillId="0" borderId="5" xfId="5" applyNumberFormat="1" applyFont="1" applyFill="1" applyBorder="1" applyAlignment="1">
      <alignment vertical="center"/>
    </xf>
    <xf numFmtId="199" fontId="1" fillId="0" borderId="5" xfId="0" applyNumberFormat="1" applyFont="1" applyFill="1" applyBorder="1" applyAlignment="1">
      <alignment horizontal="distributed" vertical="center"/>
    </xf>
    <xf numFmtId="178" fontId="8" fillId="0" borderId="1" xfId="5" applyNumberFormat="1" applyFont="1" applyFill="1" applyBorder="1" applyAlignment="1">
      <alignment vertical="center" wrapText="1"/>
    </xf>
    <xf numFmtId="178" fontId="8" fillId="0" borderId="2" xfId="5" applyNumberFormat="1" applyFont="1" applyFill="1" applyBorder="1" applyAlignment="1">
      <alignment vertical="center" wrapText="1"/>
    </xf>
    <xf numFmtId="178" fontId="8" fillId="0" borderId="3" xfId="5" applyNumberFormat="1" applyFont="1" applyFill="1" applyBorder="1" applyAlignment="1">
      <alignment vertical="center" wrapText="1"/>
    </xf>
    <xf numFmtId="199" fontId="11" fillId="0" borderId="17" xfId="5" applyNumberFormat="1" applyFont="1" applyFill="1" applyBorder="1" applyAlignment="1">
      <alignment vertical="center"/>
    </xf>
    <xf numFmtId="199" fontId="1" fillId="0" borderId="17" xfId="5" applyNumberFormat="1" applyFont="1" applyFill="1" applyBorder="1" applyAlignment="1">
      <alignment vertical="center"/>
    </xf>
    <xf numFmtId="179" fontId="1" fillId="0" borderId="0" xfId="5" applyNumberFormat="1" applyFont="1" applyFill="1" applyBorder="1" applyAlignment="1">
      <alignment vertical="center"/>
    </xf>
    <xf numFmtId="199" fontId="1" fillId="0" borderId="19" xfId="5" applyNumberFormat="1" applyFont="1" applyFill="1" applyBorder="1" applyAlignment="1">
      <alignment vertical="center"/>
    </xf>
    <xf numFmtId="179" fontId="1" fillId="0" borderId="5" xfId="5" applyNumberFormat="1" applyFont="1" applyFill="1" applyBorder="1" applyAlignment="1">
      <alignment vertical="center"/>
    </xf>
    <xf numFmtId="178" fontId="1" fillId="0" borderId="0" xfId="5" applyNumberFormat="1" applyFont="1" applyFill="1" applyAlignment="1">
      <alignment horizontal="center"/>
    </xf>
    <xf numFmtId="195" fontId="11" fillId="0" borderId="17" xfId="5" applyNumberFormat="1" applyFont="1" applyFill="1" applyBorder="1" applyAlignment="1">
      <alignment vertical="center"/>
    </xf>
    <xf numFmtId="195" fontId="1" fillId="0" borderId="17" xfId="5" applyNumberFormat="1" applyFont="1" applyFill="1" applyBorder="1" applyAlignment="1">
      <alignment vertical="center"/>
    </xf>
    <xf numFmtId="195" fontId="1" fillId="0" borderId="0" xfId="5" applyNumberFormat="1" applyFont="1" applyFill="1" applyBorder="1" applyAlignment="1">
      <alignment vertical="center"/>
    </xf>
    <xf numFmtId="195" fontId="1" fillId="0" borderId="0" xfId="0" applyNumberFormat="1" applyFont="1" applyFill="1" applyBorder="1"/>
    <xf numFmtId="195" fontId="1" fillId="0" borderId="0" xfId="5" applyNumberFormat="1" applyFont="1" applyFill="1"/>
    <xf numFmtId="195" fontId="1" fillId="0" borderId="17" xfId="5" applyNumberFormat="1" applyFont="1" applyFill="1" applyBorder="1"/>
    <xf numFmtId="195" fontId="1" fillId="0" borderId="5" xfId="5" applyNumberFormat="1" applyFont="1" applyFill="1" applyBorder="1"/>
    <xf numFmtId="195" fontId="11" fillId="0" borderId="17" xfId="8" applyNumberFormat="1" applyFont="1" applyFill="1" applyBorder="1" applyAlignment="1">
      <alignment vertical="center"/>
    </xf>
    <xf numFmtId="195" fontId="1" fillId="0" borderId="0" xfId="8" applyNumberFormat="1" applyFont="1" applyFill="1"/>
    <xf numFmtId="195" fontId="1" fillId="0" borderId="17" xfId="0" applyNumberFormat="1" applyFont="1" applyFill="1" applyBorder="1"/>
    <xf numFmtId="195" fontId="1" fillId="0" borderId="19" xfId="5" applyNumberFormat="1" applyFont="1" applyFill="1" applyBorder="1"/>
    <xf numFmtId="195" fontId="11" fillId="0" borderId="0" xfId="5" applyNumberFormat="1" applyFont="1" applyFill="1"/>
    <xf numFmtId="195" fontId="1" fillId="0" borderId="0" xfId="8" applyNumberFormat="1" applyFont="1" applyFill="1" applyBorder="1"/>
    <xf numFmtId="195" fontId="1" fillId="0" borderId="0" xfId="5" applyNumberFormat="1" applyFont="1" applyFill="1" applyBorder="1"/>
    <xf numFmtId="195" fontId="11" fillId="0" borderId="0" xfId="6" applyNumberFormat="1" applyFont="1" applyFill="1" applyBorder="1" applyAlignment="1">
      <alignment vertical="center"/>
    </xf>
    <xf numFmtId="178" fontId="1" fillId="0" borderId="0" xfId="6" applyNumberFormat="1" applyFont="1" applyFill="1"/>
    <xf numFmtId="178" fontId="8" fillId="0" borderId="0" xfId="6" applyNumberFormat="1" applyFont="1" applyFill="1"/>
    <xf numFmtId="178" fontId="8" fillId="0" borderId="0" xfId="6" applyNumberFormat="1" applyFont="1" applyFill="1" applyAlignment="1">
      <alignment horizontal="center"/>
    </xf>
    <xf numFmtId="178" fontId="1" fillId="0" borderId="5" xfId="6" applyNumberFormat="1" applyFont="1" applyFill="1" applyBorder="1"/>
    <xf numFmtId="178" fontId="1" fillId="0" borderId="0" xfId="6" applyNumberFormat="1" applyFont="1" applyFill="1" applyBorder="1"/>
    <xf numFmtId="178" fontId="8" fillId="0" borderId="5" xfId="6" applyNumberFormat="1" applyFont="1" applyFill="1" applyBorder="1" applyAlignment="1">
      <alignment horizontal="right" vertical="center"/>
    </xf>
    <xf numFmtId="178" fontId="8" fillId="0" borderId="1" xfId="6" applyNumberFormat="1" applyFont="1" applyFill="1" applyBorder="1" applyAlignment="1">
      <alignment horizontal="center" vertical="center" wrapText="1"/>
    </xf>
    <xf numFmtId="178" fontId="8" fillId="0" borderId="2" xfId="6" applyNumberFormat="1" applyFont="1" applyFill="1" applyBorder="1" applyAlignment="1">
      <alignment horizontal="center" vertical="center" wrapText="1"/>
    </xf>
    <xf numFmtId="178" fontId="8" fillId="0" borderId="3" xfId="6" applyNumberFormat="1" applyFont="1" applyFill="1" applyBorder="1" applyAlignment="1">
      <alignment horizontal="center" vertical="center" wrapText="1"/>
    </xf>
    <xf numFmtId="178" fontId="11" fillId="0" borderId="2" xfId="6" applyNumberFormat="1" applyFont="1" applyFill="1" applyBorder="1" applyAlignment="1">
      <alignment horizontal="center" vertical="center"/>
    </xf>
    <xf numFmtId="179" fontId="11" fillId="0" borderId="16" xfId="6" applyNumberFormat="1" applyFont="1" applyFill="1" applyBorder="1" applyAlignment="1">
      <alignment vertical="center"/>
    </xf>
    <xf numFmtId="179" fontId="11" fillId="0" borderId="18" xfId="6" applyNumberFormat="1" applyFont="1" applyFill="1" applyBorder="1" applyAlignment="1">
      <alignment vertical="center"/>
    </xf>
    <xf numFmtId="179" fontId="11" fillId="0" borderId="17" xfId="6" applyNumberFormat="1" applyFont="1" applyFill="1" applyBorder="1" applyAlignment="1">
      <alignment vertical="center"/>
    </xf>
    <xf numFmtId="179" fontId="11" fillId="0" borderId="0" xfId="6" applyNumberFormat="1" applyFont="1" applyFill="1" applyBorder="1" applyAlignment="1">
      <alignment vertical="center"/>
    </xf>
    <xf numFmtId="178" fontId="8" fillId="0" borderId="0" xfId="6" applyNumberFormat="1" applyFont="1" applyFill="1" applyBorder="1" applyAlignment="1">
      <alignment horizontal="distributed" vertical="center"/>
    </xf>
    <xf numFmtId="178" fontId="1" fillId="0" borderId="2" xfId="6" applyNumberFormat="1" applyFont="1" applyFill="1" applyBorder="1" applyAlignment="1">
      <alignment horizontal="center" vertical="center"/>
    </xf>
    <xf numFmtId="178" fontId="13" fillId="0" borderId="0" xfId="6" applyNumberFormat="1" applyFont="1" applyFill="1" applyBorder="1" applyAlignment="1">
      <alignment horizontal="distributed" vertical="center"/>
    </xf>
    <xf numFmtId="178" fontId="1" fillId="0" borderId="0" xfId="6" applyNumberFormat="1" applyFont="1" applyFill="1" applyBorder="1" applyAlignment="1">
      <alignment horizontal="distributed" vertical="center"/>
    </xf>
    <xf numFmtId="178" fontId="15" fillId="0" borderId="0" xfId="6" applyNumberFormat="1" applyFont="1" applyFill="1"/>
    <xf numFmtId="178" fontId="15" fillId="0" borderId="0" xfId="6" applyNumberFormat="1" applyFont="1" applyFill="1" applyAlignment="1">
      <alignment horizontal="center"/>
    </xf>
    <xf numFmtId="195" fontId="11" fillId="0" borderId="17" xfId="6" applyNumberFormat="1" applyFont="1" applyFill="1" applyBorder="1" applyAlignment="1">
      <alignment vertical="center"/>
    </xf>
    <xf numFmtId="195" fontId="1" fillId="0" borderId="17" xfId="6" applyNumberFormat="1" applyFont="1" applyFill="1" applyBorder="1" applyAlignment="1">
      <alignment horizontal="right" vertical="center"/>
    </xf>
    <xf numFmtId="195" fontId="1" fillId="0" borderId="0" xfId="6" applyNumberFormat="1" applyFont="1" applyFill="1" applyBorder="1" applyAlignment="1">
      <alignment horizontal="right" vertical="center"/>
    </xf>
    <xf numFmtId="195" fontId="1" fillId="0" borderId="17" xfId="0" applyNumberFormat="1" applyFont="1" applyFill="1" applyBorder="1" applyAlignment="1">
      <alignment horizontal="right"/>
    </xf>
    <xf numFmtId="195" fontId="1" fillId="0" borderId="0" xfId="0" applyNumberFormat="1" applyFont="1" applyFill="1" applyAlignment="1">
      <alignment horizontal="right"/>
    </xf>
    <xf numFmtId="195" fontId="1" fillId="0" borderId="17" xfId="6" applyNumberFormat="1" applyFont="1" applyFill="1" applyBorder="1" applyAlignment="1">
      <alignment horizontal="right"/>
    </xf>
    <xf numFmtId="195" fontId="1" fillId="0" borderId="0" xfId="6" applyNumberFormat="1" applyFont="1" applyFill="1" applyAlignment="1">
      <alignment horizontal="right"/>
    </xf>
    <xf numFmtId="195" fontId="1" fillId="0" borderId="19" xfId="6" applyNumberFormat="1" applyFont="1" applyFill="1" applyBorder="1" applyAlignment="1">
      <alignment horizontal="right"/>
    </xf>
    <xf numFmtId="195" fontId="1" fillId="0" borderId="5" xfId="6" applyNumberFormat="1" applyFont="1" applyFill="1" applyBorder="1" applyAlignment="1">
      <alignment horizontal="right"/>
    </xf>
    <xf numFmtId="195" fontId="11" fillId="0" borderId="0" xfId="6" applyNumberFormat="1" applyFont="1" applyFill="1"/>
    <xf numFmtId="195" fontId="1" fillId="0" borderId="0" xfId="9" applyNumberFormat="1" applyFont="1" applyFill="1" applyBorder="1"/>
    <xf numFmtId="195" fontId="1" fillId="0" borderId="0" xfId="0" applyNumberFormat="1" applyFont="1" applyFill="1" applyBorder="1" applyAlignment="1">
      <alignment horizontal="right"/>
    </xf>
    <xf numFmtId="195" fontId="1" fillId="0" borderId="0" xfId="6" applyNumberFormat="1" applyFont="1" applyFill="1" applyAlignment="1">
      <alignment horizontal="right" vertical="center"/>
    </xf>
    <xf numFmtId="178" fontId="6" fillId="0" borderId="0" xfId="6" applyNumberFormat="1" applyFont="1" applyFill="1"/>
    <xf numFmtId="177" fontId="8" fillId="0" borderId="4" xfId="9" applyNumberFormat="1" applyFont="1" applyFill="1" applyBorder="1" applyAlignment="1">
      <alignment horizontal="centerContinuous" vertical="center"/>
    </xf>
    <xf numFmtId="177" fontId="8" fillId="0" borderId="14" xfId="9" applyNumberFormat="1" applyFont="1" applyFill="1" applyBorder="1" applyAlignment="1">
      <alignment horizontal="centerContinuous" vertical="center"/>
    </xf>
    <xf numFmtId="178" fontId="11" fillId="0" borderId="0" xfId="6" applyNumberFormat="1" applyFont="1" applyFill="1" applyBorder="1"/>
    <xf numFmtId="177" fontId="1" fillId="0" borderId="2" xfId="9" applyNumberFormat="1" applyFont="1" applyFill="1" applyBorder="1"/>
    <xf numFmtId="0" fontId="11" fillId="0" borderId="0" xfId="0" applyFont="1" applyFill="1"/>
    <xf numFmtId="0" fontId="12" fillId="0" borderId="0" xfId="0" applyFont="1" applyFill="1"/>
    <xf numFmtId="179" fontId="11" fillId="0" borderId="0" xfId="0" applyNumberFormat="1" applyFont="1" applyFill="1"/>
    <xf numFmtId="178" fontId="12" fillId="0" borderId="0" xfId="5" applyNumberFormat="1" applyFont="1" applyFill="1"/>
    <xf numFmtId="178" fontId="12" fillId="0" borderId="0" xfId="5" applyNumberFormat="1" applyFont="1" applyFill="1" applyAlignment="1">
      <alignment horizontal="center"/>
    </xf>
    <xf numFmtId="178" fontId="8" fillId="0" borderId="21" xfId="5" applyNumberFormat="1" applyFont="1" applyFill="1" applyBorder="1" applyAlignment="1">
      <alignment horizontal="center" vertical="center" wrapText="1"/>
    </xf>
    <xf numFmtId="178" fontId="8" fillId="0" borderId="14" xfId="5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2" fontId="11" fillId="0" borderId="17" xfId="5" applyNumberFormat="1" applyFont="1" applyFill="1" applyBorder="1" applyAlignment="1">
      <alignment horizontal="right" vertical="center"/>
    </xf>
    <xf numFmtId="178" fontId="11" fillId="0" borderId="0" xfId="5" applyNumberFormat="1" applyFont="1" applyFill="1" applyAlignment="1"/>
    <xf numFmtId="177" fontId="11" fillId="0" borderId="0" xfId="5" applyNumberFormat="1" applyFont="1" applyFill="1" applyAlignment="1">
      <alignment vertical="center"/>
    </xf>
    <xf numFmtId="178" fontId="11" fillId="0" borderId="0" xfId="5" applyNumberFormat="1" applyFont="1" applyFill="1" applyAlignment="1">
      <alignment vertical="center"/>
    </xf>
    <xf numFmtId="0" fontId="11" fillId="0" borderId="0" xfId="5" applyFont="1" applyFill="1"/>
    <xf numFmtId="2" fontId="11" fillId="0" borderId="17" xfId="0" applyNumberFormat="1" applyFont="1" applyFill="1" applyBorder="1" applyAlignment="1">
      <alignment horizontal="right" vertical="center"/>
    </xf>
    <xf numFmtId="201" fontId="11" fillId="0" borderId="17" xfId="5" applyNumberFormat="1" applyFont="1" applyFill="1" applyBorder="1" applyAlignment="1">
      <alignment horizontal="right" vertical="center"/>
    </xf>
    <xf numFmtId="201" fontId="1" fillId="0" borderId="17" xfId="5" applyNumberFormat="1" applyFont="1" applyFill="1" applyBorder="1" applyAlignment="1">
      <alignment horizontal="right" vertical="center"/>
    </xf>
    <xf numFmtId="201" fontId="1" fillId="0" borderId="0" xfId="5" applyNumberFormat="1" applyFont="1" applyFill="1" applyBorder="1" applyAlignment="1" applyProtection="1">
      <alignment horizontal="right" vertical="center"/>
    </xf>
    <xf numFmtId="201" fontId="1" fillId="0" borderId="19" xfId="5" applyNumberFormat="1" applyFont="1" applyFill="1" applyBorder="1" applyAlignment="1">
      <alignment horizontal="right" vertical="center"/>
    </xf>
    <xf numFmtId="178" fontId="30" fillId="0" borderId="0" xfId="5" applyNumberFormat="1" applyFont="1" applyFill="1"/>
    <xf numFmtId="2" fontId="11" fillId="0" borderId="16" xfId="5" applyNumberFormat="1" applyFont="1" applyFill="1" applyBorder="1" applyAlignment="1">
      <alignment horizontal="right" vertical="center"/>
    </xf>
    <xf numFmtId="178" fontId="1" fillId="0" borderId="0" xfId="5" applyNumberFormat="1" applyFont="1" applyFill="1" applyBorder="1" applyAlignment="1">
      <alignment horizontal="center" vertical="center"/>
    </xf>
    <xf numFmtId="178" fontId="32" fillId="0" borderId="0" xfId="5" applyNumberFormat="1" applyFont="1" applyFill="1"/>
    <xf numFmtId="178" fontId="32" fillId="0" borderId="0" xfId="5" applyNumberFormat="1" applyFont="1" applyFill="1" applyAlignment="1">
      <alignment horizontal="center"/>
    </xf>
    <xf numFmtId="178" fontId="8" fillId="0" borderId="0" xfId="5" applyNumberFormat="1" applyFont="1" applyFill="1" applyBorder="1"/>
    <xf numFmtId="178" fontId="6" fillId="0" borderId="0" xfId="5" applyNumberFormat="1" applyFont="1" applyFill="1" applyAlignment="1">
      <alignment horizontal="centerContinuous" vertical="center"/>
    </xf>
    <xf numFmtId="178" fontId="6" fillId="0" borderId="0" xfId="5" applyNumberFormat="1" applyFont="1" applyFill="1" applyBorder="1"/>
    <xf numFmtId="178" fontId="30" fillId="0" borderId="0" xfId="5" applyNumberFormat="1" applyFont="1" applyFill="1" applyBorder="1"/>
    <xf numFmtId="2" fontId="11" fillId="0" borderId="0" xfId="5" applyNumberFormat="1" applyFont="1" applyFill="1" applyAlignment="1">
      <alignment horizontal="right" vertical="center"/>
    </xf>
    <xf numFmtId="178" fontId="1" fillId="0" borderId="0" xfId="5" applyNumberFormat="1" applyFont="1" applyFill="1" applyAlignment="1">
      <alignment vertical="center"/>
    </xf>
    <xf numFmtId="0" fontId="1" fillId="0" borderId="0" xfId="5" applyFont="1" applyFill="1"/>
    <xf numFmtId="179" fontId="11" fillId="0" borderId="0" xfId="5" applyNumberFormat="1" applyFont="1" applyFill="1" applyAlignment="1">
      <alignment vertical="center"/>
    </xf>
    <xf numFmtId="178" fontId="1" fillId="0" borderId="0" xfId="0" applyNumberFormat="1" applyFont="1" applyFill="1"/>
    <xf numFmtId="2" fontId="11" fillId="0" borderId="0" xfId="0" applyNumberFormat="1" applyFont="1" applyFill="1" applyAlignment="1">
      <alignment horizontal="right" vertical="center"/>
    </xf>
    <xf numFmtId="187" fontId="1" fillId="0" borderId="0" xfId="0" applyNumberFormat="1" applyFont="1" applyFill="1"/>
    <xf numFmtId="196" fontId="1" fillId="0" borderId="0" xfId="0" applyNumberFormat="1" applyFont="1" applyFill="1"/>
    <xf numFmtId="201" fontId="11" fillId="0" borderId="0" xfId="5" applyNumberFormat="1" applyFont="1" applyFill="1" applyAlignment="1">
      <alignment horizontal="right" vertical="center"/>
    </xf>
    <xf numFmtId="187" fontId="1" fillId="0" borderId="0" xfId="5" applyNumberFormat="1" applyFont="1" applyFill="1"/>
    <xf numFmtId="201" fontId="1" fillId="0" borderId="0" xfId="5" applyNumberFormat="1" applyFont="1" applyFill="1" applyAlignment="1">
      <alignment horizontal="right" vertical="center"/>
    </xf>
    <xf numFmtId="197" fontId="1" fillId="0" borderId="0" xfId="0" applyNumberFormat="1" applyFont="1" applyFill="1"/>
    <xf numFmtId="178" fontId="11" fillId="0" borderId="0" xfId="5" applyNumberFormat="1" applyFont="1" applyFill="1" applyAlignment="1">
      <alignment horizontal="right"/>
    </xf>
    <xf numFmtId="179" fontId="11" fillId="0" borderId="17" xfId="0" applyNumberFormat="1" applyFont="1" applyFill="1" applyBorder="1" applyAlignment="1">
      <alignment horizontal="right" vertical="center"/>
    </xf>
    <xf numFmtId="201" fontId="11" fillId="0" borderId="17" xfId="0" applyNumberFormat="1" applyFont="1" applyFill="1" applyBorder="1" applyAlignment="1">
      <alignment horizontal="right" vertical="center"/>
    </xf>
    <xf numFmtId="201" fontId="1" fillId="0" borderId="17" xfId="0" applyNumberFormat="1" applyFont="1" applyFill="1" applyBorder="1" applyAlignment="1">
      <alignment horizontal="right" vertical="center"/>
    </xf>
    <xf numFmtId="201" fontId="1" fillId="0" borderId="0" xfId="0" applyNumberFormat="1" applyFont="1" applyFill="1" applyAlignment="1">
      <alignment horizontal="right" vertical="center"/>
    </xf>
    <xf numFmtId="201" fontId="1" fillId="0" borderId="0" xfId="0" applyNumberFormat="1" applyFont="1" applyFill="1" applyBorder="1" applyAlignment="1">
      <alignment horizontal="right" vertical="center"/>
    </xf>
    <xf numFmtId="201" fontId="1" fillId="0" borderId="19" xfId="0" applyNumberFormat="1" applyFont="1" applyFill="1" applyBorder="1" applyAlignment="1">
      <alignment horizontal="right" vertical="center"/>
    </xf>
    <xf numFmtId="201" fontId="1" fillId="0" borderId="5" xfId="0" applyNumberFormat="1" applyFont="1" applyFill="1" applyBorder="1" applyAlignment="1">
      <alignment horizontal="right" vertical="center"/>
    </xf>
    <xf numFmtId="178" fontId="11" fillId="0" borderId="16" xfId="5" applyNumberFormat="1" applyFont="1" applyFill="1" applyBorder="1" applyAlignment="1">
      <alignment horizontal="right" vertical="center"/>
    </xf>
    <xf numFmtId="178" fontId="11" fillId="0" borderId="18" xfId="5" applyNumberFormat="1" applyFont="1" applyFill="1" applyBorder="1" applyAlignment="1">
      <alignment horizontal="right" vertical="center"/>
    </xf>
    <xf numFmtId="178" fontId="11" fillId="0" borderId="17" xfId="5" applyNumberFormat="1" applyFont="1" applyFill="1" applyBorder="1" applyAlignment="1">
      <alignment horizontal="right" vertical="center"/>
    </xf>
    <xf numFmtId="178" fontId="11" fillId="0" borderId="0" xfId="5" applyNumberFormat="1" applyFont="1" applyFill="1" applyBorder="1" applyAlignment="1">
      <alignment horizontal="right" vertical="center"/>
    </xf>
    <xf numFmtId="2" fontId="11" fillId="0" borderId="0" xfId="11" applyNumberFormat="1" applyFont="1" applyFill="1" applyBorder="1" applyAlignment="1">
      <alignment horizontal="right" vertical="center"/>
    </xf>
    <xf numFmtId="176" fontId="11" fillId="0" borderId="17" xfId="5" applyNumberFormat="1" applyFont="1" applyFill="1" applyBorder="1" applyAlignment="1">
      <alignment horizontal="right" vertical="center"/>
    </xf>
    <xf numFmtId="176" fontId="11" fillId="0" borderId="0" xfId="5" applyNumberFormat="1" applyFont="1" applyFill="1" applyBorder="1" applyAlignment="1">
      <alignment horizontal="right" vertical="center"/>
    </xf>
    <xf numFmtId="201" fontId="11" fillId="0" borderId="0" xfId="11" applyNumberFormat="1" applyFont="1" applyFill="1" applyBorder="1" applyAlignment="1">
      <alignment horizontal="right" vertical="center"/>
    </xf>
    <xf numFmtId="201" fontId="11" fillId="0" borderId="0" xfId="0" applyNumberFormat="1" applyFont="1" applyFill="1" applyBorder="1" applyAlignment="1">
      <alignment horizontal="right" vertical="center"/>
    </xf>
    <xf numFmtId="200" fontId="1" fillId="0" borderId="17" xfId="5" applyNumberFormat="1" applyFont="1" applyFill="1" applyBorder="1" applyAlignment="1">
      <alignment horizontal="right" vertical="center"/>
    </xf>
    <xf numFmtId="200" fontId="1" fillId="0" borderId="0" xfId="5" applyNumberFormat="1" applyFont="1" applyFill="1" applyBorder="1" applyAlignment="1">
      <alignment horizontal="right" vertical="center"/>
    </xf>
    <xf numFmtId="200" fontId="1" fillId="0" borderId="0" xfId="0" applyNumberFormat="1" applyFont="1" applyFill="1" applyBorder="1" applyAlignment="1">
      <alignment horizontal="right" vertical="center"/>
    </xf>
    <xf numFmtId="201" fontId="1" fillId="0" borderId="0" xfId="11" applyNumberFormat="1" applyFont="1" applyFill="1" applyBorder="1" applyAlignment="1">
      <alignment horizontal="right" vertical="center"/>
    </xf>
    <xf numFmtId="200" fontId="1" fillId="0" borderId="19" xfId="5" applyNumberFormat="1" applyFont="1" applyFill="1" applyBorder="1" applyAlignment="1">
      <alignment horizontal="right" vertical="center"/>
    </xf>
    <xf numFmtId="200" fontId="1" fillId="0" borderId="5" xfId="0" applyNumberFormat="1" applyFont="1" applyFill="1" applyBorder="1" applyAlignment="1">
      <alignment horizontal="right" vertical="center"/>
    </xf>
    <xf numFmtId="201" fontId="1" fillId="0" borderId="5" xfId="11" applyNumberFormat="1" applyFont="1" applyFill="1" applyBorder="1" applyAlignment="1">
      <alignment horizontal="right" vertical="center"/>
    </xf>
    <xf numFmtId="176" fontId="1" fillId="0" borderId="5" xfId="5" applyNumberFormat="1" applyFont="1" applyFill="1" applyBorder="1"/>
    <xf numFmtId="176" fontId="11" fillId="0" borderId="16" xfId="5" applyNumberFormat="1" applyFont="1" applyFill="1" applyBorder="1" applyAlignment="1">
      <alignment horizontal="right" vertical="center"/>
    </xf>
    <xf numFmtId="176" fontId="11" fillId="0" borderId="18" xfId="5" applyNumberFormat="1" applyFont="1" applyFill="1" applyBorder="1" applyAlignment="1">
      <alignment horizontal="right" vertical="center"/>
    </xf>
    <xf numFmtId="186" fontId="11" fillId="0" borderId="0" xfId="5" applyNumberFormat="1" applyFont="1" applyFill="1"/>
    <xf numFmtId="200" fontId="11" fillId="0" borderId="17" xfId="5" applyNumberFormat="1" applyFont="1" applyFill="1" applyBorder="1" applyAlignment="1">
      <alignment horizontal="right" vertical="center"/>
    </xf>
    <xf numFmtId="200" fontId="11" fillId="0" borderId="0" xfId="5" applyNumberFormat="1" applyFont="1" applyFill="1" applyBorder="1" applyAlignment="1">
      <alignment horizontal="right" vertical="center"/>
    </xf>
    <xf numFmtId="200" fontId="1" fillId="0" borderId="17" xfId="0" applyNumberFormat="1" applyFont="1" applyFill="1" applyBorder="1" applyAlignment="1">
      <alignment horizontal="right" vertical="center"/>
    </xf>
    <xf numFmtId="200" fontId="1" fillId="0" borderId="19" xfId="0" applyNumberFormat="1" applyFont="1" applyFill="1" applyBorder="1" applyAlignment="1">
      <alignment horizontal="right" vertical="center"/>
    </xf>
    <xf numFmtId="195" fontId="1" fillId="0" borderId="5" xfId="5" applyNumberFormat="1" applyFont="1" applyFill="1" applyBorder="1" applyAlignment="1">
      <alignment vertical="center"/>
    </xf>
    <xf numFmtId="178" fontId="8" fillId="0" borderId="0" xfId="5" applyNumberFormat="1" applyFont="1" applyFill="1" applyAlignment="1">
      <alignment horizontal="left"/>
    </xf>
    <xf numFmtId="176" fontId="1" fillId="0" borderId="0" xfId="5" applyNumberFormat="1" applyFont="1" applyFill="1"/>
    <xf numFmtId="178" fontId="6" fillId="0" borderId="0" xfId="5" applyNumberFormat="1" applyFont="1" applyFill="1" applyAlignment="1">
      <alignment horizontal="centerContinuous" vertical="top" wrapText="1"/>
    </xf>
    <xf numFmtId="178" fontId="6" fillId="0" borderId="0" xfId="5" applyNumberFormat="1" applyFont="1" applyFill="1" applyBorder="1" applyAlignment="1">
      <alignment wrapText="1"/>
    </xf>
    <xf numFmtId="178" fontId="6" fillId="0" borderId="0" xfId="5" applyNumberFormat="1" applyFont="1" applyFill="1" applyAlignment="1">
      <alignment wrapText="1"/>
    </xf>
    <xf numFmtId="0" fontId="30" fillId="0" borderId="0" xfId="0" applyFont="1" applyFill="1"/>
    <xf numFmtId="0" fontId="1" fillId="0" borderId="0" xfId="0" applyFont="1" applyFill="1" applyAlignment="1">
      <alignment horizontal="center"/>
    </xf>
    <xf numFmtId="178" fontId="8" fillId="0" borderId="14" xfId="5" applyNumberFormat="1" applyFont="1" applyFill="1" applyBorder="1" applyAlignment="1">
      <alignment horizontal="center" vertical="top" wrapText="1"/>
    </xf>
    <xf numFmtId="178" fontId="8" fillId="0" borderId="4" xfId="5" applyNumberFormat="1" applyFont="1" applyFill="1" applyBorder="1" applyAlignment="1">
      <alignment horizontal="center" vertical="top" wrapText="1"/>
    </xf>
    <xf numFmtId="178" fontId="1" fillId="0" borderId="0" xfId="5" applyNumberFormat="1" applyFont="1" applyFill="1" applyBorder="1" applyAlignment="1">
      <alignment horizontal="center"/>
    </xf>
    <xf numFmtId="0" fontId="2" fillId="0" borderId="0" xfId="7" applyFont="1" applyFill="1">
      <alignment vertical="center"/>
    </xf>
    <xf numFmtId="180" fontId="2" fillId="0" borderId="0" xfId="7" applyNumberFormat="1" applyFont="1" applyFill="1">
      <alignment vertical="center"/>
    </xf>
    <xf numFmtId="201" fontId="36" fillId="0" borderId="0" xfId="5" applyNumberFormat="1" applyFont="1" applyFill="1" applyBorder="1" applyAlignment="1">
      <alignment horizontal="right" vertical="center"/>
    </xf>
    <xf numFmtId="202" fontId="37" fillId="0" borderId="0" xfId="6" applyNumberFormat="1" applyFont="1" applyFill="1" applyBorder="1" applyAlignment="1">
      <alignment horizontal="right" vertical="center"/>
    </xf>
    <xf numFmtId="203" fontId="37" fillId="0" borderId="0" xfId="6" applyNumberFormat="1" applyFont="1" applyFill="1" applyBorder="1" applyAlignment="1">
      <alignment horizontal="right" vertical="center"/>
    </xf>
    <xf numFmtId="203" fontId="26" fillId="0" borderId="0" xfId="6" applyNumberFormat="1" applyFont="1" applyFill="1" applyBorder="1" applyAlignment="1">
      <alignment horizontal="right" vertical="center"/>
    </xf>
    <xf numFmtId="203" fontId="26" fillId="0" borderId="5" xfId="6" applyNumberFormat="1" applyFont="1" applyFill="1" applyBorder="1" applyAlignment="1">
      <alignment horizontal="right" vertical="center"/>
    </xf>
    <xf numFmtId="178" fontId="6" fillId="0" borderId="0" xfId="6" applyNumberFormat="1" applyFont="1" applyFill="1" applyAlignment="1">
      <alignment horizontal="right" vertical="center"/>
    </xf>
    <xf numFmtId="178" fontId="6" fillId="0" borderId="0" xfId="6" applyNumberFormat="1" applyFont="1" applyFill="1" applyAlignment="1">
      <alignment vertical="center"/>
    </xf>
    <xf numFmtId="178" fontId="6" fillId="0" borderId="0" xfId="6" applyNumberFormat="1" applyFont="1" applyFill="1" applyAlignment="1">
      <alignment vertical="top"/>
    </xf>
    <xf numFmtId="2" fontId="12" fillId="0" borderId="0" xfId="6" applyNumberFormat="1" applyFont="1" applyFill="1" applyBorder="1" applyAlignment="1">
      <alignment horizontal="right" vertical="center"/>
    </xf>
    <xf numFmtId="178" fontId="11" fillId="0" borderId="0" xfId="6" applyNumberFormat="1" applyFont="1" applyFill="1"/>
    <xf numFmtId="178" fontId="11" fillId="0" borderId="0" xfId="6" applyNumberFormat="1" applyFont="1" applyFill="1" applyBorder="1" applyAlignment="1">
      <alignment horizontal="center" vertical="center"/>
    </xf>
    <xf numFmtId="2" fontId="12" fillId="0" borderId="17" xfId="6" applyNumberFormat="1" applyFont="1" applyFill="1" applyBorder="1" applyAlignment="1">
      <alignment horizontal="right" vertical="center"/>
    </xf>
    <xf numFmtId="178" fontId="11" fillId="0" borderId="17" xfId="6" applyNumberFormat="1" applyFont="1" applyFill="1" applyBorder="1" applyAlignment="1">
      <alignment horizontal="right" vertical="center"/>
    </xf>
    <xf numFmtId="179" fontId="11" fillId="0" borderId="17" xfId="6" applyNumberFormat="1" applyFont="1" applyFill="1" applyBorder="1" applyAlignment="1">
      <alignment horizontal="right" vertical="center"/>
    </xf>
    <xf numFmtId="179" fontId="13" fillId="0" borderId="17" xfId="6" applyNumberFormat="1" applyFont="1" applyFill="1" applyBorder="1" applyAlignment="1">
      <alignment horizontal="right" vertical="top"/>
    </xf>
    <xf numFmtId="179" fontId="13" fillId="0" borderId="0" xfId="6" applyNumberFormat="1" applyFont="1" applyFill="1" applyBorder="1" applyAlignment="1">
      <alignment horizontal="right" vertical="top"/>
    </xf>
    <xf numFmtId="179" fontId="12" fillId="0" borderId="0" xfId="6" applyNumberFormat="1" applyFont="1" applyFill="1" applyBorder="1" applyAlignment="1">
      <alignment horizontal="right" vertical="top"/>
    </xf>
    <xf numFmtId="179" fontId="12" fillId="0" borderId="17" xfId="6" applyNumberFormat="1" applyFont="1" applyFill="1" applyBorder="1" applyAlignment="1">
      <alignment horizontal="right" vertical="top"/>
    </xf>
    <xf numFmtId="2" fontId="36" fillId="0" borderId="0" xfId="6" applyNumberFormat="1" applyFont="1" applyFill="1" applyBorder="1" applyAlignment="1">
      <alignment horizontal="right" vertical="center"/>
    </xf>
    <xf numFmtId="179" fontId="11" fillId="0" borderId="17" xfId="14" applyNumberFormat="1" applyFont="1" applyFill="1" applyBorder="1" applyAlignment="1">
      <alignment vertical="center"/>
    </xf>
    <xf numFmtId="2" fontId="11" fillId="0" borderId="0" xfId="6" applyNumberFormat="1" applyFont="1" applyFill="1" applyBorder="1" applyAlignment="1">
      <alignment horizontal="right" vertical="center"/>
    </xf>
    <xf numFmtId="179" fontId="11" fillId="0" borderId="0" xfId="6" applyNumberFormat="1" applyFont="1" applyFill="1" applyBorder="1" applyAlignment="1">
      <alignment horizontal="right" vertical="center"/>
    </xf>
    <xf numFmtId="179" fontId="11" fillId="0" borderId="0" xfId="14" applyNumberFormat="1" applyFont="1" applyFill="1" applyBorder="1" applyAlignment="1">
      <alignment vertical="center"/>
    </xf>
    <xf numFmtId="198" fontId="11" fillId="0" borderId="17" xfId="14" applyNumberFormat="1" applyFont="1" applyFill="1" applyBorder="1" applyAlignment="1">
      <alignment vertical="center"/>
    </xf>
    <xf numFmtId="202" fontId="11" fillId="0" borderId="0" xfId="6" applyNumberFormat="1" applyFont="1" applyFill="1" applyBorder="1" applyAlignment="1">
      <alignment horizontal="right" vertical="center"/>
    </xf>
    <xf numFmtId="198" fontId="11" fillId="0" borderId="0" xfId="14" applyNumberFormat="1" applyFont="1" applyFill="1" applyBorder="1" applyAlignment="1">
      <alignment vertical="center"/>
    </xf>
    <xf numFmtId="203" fontId="11" fillId="0" borderId="0" xfId="6" applyNumberFormat="1" applyFont="1" applyFill="1" applyBorder="1" applyAlignment="1">
      <alignment horizontal="right" vertical="center"/>
    </xf>
    <xf numFmtId="198" fontId="37" fillId="0" borderId="0" xfId="6" applyNumberFormat="1" applyFont="1" applyFill="1" applyBorder="1" applyAlignment="1">
      <alignment horizontal="right" vertical="center"/>
    </xf>
    <xf numFmtId="178" fontId="10" fillId="0" borderId="0" xfId="6" applyNumberFormat="1" applyFont="1" applyFill="1" applyBorder="1" applyAlignment="1">
      <alignment horizontal="distributed" vertical="center"/>
    </xf>
    <xf numFmtId="179" fontId="1" fillId="0" borderId="17" xfId="14" applyNumberFormat="1" applyFont="1" applyFill="1" applyBorder="1" applyAlignment="1">
      <alignment vertical="center"/>
    </xf>
    <xf numFmtId="179" fontId="1" fillId="0" borderId="0" xfId="14" applyNumberFormat="1" applyFont="1" applyFill="1" applyAlignment="1">
      <alignment vertical="center"/>
    </xf>
    <xf numFmtId="178" fontId="1" fillId="0" borderId="0" xfId="6" applyNumberFormat="1" applyFont="1" applyFill="1" applyBorder="1" applyAlignment="1">
      <alignment horizontal="center" vertical="center"/>
    </xf>
    <xf numFmtId="179" fontId="1" fillId="0" borderId="17" xfId="6" applyNumberFormat="1" applyFont="1" applyFill="1" applyBorder="1" applyAlignment="1">
      <alignment horizontal="right" vertical="center"/>
    </xf>
    <xf numFmtId="177" fontId="8" fillId="0" borderId="0" xfId="14" applyNumberFormat="1" applyFont="1" applyFill="1" applyBorder="1" applyAlignment="1">
      <alignment horizontal="distributed" vertical="center"/>
    </xf>
    <xf numFmtId="177" fontId="10" fillId="0" borderId="0" xfId="14" applyNumberFormat="1" applyFont="1" applyFill="1" applyBorder="1" applyAlignment="1">
      <alignment horizontal="distributed" vertical="center"/>
    </xf>
    <xf numFmtId="177" fontId="8" fillId="0" borderId="5" xfId="14" applyNumberFormat="1" applyFont="1" applyFill="1" applyBorder="1" applyAlignment="1">
      <alignment horizontal="distributed" vertical="center"/>
    </xf>
    <xf numFmtId="178" fontId="1" fillId="0" borderId="5" xfId="6" applyNumberFormat="1" applyFont="1" applyFill="1" applyBorder="1" applyAlignment="1">
      <alignment horizontal="center"/>
    </xf>
    <xf numFmtId="179" fontId="1" fillId="0" borderId="19" xfId="6" applyNumberFormat="1" applyFont="1" applyFill="1" applyBorder="1" applyAlignment="1">
      <alignment horizontal="right" vertical="center"/>
    </xf>
    <xf numFmtId="179" fontId="1" fillId="0" borderId="19" xfId="14" applyNumberFormat="1" applyFont="1" applyFill="1" applyBorder="1" applyAlignment="1">
      <alignment vertical="center"/>
    </xf>
    <xf numFmtId="179" fontId="1" fillId="0" borderId="5" xfId="14" applyNumberFormat="1" applyFont="1" applyFill="1" applyBorder="1" applyAlignment="1">
      <alignment vertical="center"/>
    </xf>
    <xf numFmtId="177" fontId="28" fillId="0" borderId="0" xfId="14" applyNumberFormat="1" applyFont="1" applyFill="1" applyAlignment="1">
      <alignment vertical="top"/>
    </xf>
    <xf numFmtId="177" fontId="28" fillId="0" borderId="0" xfId="14" applyNumberFormat="1" applyFont="1" applyFill="1"/>
    <xf numFmtId="2" fontId="1" fillId="0" borderId="0" xfId="6" applyNumberFormat="1" applyFont="1" applyFill="1" applyBorder="1" applyAlignment="1">
      <alignment horizontal="right" vertical="center"/>
    </xf>
    <xf numFmtId="203" fontId="37" fillId="0" borderId="0" xfId="14" applyNumberFormat="1" applyFont="1" applyFill="1" applyAlignment="1">
      <alignment horizontal="right" vertical="center"/>
    </xf>
    <xf numFmtId="203" fontId="3" fillId="0" borderId="0" xfId="7" applyNumberFormat="1" applyFont="1" applyFill="1" applyAlignment="1">
      <alignment horizontal="right" vertical="center"/>
    </xf>
    <xf numFmtId="203" fontId="26" fillId="0" borderId="0" xfId="6" applyNumberFormat="1" applyFont="1" applyFill="1" applyAlignment="1">
      <alignment horizontal="right"/>
    </xf>
    <xf numFmtId="2" fontId="1" fillId="0" borderId="17" xfId="6" applyNumberFormat="1" applyFont="1" applyFill="1" applyBorder="1" applyAlignment="1">
      <alignment horizontal="right" vertical="center"/>
    </xf>
    <xf numFmtId="2" fontId="1" fillId="0" borderId="19" xfId="6" applyNumberFormat="1" applyFont="1" applyFill="1" applyBorder="1" applyAlignment="1">
      <alignment horizontal="right" vertical="center"/>
    </xf>
    <xf numFmtId="198" fontId="36" fillId="0" borderId="17" xfId="0" applyNumberFormat="1" applyFont="1" applyFill="1" applyBorder="1" applyAlignment="1">
      <alignment vertical="center"/>
    </xf>
    <xf numFmtId="203" fontId="36" fillId="0" borderId="0" xfId="6" applyNumberFormat="1" applyFont="1" applyFill="1" applyBorder="1" applyAlignment="1">
      <alignment horizontal="right" vertical="center"/>
    </xf>
    <xf numFmtId="198" fontId="28" fillId="0" borderId="17" xfId="0" applyNumberFormat="1" applyFont="1" applyFill="1" applyBorder="1" applyAlignment="1">
      <alignment vertical="center"/>
    </xf>
    <xf numFmtId="203" fontId="28" fillId="0" borderId="0" xfId="0" applyNumberFormat="1" applyFont="1" applyFill="1" applyBorder="1" applyAlignment="1">
      <alignment vertical="center"/>
    </xf>
    <xf numFmtId="198" fontId="28" fillId="0" borderId="0" xfId="6" applyNumberFormat="1" applyFont="1" applyFill="1" applyBorder="1" applyAlignment="1">
      <alignment horizontal="right" vertical="center"/>
    </xf>
    <xf numFmtId="203" fontId="28" fillId="0" borderId="0" xfId="6" applyNumberFormat="1" applyFont="1" applyFill="1" applyBorder="1" applyAlignment="1">
      <alignment horizontal="right" vertical="center"/>
    </xf>
    <xf numFmtId="198" fontId="28" fillId="0" borderId="5" xfId="6" applyNumberFormat="1" applyFont="1" applyFill="1" applyBorder="1" applyAlignment="1">
      <alignment horizontal="right" vertical="center"/>
    </xf>
    <xf numFmtId="203" fontId="28" fillId="0" borderId="5" xfId="6" applyNumberFormat="1" applyFont="1" applyFill="1" applyBorder="1" applyAlignment="1">
      <alignment horizontal="right" vertical="center"/>
    </xf>
    <xf numFmtId="178" fontId="6" fillId="0" borderId="0" xfId="6" applyNumberFormat="1" applyFont="1" applyFill="1" applyAlignment="1">
      <alignment horizontal="right" vertical="top"/>
    </xf>
    <xf numFmtId="178" fontId="8" fillId="0" borderId="0" xfId="6" applyNumberFormat="1" applyFont="1" applyFill="1" applyAlignment="1">
      <alignment horizontal="center" vertical="center" wrapText="1"/>
    </xf>
    <xf numFmtId="178" fontId="23" fillId="0" borderId="7" xfId="6" applyNumberFormat="1" applyFont="1" applyFill="1" applyBorder="1" applyAlignment="1">
      <alignment vertical="center" wrapText="1"/>
    </xf>
    <xf numFmtId="178" fontId="23" fillId="0" borderId="7" xfId="6" applyNumberFormat="1" applyFont="1" applyFill="1" applyBorder="1" applyAlignment="1">
      <alignment horizontal="center" vertical="center" wrapText="1"/>
    </xf>
    <xf numFmtId="178" fontId="23" fillId="0" borderId="20" xfId="6" applyNumberFormat="1" applyFont="1" applyFill="1" applyBorder="1" applyAlignment="1">
      <alignment horizontal="center" vertical="center" wrapText="1"/>
    </xf>
    <xf numFmtId="178" fontId="23" fillId="0" borderId="15" xfId="6" applyNumberFormat="1" applyFont="1" applyFill="1" applyBorder="1" applyAlignment="1">
      <alignment horizontal="center" vertical="center" wrapText="1"/>
    </xf>
    <xf numFmtId="178" fontId="23" fillId="0" borderId="8" xfId="6" applyNumberFormat="1" applyFont="1" applyFill="1" applyBorder="1" applyAlignment="1">
      <alignment horizontal="center" vertical="center" wrapText="1"/>
    </xf>
    <xf numFmtId="178" fontId="8" fillId="0" borderId="0" xfId="6" applyNumberFormat="1" applyFont="1" applyFill="1" applyBorder="1" applyAlignment="1">
      <alignment horizontal="center" vertical="center" wrapText="1"/>
    </xf>
    <xf numFmtId="2" fontId="12" fillId="0" borderId="18" xfId="6" applyNumberFormat="1" applyFont="1" applyFill="1" applyBorder="1" applyAlignment="1">
      <alignment horizontal="right" vertical="center"/>
    </xf>
    <xf numFmtId="178" fontId="36" fillId="0" borderId="2" xfId="6" applyNumberFormat="1" applyFont="1" applyFill="1" applyBorder="1" applyAlignment="1">
      <alignment horizontal="center" vertical="center"/>
    </xf>
    <xf numFmtId="179" fontId="36" fillId="0" borderId="17" xfId="6" applyNumberFormat="1" applyFont="1" applyFill="1" applyBorder="1" applyAlignment="1">
      <alignment horizontal="right" vertical="center"/>
    </xf>
    <xf numFmtId="178" fontId="36" fillId="0" borderId="0" xfId="6" applyNumberFormat="1" applyFont="1" applyFill="1"/>
    <xf numFmtId="178" fontId="36" fillId="0" borderId="0" xfId="6" applyNumberFormat="1" applyFont="1" applyFill="1" applyBorder="1" applyAlignment="1">
      <alignment horizontal="center" vertical="center"/>
    </xf>
    <xf numFmtId="179" fontId="36" fillId="0" borderId="17" xfId="0" applyNumberFormat="1" applyFont="1" applyFill="1" applyBorder="1" applyAlignment="1">
      <alignment vertical="center"/>
    </xf>
    <xf numFmtId="189" fontId="36" fillId="0" borderId="0" xfId="6" applyNumberFormat="1" applyFont="1" applyFill="1" applyBorder="1" applyAlignment="1">
      <alignment horizontal="right" vertical="center"/>
    </xf>
    <xf numFmtId="179" fontId="36" fillId="0" borderId="0" xfId="0" applyNumberFormat="1" applyFont="1" applyFill="1" applyBorder="1" applyAlignment="1">
      <alignment vertical="center"/>
    </xf>
    <xf numFmtId="198" fontId="36" fillId="0" borderId="0" xfId="0" applyNumberFormat="1" applyFont="1" applyFill="1" applyBorder="1" applyAlignment="1">
      <alignment vertical="center"/>
    </xf>
    <xf numFmtId="198" fontId="36" fillId="0" borderId="0" xfId="6" applyNumberFormat="1" applyFont="1" applyFill="1" applyBorder="1" applyAlignment="1">
      <alignment horizontal="right" vertical="center"/>
    </xf>
    <xf numFmtId="203" fontId="36" fillId="0" borderId="0" xfId="0" applyNumberFormat="1" applyFont="1" applyFill="1" applyAlignment="1">
      <alignment vertical="center"/>
    </xf>
    <xf numFmtId="203" fontId="40" fillId="0" borderId="0" xfId="7" applyNumberFormat="1" applyFont="1" applyFill="1">
      <alignment vertical="center"/>
    </xf>
    <xf numFmtId="178" fontId="28" fillId="0" borderId="0" xfId="6" applyNumberFormat="1" applyFont="1" applyFill="1"/>
    <xf numFmtId="189" fontId="28" fillId="0" borderId="0" xfId="0" applyNumberFormat="1" applyFont="1" applyFill="1" applyAlignment="1">
      <alignment vertical="center"/>
    </xf>
    <xf numFmtId="178" fontId="23" fillId="0" borderId="0" xfId="6" applyNumberFormat="1" applyFont="1" applyFill="1" applyBorder="1" applyAlignment="1">
      <alignment horizontal="distributed" vertical="center"/>
    </xf>
    <xf numFmtId="178" fontId="28" fillId="0" borderId="2" xfId="6" applyNumberFormat="1" applyFont="1" applyFill="1" applyBorder="1" applyAlignment="1">
      <alignment horizontal="center" vertical="center"/>
    </xf>
    <xf numFmtId="179" fontId="28" fillId="0" borderId="17" xfId="6" applyNumberFormat="1" applyFont="1" applyFill="1" applyBorder="1" applyAlignment="1">
      <alignment horizontal="right" vertical="center"/>
    </xf>
    <xf numFmtId="177" fontId="23" fillId="0" borderId="0" xfId="0" applyNumberFormat="1" applyFont="1" applyFill="1" applyBorder="1" applyAlignment="1">
      <alignment horizontal="distributed" vertical="center"/>
    </xf>
    <xf numFmtId="178" fontId="41" fillId="0" borderId="0" xfId="6" applyNumberFormat="1" applyFont="1" applyFill="1" applyBorder="1" applyAlignment="1">
      <alignment horizontal="distributed" vertical="center"/>
    </xf>
    <xf numFmtId="177" fontId="36" fillId="0" borderId="0" xfId="0" applyNumberFormat="1" applyFont="1" applyFill="1" applyBorder="1" applyAlignment="1">
      <alignment horizontal="distributed" vertical="center"/>
    </xf>
    <xf numFmtId="177" fontId="28" fillId="0" borderId="0" xfId="0" applyNumberFormat="1" applyFont="1" applyFill="1" applyBorder="1" applyAlignment="1">
      <alignment horizontal="distributed" vertical="center"/>
    </xf>
    <xf numFmtId="178" fontId="28" fillId="0" borderId="0" xfId="6" applyNumberFormat="1" applyFont="1" applyFill="1" applyBorder="1" applyAlignment="1">
      <alignment horizontal="distributed" vertical="center"/>
    </xf>
    <xf numFmtId="178" fontId="28" fillId="0" borderId="0" xfId="6" applyNumberFormat="1" applyFont="1" applyFill="1" applyBorder="1"/>
    <xf numFmtId="177" fontId="38" fillId="0" borderId="0" xfId="0" applyNumberFormat="1" applyFont="1" applyFill="1" applyBorder="1" applyAlignment="1">
      <alignment horizontal="distributed" vertical="center"/>
    </xf>
    <xf numFmtId="177" fontId="23" fillId="0" borderId="5" xfId="0" applyNumberFormat="1" applyFont="1" applyFill="1" applyBorder="1" applyAlignment="1">
      <alignment horizontal="distributed" vertical="center"/>
    </xf>
    <xf numFmtId="178" fontId="28" fillId="0" borderId="6" xfId="6" applyNumberFormat="1" applyFont="1" applyFill="1" applyBorder="1" applyAlignment="1">
      <alignment horizontal="center"/>
    </xf>
    <xf numFmtId="179" fontId="28" fillId="0" borderId="19" xfId="6" applyNumberFormat="1" applyFont="1" applyFill="1" applyBorder="1" applyAlignment="1">
      <alignment horizontal="right" vertical="center"/>
    </xf>
    <xf numFmtId="178" fontId="28" fillId="0" borderId="5" xfId="6" applyNumberFormat="1" applyFont="1" applyFill="1" applyBorder="1"/>
    <xf numFmtId="189" fontId="28" fillId="0" borderId="5" xfId="0" applyNumberFormat="1" applyFont="1" applyFill="1" applyBorder="1" applyAlignment="1">
      <alignment vertical="center"/>
    </xf>
    <xf numFmtId="179" fontId="28" fillId="0" borderId="17" xfId="0" applyNumberFormat="1" applyFont="1" applyFill="1" applyBorder="1" applyAlignment="1">
      <alignment vertical="center"/>
    </xf>
    <xf numFmtId="2" fontId="28" fillId="0" borderId="0" xfId="6" applyNumberFormat="1" applyFont="1" applyFill="1" applyBorder="1" applyAlignment="1">
      <alignment horizontal="right" vertical="center"/>
    </xf>
    <xf numFmtId="179" fontId="28" fillId="0" borderId="0" xfId="0" applyNumberFormat="1" applyFont="1" applyFill="1" applyBorder="1" applyAlignment="1">
      <alignment vertical="center"/>
    </xf>
    <xf numFmtId="44" fontId="28" fillId="0" borderId="0" xfId="6" applyNumberFormat="1" applyFont="1" applyFill="1" applyBorder="1" applyAlignment="1">
      <alignment horizontal="right" vertical="center"/>
    </xf>
    <xf numFmtId="179" fontId="28" fillId="0" borderId="19" xfId="0" applyNumberFormat="1" applyFont="1" applyFill="1" applyBorder="1" applyAlignment="1">
      <alignment vertical="center"/>
    </xf>
    <xf numFmtId="2" fontId="28" fillId="0" borderId="5" xfId="6" applyNumberFormat="1" applyFont="1" applyFill="1" applyBorder="1" applyAlignment="1">
      <alignment horizontal="right" vertical="center"/>
    </xf>
    <xf numFmtId="179" fontId="28" fillId="0" borderId="5" xfId="0" applyNumberFormat="1" applyFont="1" applyFill="1" applyBorder="1" applyAlignment="1">
      <alignment vertical="center"/>
    </xf>
    <xf numFmtId="44" fontId="28" fillId="0" borderId="5" xfId="6" applyNumberFormat="1" applyFont="1" applyFill="1" applyBorder="1" applyAlignment="1">
      <alignment horizontal="right" vertical="center"/>
    </xf>
    <xf numFmtId="177" fontId="23" fillId="0" borderId="12" xfId="0" applyNumberFormat="1" applyFont="1" applyFill="1" applyBorder="1" applyAlignment="1">
      <alignment vertical="top" wrapText="1"/>
    </xf>
    <xf numFmtId="177" fontId="23" fillId="0" borderId="0" xfId="0" applyNumberFormat="1" applyFont="1" applyFill="1" applyBorder="1" applyAlignment="1">
      <alignment vertical="top" wrapText="1"/>
    </xf>
    <xf numFmtId="198" fontId="28" fillId="0" borderId="19" xfId="0" applyNumberFormat="1" applyFont="1" applyFill="1" applyBorder="1" applyAlignment="1">
      <alignment vertical="center"/>
    </xf>
    <xf numFmtId="179" fontId="36" fillId="0" borderId="0" xfId="6" applyNumberFormat="1" applyFont="1" applyFill="1" applyBorder="1" applyAlignment="1">
      <alignment horizontal="right" vertical="center"/>
    </xf>
    <xf numFmtId="179" fontId="39" fillId="0" borderId="0" xfId="6" applyNumberFormat="1" applyFont="1" applyFill="1" applyBorder="1" applyAlignment="1">
      <alignment horizontal="right" vertical="top"/>
    </xf>
    <xf numFmtId="198" fontId="28" fillId="0" borderId="0" xfId="0" applyNumberFormat="1" applyFont="1" applyFill="1" applyBorder="1" applyAlignment="1">
      <alignment vertical="center"/>
    </xf>
    <xf numFmtId="177" fontId="36" fillId="0" borderId="2" xfId="0" applyNumberFormat="1" applyFont="1" applyFill="1" applyBorder="1" applyAlignment="1">
      <alignment horizontal="center" vertical="center"/>
    </xf>
    <xf numFmtId="177" fontId="23" fillId="0" borderId="0" xfId="0" applyNumberFormat="1" applyFont="1" applyFill="1" applyBorder="1" applyAlignment="1">
      <alignment horizontal="left" vertical="center"/>
    </xf>
    <xf numFmtId="177" fontId="28" fillId="0" borderId="2" xfId="0" applyNumberFormat="1" applyFont="1" applyFill="1" applyBorder="1" applyAlignment="1">
      <alignment horizontal="center" vertical="center"/>
    </xf>
    <xf numFmtId="177" fontId="28" fillId="0" borderId="2" xfId="0" applyNumberFormat="1" applyFont="1" applyFill="1" applyBorder="1" applyAlignment="1">
      <alignment horizontal="center"/>
    </xf>
    <xf numFmtId="2" fontId="28" fillId="0" borderId="17" xfId="6" applyNumberFormat="1" applyFont="1" applyFill="1" applyBorder="1" applyAlignment="1">
      <alignment horizontal="right" vertical="center"/>
    </xf>
    <xf numFmtId="177" fontId="41" fillId="0" borderId="0" xfId="0" applyNumberFormat="1" applyFont="1" applyFill="1" applyBorder="1" applyAlignment="1">
      <alignment horizontal="distributed" vertical="center"/>
    </xf>
    <xf numFmtId="177" fontId="23" fillId="0" borderId="5" xfId="0" applyNumberFormat="1" applyFont="1" applyFill="1" applyBorder="1" applyAlignment="1">
      <alignment horizontal="left" vertical="center"/>
    </xf>
    <xf numFmtId="177" fontId="28" fillId="0" borderId="6" xfId="0" applyNumberFormat="1" applyFont="1" applyFill="1" applyBorder="1" applyAlignment="1">
      <alignment horizontal="center" vertical="center"/>
    </xf>
    <xf numFmtId="2" fontId="28" fillId="0" borderId="19" xfId="6" applyNumberFormat="1" applyFont="1" applyFill="1" applyBorder="1" applyAlignment="1">
      <alignment horizontal="right" vertical="center"/>
    </xf>
    <xf numFmtId="198" fontId="28" fillId="0" borderId="5" xfId="0" applyNumberFormat="1" applyFont="1" applyFill="1" applyBorder="1" applyAlignment="1">
      <alignment vertical="center"/>
    </xf>
    <xf numFmtId="198" fontId="11" fillId="0" borderId="17" xfId="0" applyNumberFormat="1" applyFont="1" applyFill="1" applyBorder="1" applyAlignment="1">
      <alignment vertical="center"/>
    </xf>
    <xf numFmtId="203" fontId="11" fillId="0" borderId="0" xfId="5" applyNumberFormat="1" applyFont="1" applyFill="1" applyBorder="1" applyAlignment="1">
      <alignment horizontal="right" vertical="center"/>
    </xf>
    <xf numFmtId="179" fontId="11" fillId="0" borderId="17" xfId="5" applyNumberFormat="1" applyFont="1" applyFill="1" applyBorder="1" applyAlignment="1">
      <alignment horizontal="right" vertical="center"/>
    </xf>
    <xf numFmtId="189" fontId="11" fillId="0" borderId="0" xfId="5" applyNumberFormat="1" applyFont="1" applyFill="1" applyBorder="1" applyAlignment="1">
      <alignment horizontal="right" vertical="center"/>
    </xf>
    <xf numFmtId="198" fontId="1" fillId="0" borderId="17" xfId="0" applyNumberFormat="1" applyFont="1" applyFill="1" applyBorder="1" applyAlignment="1">
      <alignment vertical="center"/>
    </xf>
    <xf numFmtId="203" fontId="1" fillId="0" borderId="0" xfId="0" applyNumberFormat="1" applyFont="1" applyFill="1" applyBorder="1" applyAlignment="1">
      <alignment vertical="center"/>
    </xf>
    <xf numFmtId="203" fontId="1" fillId="0" borderId="0" xfId="0" applyNumberFormat="1" applyFont="1" applyFill="1" applyAlignment="1">
      <alignment vertical="center"/>
    </xf>
    <xf numFmtId="189" fontId="1" fillId="0" borderId="0" xfId="0" applyNumberFormat="1" applyFont="1" applyFill="1" applyAlignment="1">
      <alignment vertical="center"/>
    </xf>
    <xf numFmtId="203" fontId="1" fillId="0" borderId="0" xfId="5" applyNumberFormat="1" applyFont="1" applyFill="1" applyBorder="1" applyAlignment="1">
      <alignment horizontal="right" vertical="center"/>
    </xf>
    <xf numFmtId="9" fontId="1" fillId="0" borderId="0" xfId="15" applyFont="1" applyFill="1" applyBorder="1" applyAlignment="1">
      <alignment horizontal="distributed" vertical="center"/>
    </xf>
    <xf numFmtId="9" fontId="1" fillId="0" borderId="0" xfId="15" applyFont="1" applyFill="1" applyBorder="1" applyAlignment="1">
      <alignment horizontal="center" vertical="center"/>
    </xf>
    <xf numFmtId="9" fontId="1" fillId="0" borderId="17" xfId="15" applyFont="1" applyFill="1" applyBorder="1" applyAlignment="1">
      <alignment horizontal="right" vertical="center"/>
    </xf>
    <xf numFmtId="9" fontId="1" fillId="0" borderId="0" xfId="15" applyFont="1" applyFill="1"/>
    <xf numFmtId="9" fontId="1" fillId="0" borderId="0" xfId="15" applyFont="1" applyFill="1" applyAlignment="1">
      <alignment vertical="center"/>
    </xf>
    <xf numFmtId="189" fontId="1" fillId="0" borderId="0" xfId="0" applyNumberFormat="1" applyFont="1" applyFill="1" applyBorder="1" applyAlignment="1">
      <alignment vertical="center"/>
    </xf>
    <xf numFmtId="178" fontId="1" fillId="0" borderId="5" xfId="5" applyNumberFormat="1" applyFont="1" applyFill="1" applyBorder="1" applyAlignment="1">
      <alignment horizontal="center"/>
    </xf>
    <xf numFmtId="179" fontId="1" fillId="0" borderId="19" xfId="5" applyNumberFormat="1" applyFont="1" applyFill="1" applyBorder="1" applyAlignment="1">
      <alignment horizontal="right" vertical="center"/>
    </xf>
    <xf numFmtId="198" fontId="1" fillId="0" borderId="19" xfId="0" applyNumberFormat="1" applyFont="1" applyFill="1" applyBorder="1" applyAlignment="1">
      <alignment vertical="center"/>
    </xf>
    <xf numFmtId="203" fontId="1" fillId="0" borderId="5" xfId="5" applyNumberFormat="1" applyFont="1" applyFill="1" applyBorder="1" applyAlignment="1">
      <alignment horizontal="right" vertical="center"/>
    </xf>
    <xf numFmtId="198" fontId="11" fillId="0" borderId="0" xfId="5" applyNumberFormat="1" applyFont="1" applyFill="1" applyBorder="1" applyAlignment="1">
      <alignment horizontal="right" vertical="center"/>
    </xf>
    <xf numFmtId="179" fontId="11" fillId="0" borderId="0" xfId="5" applyNumberFormat="1" applyFont="1" applyFill="1" applyBorder="1" applyAlignment="1">
      <alignment horizontal="right" vertical="center"/>
    </xf>
    <xf numFmtId="198" fontId="11" fillId="0" borderId="0" xfId="0" applyNumberFormat="1" applyFont="1" applyFill="1" applyBorder="1" applyAlignment="1">
      <alignment horizontal="right" vertical="center"/>
    </xf>
    <xf numFmtId="198" fontId="1" fillId="0" borderId="17" xfId="0" applyNumberFormat="1" applyFont="1" applyFill="1" applyBorder="1" applyAlignment="1">
      <alignment horizontal="right" vertical="center"/>
    </xf>
    <xf numFmtId="198" fontId="1" fillId="0" borderId="0" xfId="5" applyNumberFormat="1" applyFont="1" applyFill="1" applyBorder="1" applyAlignment="1">
      <alignment horizontal="right" vertical="center"/>
    </xf>
    <xf numFmtId="2" fontId="1" fillId="0" borderId="17" xfId="5" applyNumberFormat="1" applyFont="1" applyFill="1" applyBorder="1" applyAlignment="1">
      <alignment horizontal="right" vertical="center"/>
    </xf>
    <xf numFmtId="203" fontId="1" fillId="0" borderId="0" xfId="5" applyNumberFormat="1" applyFont="1" applyFill="1" applyBorder="1" applyAlignment="1" applyProtection="1">
      <alignment horizontal="right" vertical="center"/>
    </xf>
    <xf numFmtId="2" fontId="1" fillId="0" borderId="19" xfId="5" applyNumberFormat="1" applyFont="1" applyFill="1" applyBorder="1" applyAlignment="1">
      <alignment horizontal="right" vertical="center"/>
    </xf>
    <xf numFmtId="198" fontId="1" fillId="0" borderId="19" xfId="0" applyNumberFormat="1" applyFont="1" applyFill="1" applyBorder="1" applyAlignment="1">
      <alignment horizontal="right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177" fontId="23" fillId="0" borderId="4" xfId="0" applyNumberFormat="1" applyFont="1" applyFill="1" applyBorder="1" applyAlignment="1">
      <alignment horizontal="center" vertical="center" wrapText="1"/>
    </xf>
    <xf numFmtId="177" fontId="23" fillId="0" borderId="8" xfId="0" applyNumberFormat="1" applyFont="1" applyFill="1" applyBorder="1" applyAlignment="1">
      <alignment horizontal="center" vertical="center" wrapText="1"/>
    </xf>
    <xf numFmtId="177" fontId="23" fillId="0" borderId="1" xfId="0" applyNumberFormat="1" applyFont="1" applyFill="1" applyBorder="1" applyAlignment="1">
      <alignment horizontal="center" vertical="center" wrapText="1"/>
    </xf>
    <xf numFmtId="177" fontId="23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177" fontId="23" fillId="0" borderId="8" xfId="0" applyNumberFormat="1" applyFont="1" applyFill="1" applyBorder="1" applyAlignment="1">
      <alignment horizontal="center" vertical="center" wrapText="1"/>
    </xf>
    <xf numFmtId="177" fontId="23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177" fontId="10" fillId="0" borderId="0" xfId="0" applyNumberFormat="1" applyFont="1" applyFill="1" applyBorder="1" applyAlignment="1">
      <alignment horizontal="distributed" vertical="center"/>
    </xf>
    <xf numFmtId="177" fontId="8" fillId="0" borderId="0" xfId="0" applyNumberFormat="1" applyFont="1" applyFill="1" applyBorder="1" applyAlignment="1">
      <alignment horizontal="distributed" vertical="center"/>
    </xf>
    <xf numFmtId="177" fontId="8" fillId="0" borderId="5" xfId="0" applyNumberFormat="1" applyFont="1" applyFill="1" applyBorder="1" applyAlignment="1">
      <alignment horizontal="distributed" vertical="center"/>
    </xf>
    <xf numFmtId="178" fontId="8" fillId="0" borderId="3" xfId="5" applyNumberFormat="1" applyFont="1" applyFill="1" applyBorder="1" applyAlignment="1">
      <alignment horizontal="center" vertical="center" wrapText="1"/>
    </xf>
    <xf numFmtId="178" fontId="6" fillId="0" borderId="0" xfId="6" applyNumberFormat="1" applyFont="1" applyFill="1" applyAlignment="1">
      <alignment horizontal="right" vertical="center"/>
    </xf>
    <xf numFmtId="178" fontId="10" fillId="0" borderId="0" xfId="6" applyNumberFormat="1" applyFont="1" applyFill="1" applyBorder="1" applyAlignment="1">
      <alignment horizontal="distributed" vertical="center"/>
    </xf>
    <xf numFmtId="178" fontId="8" fillId="0" borderId="1" xfId="5" applyNumberFormat="1" applyFont="1" applyFill="1" applyBorder="1" applyAlignment="1">
      <alignment horizontal="center" vertical="center" wrapText="1"/>
    </xf>
    <xf numFmtId="177" fontId="8" fillId="0" borderId="0" xfId="14" applyNumberFormat="1" applyFont="1" applyFill="1" applyBorder="1" applyAlignment="1">
      <alignment horizontal="distributed" vertical="center"/>
    </xf>
    <xf numFmtId="177" fontId="10" fillId="0" borderId="0" xfId="14" applyNumberFormat="1" applyFont="1" applyFill="1" applyBorder="1" applyAlignment="1">
      <alignment horizontal="distributed" vertical="center"/>
    </xf>
    <xf numFmtId="177" fontId="8" fillId="0" borderId="5" xfId="14" applyNumberFormat="1" applyFont="1" applyFill="1" applyBorder="1" applyAlignment="1">
      <alignment horizontal="distributed" vertical="center"/>
    </xf>
    <xf numFmtId="178" fontId="43" fillId="0" borderId="0" xfId="6" applyNumberFormat="1" applyFont="1" applyFill="1"/>
    <xf numFmtId="178" fontId="44" fillId="0" borderId="0" xfId="6" applyNumberFormat="1" applyFont="1" applyFill="1"/>
    <xf numFmtId="178" fontId="45" fillId="0" borderId="0" xfId="6" applyNumberFormat="1" applyFont="1" applyFill="1"/>
    <xf numFmtId="178" fontId="45" fillId="0" borderId="0" xfId="6" applyNumberFormat="1" applyFont="1" applyFill="1" applyAlignment="1">
      <alignment horizontal="center"/>
    </xf>
    <xf numFmtId="178" fontId="44" fillId="0" borderId="5" xfId="6" applyNumberFormat="1" applyFont="1" applyFill="1" applyBorder="1"/>
    <xf numFmtId="178" fontId="44" fillId="0" borderId="0" xfId="6" applyNumberFormat="1" applyFont="1" applyFill="1" applyBorder="1"/>
    <xf numFmtId="178" fontId="45" fillId="0" borderId="5" xfId="6" applyNumberFormat="1" applyFont="1" applyFill="1" applyBorder="1" applyAlignment="1">
      <alignment horizontal="right" vertical="center"/>
    </xf>
    <xf numFmtId="178" fontId="45" fillId="0" borderId="1" xfId="6" applyNumberFormat="1" applyFont="1" applyFill="1" applyBorder="1" applyAlignment="1">
      <alignment horizontal="center" vertical="center" wrapText="1"/>
    </xf>
    <xf numFmtId="177" fontId="45" fillId="0" borderId="4" xfId="9" applyNumberFormat="1" applyFont="1" applyFill="1" applyBorder="1" applyAlignment="1">
      <alignment horizontal="centerContinuous" vertical="center"/>
    </xf>
    <xf numFmtId="177" fontId="45" fillId="0" borderId="14" xfId="9" applyNumberFormat="1" applyFont="1" applyFill="1" applyBorder="1" applyAlignment="1">
      <alignment horizontal="centerContinuous" vertical="center"/>
    </xf>
    <xf numFmtId="178" fontId="45" fillId="0" borderId="2" xfId="6" applyNumberFormat="1" applyFont="1" applyFill="1" applyBorder="1" applyAlignment="1">
      <alignment horizontal="center" vertical="center" wrapText="1"/>
    </xf>
    <xf numFmtId="178" fontId="45" fillId="0" borderId="3" xfId="6" applyNumberFormat="1" applyFont="1" applyFill="1" applyBorder="1" applyAlignment="1">
      <alignment horizontal="center" vertical="center" wrapText="1"/>
    </xf>
    <xf numFmtId="178" fontId="47" fillId="0" borderId="2" xfId="6" applyNumberFormat="1" applyFont="1" applyFill="1" applyBorder="1" applyAlignment="1">
      <alignment horizontal="center" vertical="center"/>
    </xf>
    <xf numFmtId="179" fontId="47" fillId="0" borderId="16" xfId="6" applyNumberFormat="1" applyFont="1" applyFill="1" applyBorder="1" applyAlignment="1">
      <alignment vertical="center"/>
    </xf>
    <xf numFmtId="179" fontId="47" fillId="0" borderId="18" xfId="6" applyNumberFormat="1" applyFont="1" applyFill="1" applyBorder="1" applyAlignment="1">
      <alignment vertical="center"/>
    </xf>
    <xf numFmtId="178" fontId="47" fillId="0" borderId="0" xfId="6" applyNumberFormat="1" applyFont="1" applyFill="1" applyBorder="1"/>
    <xf numFmtId="179" fontId="47" fillId="0" borderId="17" xfId="6" applyNumberFormat="1" applyFont="1" applyFill="1" applyBorder="1" applyAlignment="1">
      <alignment vertical="center"/>
    </xf>
    <xf numFmtId="179" fontId="47" fillId="0" borderId="0" xfId="6" applyNumberFormat="1" applyFont="1" applyFill="1" applyBorder="1" applyAlignment="1">
      <alignment vertical="center"/>
    </xf>
    <xf numFmtId="178" fontId="47" fillId="0" borderId="2" xfId="0" applyNumberFormat="1" applyFont="1" applyFill="1" applyBorder="1" applyAlignment="1">
      <alignment horizontal="center" vertical="center"/>
    </xf>
    <xf numFmtId="179" fontId="47" fillId="0" borderId="0" xfId="0" applyNumberFormat="1" applyFont="1" applyFill="1" applyAlignment="1">
      <alignment vertical="center"/>
    </xf>
    <xf numFmtId="178" fontId="47" fillId="0" borderId="0" xfId="0" applyNumberFormat="1" applyFont="1" applyFill="1" applyBorder="1"/>
    <xf numFmtId="177" fontId="47" fillId="0" borderId="2" xfId="9" applyNumberFormat="1" applyFont="1" applyFill="1" applyBorder="1" applyAlignment="1">
      <alignment horizontal="center" vertical="center"/>
    </xf>
    <xf numFmtId="195" fontId="47" fillId="0" borderId="0" xfId="6" applyNumberFormat="1" applyFont="1" applyFill="1" applyBorder="1" applyAlignment="1">
      <alignment vertical="center"/>
    </xf>
    <xf numFmtId="195" fontId="47" fillId="0" borderId="0" xfId="0" applyNumberFormat="1" applyFont="1" applyFill="1" applyAlignment="1">
      <alignment horizontal="right" vertical="center"/>
    </xf>
    <xf numFmtId="195" fontId="47" fillId="0" borderId="0" xfId="0" applyNumberFormat="1" applyFont="1" applyFill="1" applyAlignment="1">
      <alignment vertical="center"/>
    </xf>
    <xf numFmtId="195" fontId="44" fillId="0" borderId="0" xfId="0" applyNumberFormat="1" applyFont="1" applyFill="1" applyAlignment="1">
      <alignment vertical="center"/>
    </xf>
    <xf numFmtId="195" fontId="47" fillId="0" borderId="0" xfId="9" applyNumberFormat="1" applyFont="1" applyFill="1" applyBorder="1" applyAlignment="1">
      <alignment horizontal="center" vertical="center"/>
    </xf>
    <xf numFmtId="178" fontId="45" fillId="0" borderId="0" xfId="6" applyNumberFormat="1" applyFont="1" applyFill="1" applyBorder="1" applyAlignment="1">
      <alignment horizontal="distributed" vertical="center"/>
    </xf>
    <xf numFmtId="178" fontId="44" fillId="0" borderId="2" xfId="6" applyNumberFormat="1" applyFont="1" applyFill="1" applyBorder="1" applyAlignment="1">
      <alignment horizontal="center" vertical="center"/>
    </xf>
    <xf numFmtId="195" fontId="44" fillId="0" borderId="0" xfId="0" applyNumberFormat="1" applyFont="1" applyFill="1" applyAlignment="1">
      <alignment horizontal="right" vertical="center"/>
    </xf>
    <xf numFmtId="177" fontId="45" fillId="0" borderId="0" xfId="0" applyNumberFormat="1" applyFont="1" applyFill="1" applyBorder="1" applyAlignment="1">
      <alignment horizontal="distributed" vertical="center"/>
    </xf>
    <xf numFmtId="178" fontId="49" fillId="0" borderId="0" xfId="6" applyNumberFormat="1" applyFont="1" applyFill="1" applyBorder="1" applyAlignment="1">
      <alignment horizontal="distributed" vertical="center"/>
    </xf>
    <xf numFmtId="177" fontId="47" fillId="0" borderId="0" xfId="0" applyNumberFormat="1" applyFont="1" applyFill="1" applyBorder="1" applyAlignment="1">
      <alignment horizontal="distributed" vertical="center"/>
    </xf>
    <xf numFmtId="178" fontId="47" fillId="0" borderId="0" xfId="6" applyNumberFormat="1" applyFont="1" applyFill="1" applyBorder="1" applyAlignment="1">
      <alignment horizontal="distributed" vertical="center"/>
    </xf>
    <xf numFmtId="177" fontId="44" fillId="0" borderId="0" xfId="0" applyNumberFormat="1" applyFont="1" applyFill="1" applyBorder="1" applyAlignment="1">
      <alignment horizontal="distributed" vertical="center"/>
    </xf>
    <xf numFmtId="178" fontId="44" fillId="0" borderId="0" xfId="6" applyNumberFormat="1" applyFont="1" applyFill="1" applyBorder="1" applyAlignment="1">
      <alignment horizontal="distributed" vertical="center"/>
    </xf>
    <xf numFmtId="177" fontId="46" fillId="0" borderId="0" xfId="0" applyNumberFormat="1" applyFont="1" applyFill="1" applyBorder="1" applyAlignment="1">
      <alignment horizontal="distributed" vertical="center"/>
    </xf>
    <xf numFmtId="195" fontId="44" fillId="0" borderId="0" xfId="0" applyNumberFormat="1" applyFont="1" applyFill="1" applyBorder="1" applyAlignment="1">
      <alignment vertical="center"/>
    </xf>
    <xf numFmtId="195" fontId="44" fillId="0" borderId="17" xfId="0" applyNumberFormat="1" applyFont="1" applyFill="1" applyBorder="1" applyAlignment="1">
      <alignment vertical="center"/>
    </xf>
    <xf numFmtId="177" fontId="45" fillId="0" borderId="5" xfId="0" applyNumberFormat="1" applyFont="1" applyFill="1" applyBorder="1" applyAlignment="1">
      <alignment horizontal="distributed" vertical="center"/>
    </xf>
    <xf numFmtId="178" fontId="44" fillId="0" borderId="6" xfId="6" applyNumberFormat="1" applyFont="1" applyFill="1" applyBorder="1" applyAlignment="1">
      <alignment horizontal="center"/>
    </xf>
    <xf numFmtId="195" fontId="44" fillId="0" borderId="5" xfId="0" applyNumberFormat="1" applyFont="1" applyFill="1" applyBorder="1" applyAlignment="1">
      <alignment horizontal="right" vertical="center"/>
    </xf>
    <xf numFmtId="195" fontId="44" fillId="0" borderId="5" xfId="0" applyNumberFormat="1" applyFont="1" applyFill="1" applyBorder="1" applyAlignment="1">
      <alignment vertical="center"/>
    </xf>
    <xf numFmtId="195" fontId="44" fillId="0" borderId="19" xfId="0" applyNumberFormat="1" applyFont="1" applyFill="1" applyBorder="1" applyAlignment="1">
      <alignment vertical="center"/>
    </xf>
    <xf numFmtId="177" fontId="44" fillId="0" borderId="0" xfId="0" applyNumberFormat="1" applyFont="1" applyFill="1"/>
    <xf numFmtId="177" fontId="50" fillId="0" borderId="0" xfId="0" applyNumberFormat="1" applyFont="1" applyFill="1"/>
    <xf numFmtId="177" fontId="50" fillId="0" borderId="0" xfId="0" applyNumberFormat="1" applyFont="1" applyFill="1" applyAlignment="1">
      <alignment horizontal="center"/>
    </xf>
    <xf numFmtId="177" fontId="44" fillId="0" borderId="0" xfId="0" applyNumberFormat="1" applyFont="1" applyFill="1" applyBorder="1"/>
    <xf numFmtId="178" fontId="50" fillId="0" borderId="0" xfId="6" applyNumberFormat="1" applyFont="1" applyFill="1"/>
    <xf numFmtId="178" fontId="50" fillId="0" borderId="0" xfId="6" applyNumberFormat="1" applyFont="1" applyFill="1" applyAlignment="1">
      <alignment horizontal="center"/>
    </xf>
    <xf numFmtId="198" fontId="11" fillId="0" borderId="0" xfId="0" applyNumberFormat="1" applyFont="1" applyFill="1" applyBorder="1" applyAlignment="1">
      <alignment vertical="center"/>
    </xf>
    <xf numFmtId="178" fontId="32" fillId="0" borderId="13" xfId="6" applyNumberFormat="1" applyFont="1" applyFill="1" applyBorder="1" applyAlignment="1">
      <alignment horizontal="center" vertical="center" wrapText="1"/>
    </xf>
    <xf numFmtId="178" fontId="32" fillId="0" borderId="8" xfId="6" applyNumberFormat="1" applyFont="1" applyFill="1" applyBorder="1" applyAlignment="1">
      <alignment horizontal="center" vertical="center" wrapText="1"/>
    </xf>
    <xf numFmtId="178" fontId="32" fillId="0" borderId="1" xfId="6" applyNumberFormat="1" applyFont="1" applyFill="1" applyBorder="1" applyAlignment="1">
      <alignment horizontal="center" vertical="center" wrapText="1"/>
    </xf>
    <xf numFmtId="178" fontId="32" fillId="0" borderId="0" xfId="6" applyNumberFormat="1" applyFont="1" applyFill="1" applyAlignment="1">
      <alignment horizontal="center" vertical="center" wrapText="1"/>
    </xf>
    <xf numFmtId="178" fontId="32" fillId="0" borderId="2" xfId="6" applyNumberFormat="1" applyFont="1" applyFill="1" applyBorder="1" applyAlignment="1">
      <alignment horizontal="center" vertical="center" wrapText="1"/>
    </xf>
    <xf numFmtId="178" fontId="32" fillId="0" borderId="3" xfId="6" applyNumberFormat="1" applyFont="1" applyFill="1" applyBorder="1" applyAlignment="1">
      <alignment horizontal="center" vertical="center" wrapText="1"/>
    </xf>
    <xf numFmtId="178" fontId="32" fillId="0" borderId="0" xfId="6" applyNumberFormat="1" applyFont="1" applyFill="1" applyBorder="1" applyAlignment="1">
      <alignment horizontal="center" vertical="center" wrapText="1"/>
    </xf>
    <xf numFmtId="0" fontId="15" fillId="0" borderId="0" xfId="14" applyFont="1" applyFill="1"/>
    <xf numFmtId="178" fontId="32" fillId="0" borderId="4" xfId="6" applyNumberFormat="1" applyFont="1" applyFill="1" applyBorder="1" applyAlignment="1">
      <alignment horizontal="center" vertical="center" wrapText="1"/>
    </xf>
    <xf numFmtId="198" fontId="11" fillId="0" borderId="0" xfId="6" applyNumberFormat="1" applyFont="1" applyFill="1" applyBorder="1" applyAlignment="1">
      <alignment horizontal="right" vertical="center"/>
    </xf>
    <xf numFmtId="198" fontId="1" fillId="0" borderId="0" xfId="6" applyNumberFormat="1" applyFont="1" applyFill="1" applyBorder="1" applyAlignment="1">
      <alignment horizontal="right" vertical="center"/>
    </xf>
    <xf numFmtId="203" fontId="1" fillId="0" borderId="0" xfId="6" applyNumberFormat="1" applyFont="1" applyFill="1" applyBorder="1" applyAlignment="1">
      <alignment horizontal="right" vertical="center"/>
    </xf>
    <xf numFmtId="198" fontId="1" fillId="0" borderId="5" xfId="6" applyNumberFormat="1" applyFont="1" applyFill="1" applyBorder="1" applyAlignment="1">
      <alignment horizontal="right" vertical="center"/>
    </xf>
    <xf numFmtId="203" fontId="1" fillId="0" borderId="5" xfId="6" applyNumberFormat="1" applyFont="1" applyFill="1" applyBorder="1" applyAlignment="1">
      <alignment horizontal="right" vertical="center"/>
    </xf>
    <xf numFmtId="178" fontId="32" fillId="0" borderId="7" xfId="6" applyNumberFormat="1" applyFont="1" applyFill="1" applyBorder="1" applyAlignment="1">
      <alignment vertical="center" wrapText="1"/>
    </xf>
    <xf numFmtId="178" fontId="23" fillId="0" borderId="12" xfId="6" applyNumberFormat="1" applyFont="1" applyFill="1" applyBorder="1" applyAlignment="1">
      <alignment vertical="top" wrapText="1"/>
    </xf>
    <xf numFmtId="198" fontId="1" fillId="0" borderId="17" xfId="14" applyNumberFormat="1" applyFont="1" applyFill="1" applyBorder="1" applyAlignment="1">
      <alignment vertical="center"/>
    </xf>
    <xf numFmtId="202" fontId="1" fillId="0" borderId="0" xfId="14" applyNumberFormat="1" applyFont="1" applyFill="1" applyAlignment="1">
      <alignment horizontal="right" vertical="center"/>
    </xf>
    <xf numFmtId="203" fontId="1" fillId="0" borderId="0" xfId="14" applyNumberFormat="1" applyFont="1" applyFill="1" applyAlignment="1">
      <alignment horizontal="right" vertical="center"/>
    </xf>
    <xf numFmtId="198" fontId="1" fillId="0" borderId="17" xfId="14" applyNumberFormat="1" applyFont="1" applyFill="1" applyBorder="1" applyAlignment="1">
      <alignment horizontal="right" vertical="center"/>
    </xf>
    <xf numFmtId="202" fontId="1" fillId="0" borderId="0" xfId="6" applyNumberFormat="1" applyFont="1" applyFill="1" applyBorder="1" applyAlignment="1">
      <alignment horizontal="right" vertical="center"/>
    </xf>
    <xf numFmtId="198" fontId="1" fillId="0" borderId="0" xfId="14" applyNumberFormat="1" applyFont="1" applyFill="1" applyBorder="1" applyAlignment="1">
      <alignment vertical="center"/>
    </xf>
    <xf numFmtId="198" fontId="1" fillId="0" borderId="0" xfId="14" applyNumberFormat="1" applyFont="1" applyFill="1" applyBorder="1" applyAlignment="1">
      <alignment horizontal="right" vertical="center"/>
    </xf>
    <xf numFmtId="198" fontId="1" fillId="0" borderId="19" xfId="14" applyNumberFormat="1" applyFont="1" applyFill="1" applyBorder="1" applyAlignment="1">
      <alignment horizontal="right" vertical="center"/>
    </xf>
    <xf numFmtId="202" fontId="1" fillId="0" borderId="5" xfId="6" applyNumberFormat="1" applyFont="1" applyFill="1" applyBorder="1" applyAlignment="1">
      <alignment horizontal="right" vertical="center"/>
    </xf>
    <xf numFmtId="198" fontId="1" fillId="0" borderId="5" xfId="14" applyNumberFormat="1" applyFont="1" applyFill="1" applyBorder="1" applyAlignment="1">
      <alignment vertical="center"/>
    </xf>
    <xf numFmtId="178" fontId="32" fillId="0" borderId="8" xfId="6" applyNumberFormat="1" applyFont="1" applyFill="1" applyBorder="1" applyAlignment="1">
      <alignment vertical="center" wrapText="1"/>
    </xf>
    <xf numFmtId="178" fontId="32" fillId="0" borderId="14" xfId="6" applyNumberFormat="1" applyFont="1" applyFill="1" applyBorder="1" applyAlignment="1">
      <alignment vertical="center" wrapText="1"/>
    </xf>
    <xf numFmtId="178" fontId="32" fillId="0" borderId="4" xfId="6" applyNumberFormat="1" applyFont="1" applyFill="1" applyBorder="1" applyAlignment="1">
      <alignment vertical="center" wrapText="1"/>
    </xf>
    <xf numFmtId="178" fontId="1" fillId="0" borderId="6" xfId="6" applyNumberFormat="1" applyFont="1" applyFill="1" applyBorder="1" applyAlignment="1">
      <alignment horizontal="center"/>
    </xf>
    <xf numFmtId="178" fontId="31" fillId="0" borderId="0" xfId="6" applyNumberFormat="1" applyFont="1" applyFill="1" applyBorder="1" applyAlignment="1">
      <alignment horizontal="center" vertical="center"/>
    </xf>
    <xf numFmtId="179" fontId="31" fillId="0" borderId="17" xfId="6" applyNumberFormat="1" applyFont="1" applyFill="1" applyBorder="1" applyAlignment="1">
      <alignment horizontal="right" vertical="center"/>
    </xf>
    <xf numFmtId="178" fontId="31" fillId="0" borderId="2" xfId="6" applyNumberFormat="1" applyFont="1" applyFill="1" applyBorder="1" applyAlignment="1">
      <alignment horizontal="center" vertical="center"/>
    </xf>
    <xf numFmtId="178" fontId="31" fillId="0" borderId="0" xfId="6" applyNumberFormat="1" applyFont="1" applyFill="1"/>
    <xf numFmtId="179" fontId="31" fillId="0" borderId="17" xfId="14" applyNumberFormat="1" applyFont="1" applyFill="1" applyBorder="1" applyAlignment="1">
      <alignment vertical="center"/>
    </xf>
    <xf numFmtId="179" fontId="31" fillId="0" borderId="0" xfId="6" applyNumberFormat="1" applyFont="1" applyFill="1" applyBorder="1" applyAlignment="1">
      <alignment horizontal="right" vertical="center"/>
    </xf>
    <xf numFmtId="198" fontId="37" fillId="0" borderId="0" xfId="0" applyNumberFormat="1" applyFont="1" applyFill="1" applyBorder="1" applyAlignment="1">
      <alignment vertical="center"/>
    </xf>
    <xf numFmtId="198" fontId="37" fillId="0" borderId="0" xfId="0" applyNumberFormat="1" applyFont="1" applyFill="1" applyBorder="1" applyAlignment="1">
      <alignment horizontal="right" vertical="center"/>
    </xf>
    <xf numFmtId="179" fontId="26" fillId="0" borderId="0" xfId="0" applyNumberFormat="1" applyFont="1" applyFill="1" applyAlignment="1">
      <alignment vertical="center"/>
    </xf>
    <xf numFmtId="179" fontId="26" fillId="0" borderId="0" xfId="0" applyNumberFormat="1" applyFont="1" applyFill="1" applyBorder="1" applyAlignment="1">
      <alignment vertical="center"/>
    </xf>
    <xf numFmtId="198" fontId="26" fillId="0" borderId="0" xfId="0" applyNumberFormat="1" applyFont="1" applyFill="1"/>
    <xf numFmtId="198" fontId="26" fillId="0" borderId="0" xfId="0" applyNumberFormat="1" applyFont="1" applyFill="1" applyAlignment="1">
      <alignment horizontal="right"/>
    </xf>
    <xf numFmtId="179" fontId="26" fillId="0" borderId="0" xfId="0" applyNumberFormat="1" applyFont="1" applyFill="1" applyAlignment="1">
      <alignment horizontal="right" vertical="center"/>
    </xf>
    <xf numFmtId="198" fontId="26" fillId="0" borderId="0" xfId="0" applyNumberFormat="1" applyFont="1" applyFill="1" applyAlignment="1">
      <alignment horizontal="right" vertical="center"/>
    </xf>
    <xf numFmtId="179" fontId="26" fillId="0" borderId="0" xfId="0" applyNumberFormat="1" applyFont="1" applyFill="1" applyBorder="1" applyAlignment="1">
      <alignment horizontal="right" vertical="center"/>
    </xf>
    <xf numFmtId="198" fontId="26" fillId="0" borderId="0" xfId="0" applyNumberFormat="1" applyFont="1" applyFill="1" applyBorder="1"/>
    <xf numFmtId="198" fontId="26" fillId="0" borderId="0" xfId="0" applyNumberFormat="1" applyFont="1" applyFill="1" applyBorder="1" applyAlignment="1">
      <alignment horizontal="right"/>
    </xf>
    <xf numFmtId="179" fontId="26" fillId="0" borderId="5" xfId="0" applyNumberFormat="1" applyFont="1" applyFill="1" applyBorder="1" applyAlignment="1">
      <alignment vertical="center"/>
    </xf>
    <xf numFmtId="179" fontId="26" fillId="0" borderId="5" xfId="0" applyNumberFormat="1" applyFont="1" applyFill="1" applyBorder="1" applyAlignment="1">
      <alignment horizontal="right" vertical="center"/>
    </xf>
    <xf numFmtId="198" fontId="26" fillId="0" borderId="5" xfId="0" applyNumberFormat="1" applyFont="1" applyFill="1" applyBorder="1"/>
    <xf numFmtId="198" fontId="26" fillId="0" borderId="5" xfId="0" applyNumberFormat="1" applyFont="1" applyFill="1" applyBorder="1" applyAlignment="1">
      <alignment horizontal="right"/>
    </xf>
    <xf numFmtId="198" fontId="37" fillId="0" borderId="0" xfId="0" applyNumberFormat="1" applyFont="1" applyFill="1" applyAlignment="1">
      <alignment horizontal="right" vertical="center"/>
    </xf>
    <xf numFmtId="198" fontId="37" fillId="0" borderId="0" xfId="0" applyNumberFormat="1" applyFont="1" applyFill="1" applyAlignment="1">
      <alignment vertical="center"/>
    </xf>
    <xf numFmtId="179" fontId="37" fillId="0" borderId="0" xfId="0" applyNumberFormat="1" applyFont="1" applyFill="1" applyAlignment="1">
      <alignment vertical="center"/>
    </xf>
    <xf numFmtId="200" fontId="37" fillId="0" borderId="17" xfId="0" applyNumberFormat="1" applyFont="1" applyFill="1" applyBorder="1" applyAlignment="1">
      <alignment vertical="center"/>
    </xf>
    <xf numFmtId="200" fontId="37" fillId="0" borderId="0" xfId="0" applyNumberFormat="1" applyFont="1" applyFill="1" applyBorder="1" applyAlignment="1">
      <alignment vertical="center"/>
    </xf>
    <xf numFmtId="200" fontId="37" fillId="0" borderId="0" xfId="0" applyNumberFormat="1" applyFont="1" applyFill="1" applyBorder="1" applyAlignment="1">
      <alignment horizontal="right" vertical="center"/>
    </xf>
    <xf numFmtId="200" fontId="37" fillId="0" borderId="0" xfId="0" applyNumberFormat="1" applyFont="1" applyFill="1" applyAlignment="1">
      <alignment horizontal="right" vertical="center"/>
    </xf>
    <xf numFmtId="200" fontId="26" fillId="0" borderId="0" xfId="0" applyNumberFormat="1" applyFont="1" applyFill="1" applyAlignment="1">
      <alignment horizontal="right" vertical="center"/>
    </xf>
    <xf numFmtId="200" fontId="26" fillId="0" borderId="5" xfId="0" applyNumberFormat="1" applyFont="1" applyFill="1" applyBorder="1" applyAlignment="1">
      <alignment horizontal="right" vertical="center"/>
    </xf>
    <xf numFmtId="200" fontId="26" fillId="0" borderId="0" xfId="0" applyNumberFormat="1" applyFont="1" applyFill="1" applyAlignment="1">
      <alignment vertical="center"/>
    </xf>
    <xf numFmtId="200" fontId="26" fillId="0" borderId="0" xfId="0" applyNumberFormat="1" applyFont="1" applyFill="1" applyBorder="1" applyAlignment="1">
      <alignment horizontal="right" vertical="center"/>
    </xf>
    <xf numFmtId="200" fontId="26" fillId="0" borderId="0" xfId="0" applyNumberFormat="1" applyFont="1" applyFill="1"/>
    <xf numFmtId="203" fontId="11" fillId="0" borderId="18" xfId="6" applyNumberFormat="1" applyFont="1" applyFill="1" applyBorder="1" applyAlignment="1">
      <alignment horizontal="right" vertical="center"/>
    </xf>
    <xf numFmtId="203" fontId="11" fillId="0" borderId="18" xfId="6" applyNumberFormat="1" applyFont="1" applyFill="1" applyBorder="1" applyAlignment="1">
      <alignment vertical="center"/>
    </xf>
    <xf numFmtId="202" fontId="11" fillId="0" borderId="18" xfId="6" applyNumberFormat="1" applyFont="1" applyFill="1" applyBorder="1" applyAlignment="1">
      <alignment horizontal="right" vertical="center"/>
    </xf>
    <xf numFmtId="203" fontId="11" fillId="0" borderId="0" xfId="6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horizontal="distributed" vertical="center"/>
    </xf>
    <xf numFmtId="177" fontId="8" fillId="0" borderId="0" xfId="0" applyNumberFormat="1" applyFont="1" applyFill="1" applyBorder="1" applyAlignment="1">
      <alignment horizontal="distributed" vertical="center"/>
    </xf>
    <xf numFmtId="177" fontId="8" fillId="0" borderId="5" xfId="0" applyNumberFormat="1" applyFont="1" applyFill="1" applyBorder="1" applyAlignment="1">
      <alignment horizontal="distributed" vertical="center"/>
    </xf>
    <xf numFmtId="177" fontId="23" fillId="0" borderId="0" xfId="0" applyNumberFormat="1" applyFont="1" applyFill="1" applyBorder="1" applyAlignment="1">
      <alignment horizontal="distributed" vertical="center"/>
    </xf>
    <xf numFmtId="177" fontId="10" fillId="0" borderId="0" xfId="0" applyNumberFormat="1" applyFont="1" applyFill="1" applyBorder="1" applyAlignment="1">
      <alignment horizontal="distributed" vertical="center"/>
    </xf>
    <xf numFmtId="177" fontId="8" fillId="0" borderId="0" xfId="0" applyNumberFormat="1" applyFont="1" applyFill="1" applyBorder="1" applyAlignment="1">
      <alignment horizontal="distributed" vertical="center"/>
    </xf>
    <xf numFmtId="177" fontId="8" fillId="0" borderId="5" xfId="0" applyNumberFormat="1" applyFont="1" applyFill="1" applyBorder="1" applyAlignment="1">
      <alignment horizontal="distributed" vertical="center"/>
    </xf>
    <xf numFmtId="177" fontId="23" fillId="0" borderId="0" xfId="0" applyNumberFormat="1" applyFont="1" applyFill="1" applyBorder="1" applyAlignment="1">
      <alignment horizontal="distributed" vertical="center"/>
    </xf>
    <xf numFmtId="200" fontId="26" fillId="0" borderId="17" xfId="0" applyNumberFormat="1" applyFont="1" applyFill="1" applyBorder="1" applyAlignment="1">
      <alignment horizontal="right" vertical="center"/>
    </xf>
    <xf numFmtId="200" fontId="26" fillId="0" borderId="19" xfId="0" applyNumberFormat="1" applyFont="1" applyFill="1" applyBorder="1" applyAlignment="1">
      <alignment horizontal="right" vertical="center"/>
    </xf>
    <xf numFmtId="207" fontId="1" fillId="0" borderId="0" xfId="0" applyNumberFormat="1" applyFont="1" applyFill="1" applyAlignment="1">
      <alignment vertical="center"/>
    </xf>
    <xf numFmtId="177" fontId="23" fillId="0" borderId="8" xfId="0" applyNumberFormat="1" applyFont="1" applyFill="1" applyBorder="1" applyAlignment="1">
      <alignment horizontal="center" vertical="center" wrapText="1"/>
    </xf>
    <xf numFmtId="177" fontId="23" fillId="0" borderId="4" xfId="0" applyNumberFormat="1" applyFont="1" applyFill="1" applyBorder="1" applyAlignment="1">
      <alignment horizontal="center" vertical="center" wrapText="1"/>
    </xf>
    <xf numFmtId="177" fontId="10" fillId="0" borderId="0" xfId="0" applyNumberFormat="1" applyFont="1" applyFill="1" applyBorder="1" applyAlignment="1">
      <alignment horizontal="distributed" vertical="center"/>
    </xf>
    <xf numFmtId="177" fontId="8" fillId="0" borderId="23" xfId="0" applyNumberFormat="1" applyFont="1" applyFill="1" applyBorder="1" applyAlignment="1">
      <alignment horizontal="center" vertical="center" wrapText="1"/>
    </xf>
    <xf numFmtId="177" fontId="8" fillId="0" borderId="24" xfId="0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177" fontId="8" fillId="0" borderId="12" xfId="0" applyNumberFormat="1" applyFont="1" applyFill="1" applyBorder="1" applyAlignment="1">
      <alignment horizontal="distributed" vertical="center" wrapText="1"/>
    </xf>
    <xf numFmtId="177" fontId="8" fillId="0" borderId="0" xfId="0" applyNumberFormat="1" applyFont="1" applyFill="1" applyBorder="1" applyAlignment="1">
      <alignment horizontal="distributed" vertical="center" wrapText="1"/>
    </xf>
    <xf numFmtId="177" fontId="8" fillId="0" borderId="21" xfId="0" applyNumberFormat="1" applyFont="1" applyFill="1" applyBorder="1" applyAlignment="1">
      <alignment horizontal="distributed" vertical="center" wrapText="1"/>
    </xf>
    <xf numFmtId="177" fontId="8" fillId="0" borderId="25" xfId="0" applyNumberFormat="1" applyFont="1" applyFill="1" applyBorder="1" applyAlignment="1">
      <alignment horizontal="center" vertical="center" wrapText="1"/>
    </xf>
    <xf numFmtId="177" fontId="8" fillId="0" borderId="17" xfId="0" applyNumberFormat="1" applyFont="1" applyFill="1" applyBorder="1" applyAlignment="1">
      <alignment horizontal="center" vertical="center" wrapText="1"/>
    </xf>
    <xf numFmtId="177" fontId="8" fillId="0" borderId="14" xfId="0" applyNumberFormat="1" applyFont="1" applyFill="1" applyBorder="1" applyAlignment="1">
      <alignment horizontal="center" vertical="center" wrapText="1"/>
    </xf>
    <xf numFmtId="177" fontId="10" fillId="0" borderId="18" xfId="0" applyNumberFormat="1" applyFont="1" applyFill="1" applyBorder="1" applyAlignment="1">
      <alignment horizontal="distributed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left" vertical="center" wrapText="1"/>
    </xf>
    <xf numFmtId="177" fontId="8" fillId="0" borderId="2" xfId="0" applyNumberFormat="1" applyFont="1" applyFill="1" applyBorder="1" applyAlignment="1">
      <alignment horizontal="left" vertical="center" wrapText="1"/>
    </xf>
    <xf numFmtId="177" fontId="8" fillId="0" borderId="3" xfId="0" applyNumberFormat="1" applyFont="1" applyFill="1" applyBorder="1" applyAlignment="1">
      <alignment horizontal="left" vertical="center" wrapText="1"/>
    </xf>
    <xf numFmtId="177" fontId="8" fillId="0" borderId="12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center" vertical="center" wrapText="1"/>
    </xf>
    <xf numFmtId="177" fontId="8" fillId="0" borderId="21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distributed" vertical="center"/>
    </xf>
    <xf numFmtId="177" fontId="8" fillId="0" borderId="5" xfId="0" applyNumberFormat="1" applyFont="1" applyFill="1" applyBorder="1" applyAlignment="1">
      <alignment horizontal="distributed" vertical="center"/>
    </xf>
    <xf numFmtId="177" fontId="25" fillId="0" borderId="12" xfId="0" applyNumberFormat="1" applyFont="1" applyFill="1" applyBorder="1" applyAlignment="1">
      <alignment horizontal="left" wrapText="1"/>
    </xf>
    <xf numFmtId="177" fontId="25" fillId="0" borderId="0" xfId="0" applyNumberFormat="1" applyFont="1" applyFill="1" applyBorder="1" applyAlignment="1">
      <alignment horizontal="left" wrapText="1"/>
    </xf>
    <xf numFmtId="177" fontId="6" fillId="0" borderId="0" xfId="0" applyNumberFormat="1" applyFont="1" applyFill="1" applyAlignment="1">
      <alignment horizontal="left" vertical="center"/>
    </xf>
    <xf numFmtId="177" fontId="8" fillId="0" borderId="25" xfId="0" applyNumberFormat="1" applyFont="1" applyFill="1" applyBorder="1" applyAlignment="1">
      <alignment horizontal="right" vertical="center" wrapText="1"/>
    </xf>
    <xf numFmtId="177" fontId="8" fillId="0" borderId="17" xfId="0" applyNumberFormat="1" applyFont="1" applyFill="1" applyBorder="1" applyAlignment="1">
      <alignment horizontal="right" vertical="center" wrapText="1"/>
    </xf>
    <xf numFmtId="177" fontId="8" fillId="0" borderId="14" xfId="0" applyNumberFormat="1" applyFont="1" applyFill="1" applyBorder="1" applyAlignment="1">
      <alignment horizontal="right" vertical="center" wrapText="1"/>
    </xf>
    <xf numFmtId="177" fontId="6" fillId="0" borderId="0" xfId="0" applyNumberFormat="1" applyFont="1" applyFill="1" applyAlignment="1">
      <alignment horizontal="right" vertical="center"/>
    </xf>
    <xf numFmtId="177" fontId="23" fillId="0" borderId="25" xfId="0" applyNumberFormat="1" applyFont="1" applyFill="1" applyBorder="1" applyAlignment="1">
      <alignment horizontal="center" vertical="center" wrapText="1"/>
    </xf>
    <xf numFmtId="177" fontId="23" fillId="0" borderId="12" xfId="0" applyNumberFormat="1" applyFont="1" applyFill="1" applyBorder="1" applyAlignment="1">
      <alignment horizontal="center" vertical="center" wrapText="1"/>
    </xf>
    <xf numFmtId="177" fontId="23" fillId="0" borderId="1" xfId="0" applyNumberFormat="1" applyFont="1" applyFill="1" applyBorder="1" applyAlignment="1">
      <alignment horizontal="center" vertical="center" wrapText="1"/>
    </xf>
    <xf numFmtId="177" fontId="23" fillId="0" borderId="17" xfId="0" applyNumberFormat="1" applyFont="1" applyFill="1" applyBorder="1" applyAlignment="1">
      <alignment horizontal="center" vertical="center" wrapText="1"/>
    </xf>
    <xf numFmtId="177" fontId="23" fillId="0" borderId="0" xfId="0" applyNumberFormat="1" applyFont="1" applyFill="1" applyBorder="1" applyAlignment="1">
      <alignment horizontal="center" vertical="center" wrapText="1"/>
    </xf>
    <xf numFmtId="177" fontId="23" fillId="0" borderId="2" xfId="0" applyNumberFormat="1" applyFont="1" applyFill="1" applyBorder="1" applyAlignment="1">
      <alignment horizontal="center" vertical="center" wrapText="1"/>
    </xf>
    <xf numFmtId="177" fontId="23" fillId="0" borderId="13" xfId="0" applyNumberFormat="1" applyFont="1" applyFill="1" applyBorder="1" applyAlignment="1">
      <alignment horizontal="right" vertical="center" wrapText="1"/>
    </xf>
    <xf numFmtId="177" fontId="23" fillId="0" borderId="20" xfId="0" applyNumberFormat="1" applyFont="1" applyFill="1" applyBorder="1" applyAlignment="1">
      <alignment horizontal="right" vertical="center" wrapText="1"/>
    </xf>
    <xf numFmtId="177" fontId="23" fillId="0" borderId="20" xfId="0" applyNumberFormat="1" applyFont="1" applyFill="1" applyBorder="1" applyAlignment="1">
      <alignment horizontal="left" vertical="center" wrapText="1"/>
    </xf>
    <xf numFmtId="177" fontId="23" fillId="0" borderId="15" xfId="0" applyNumberFormat="1" applyFont="1" applyFill="1" applyBorder="1" applyAlignment="1">
      <alignment horizontal="left" vertical="center" wrapText="1"/>
    </xf>
    <xf numFmtId="177" fontId="23" fillId="0" borderId="8" xfId="0" applyNumberFormat="1" applyFont="1" applyFill="1" applyBorder="1" applyAlignment="1">
      <alignment horizontal="center" vertical="center" wrapText="1"/>
    </xf>
    <xf numFmtId="177" fontId="23" fillId="0" borderId="26" xfId="0" applyNumberFormat="1" applyFont="1" applyFill="1" applyBorder="1" applyAlignment="1">
      <alignment horizontal="center" vertical="center" wrapText="1"/>
    </xf>
    <xf numFmtId="177" fontId="23" fillId="0" borderId="4" xfId="0" applyNumberFormat="1" applyFont="1" applyFill="1" applyBorder="1" applyAlignment="1">
      <alignment horizontal="center" vertical="center" wrapText="1"/>
    </xf>
    <xf numFmtId="177" fontId="23" fillId="0" borderId="13" xfId="0" applyNumberFormat="1" applyFont="1" applyFill="1" applyBorder="1" applyAlignment="1">
      <alignment horizontal="center" vertical="center" wrapText="1"/>
    </xf>
    <xf numFmtId="177" fontId="23" fillId="0" borderId="20" xfId="0" applyNumberFormat="1" applyFont="1" applyFill="1" applyBorder="1" applyAlignment="1">
      <alignment horizontal="center" vertical="center" wrapText="1"/>
    </xf>
    <xf numFmtId="177" fontId="23" fillId="0" borderId="15" xfId="0" applyNumberFormat="1" applyFont="1" applyFill="1" applyBorder="1" applyAlignment="1">
      <alignment horizontal="center" vertical="center" wrapText="1"/>
    </xf>
    <xf numFmtId="177" fontId="23" fillId="0" borderId="16" xfId="0" applyNumberFormat="1" applyFont="1" applyFill="1" applyBorder="1" applyAlignment="1">
      <alignment horizontal="center" vertical="center" wrapText="1"/>
    </xf>
    <xf numFmtId="177" fontId="23" fillId="0" borderId="14" xfId="0" applyNumberFormat="1" applyFont="1" applyFill="1" applyBorder="1" applyAlignment="1">
      <alignment horizontal="center" vertical="center" wrapText="1"/>
    </xf>
    <xf numFmtId="177" fontId="23" fillId="0" borderId="18" xfId="0" applyNumberFormat="1" applyFont="1" applyFill="1" applyBorder="1" applyAlignment="1">
      <alignment horizontal="center" vertical="center" wrapText="1"/>
    </xf>
    <xf numFmtId="177" fontId="23" fillId="0" borderId="22" xfId="0" applyNumberFormat="1" applyFont="1" applyFill="1" applyBorder="1" applyAlignment="1">
      <alignment horizontal="center" vertical="center" wrapText="1"/>
    </xf>
    <xf numFmtId="177" fontId="23" fillId="0" borderId="12" xfId="0" applyNumberFormat="1" applyFont="1" applyFill="1" applyBorder="1" applyAlignment="1">
      <alignment horizontal="distributed" vertical="center" wrapText="1"/>
    </xf>
    <xf numFmtId="177" fontId="23" fillId="0" borderId="0" xfId="0" applyNumberFormat="1" applyFont="1" applyFill="1" applyBorder="1" applyAlignment="1">
      <alignment horizontal="distributed" vertical="center" wrapText="1"/>
    </xf>
    <xf numFmtId="177" fontId="23" fillId="0" borderId="21" xfId="0" applyNumberFormat="1" applyFont="1" applyFill="1" applyBorder="1" applyAlignment="1">
      <alignment horizontal="distributed" vertical="center" wrapText="1"/>
    </xf>
    <xf numFmtId="177" fontId="10" fillId="0" borderId="0" xfId="8" applyNumberFormat="1" applyFont="1" applyFill="1" applyBorder="1" applyAlignment="1">
      <alignment horizontal="distributed" vertical="center"/>
    </xf>
    <xf numFmtId="177" fontId="8" fillId="0" borderId="12" xfId="8" applyNumberFormat="1" applyFont="1" applyFill="1" applyBorder="1" applyAlignment="1">
      <alignment horizontal="distributed" vertical="center" wrapText="1"/>
    </xf>
    <xf numFmtId="177" fontId="8" fillId="0" borderId="0" xfId="8" applyNumberFormat="1" applyFont="1" applyFill="1" applyBorder="1" applyAlignment="1">
      <alignment horizontal="distributed" vertical="center" wrapText="1"/>
    </xf>
    <xf numFmtId="177" fontId="8" fillId="0" borderId="21" xfId="8" applyNumberFormat="1" applyFont="1" applyFill="1" applyBorder="1" applyAlignment="1">
      <alignment horizontal="distributed" vertical="center" wrapText="1"/>
    </xf>
    <xf numFmtId="177" fontId="8" fillId="0" borderId="25" xfId="8" applyNumberFormat="1" applyFont="1" applyFill="1" applyBorder="1" applyAlignment="1">
      <alignment horizontal="center" vertical="center" wrapText="1"/>
    </xf>
    <xf numFmtId="177" fontId="8" fillId="0" borderId="1" xfId="8" applyNumberFormat="1" applyFont="1" applyFill="1" applyBorder="1" applyAlignment="1">
      <alignment horizontal="center" vertical="center" wrapText="1"/>
    </xf>
    <xf numFmtId="177" fontId="8" fillId="0" borderId="17" xfId="8" applyNumberFormat="1" applyFont="1" applyFill="1" applyBorder="1" applyAlignment="1">
      <alignment horizontal="center" vertical="center" wrapText="1"/>
    </xf>
    <xf numFmtId="177" fontId="8" fillId="0" borderId="2" xfId="8" applyNumberFormat="1" applyFont="1" applyFill="1" applyBorder="1" applyAlignment="1">
      <alignment horizontal="center" vertical="center" wrapText="1"/>
    </xf>
    <xf numFmtId="177" fontId="8" fillId="0" borderId="14" xfId="8" applyNumberFormat="1" applyFont="1" applyFill="1" applyBorder="1" applyAlignment="1">
      <alignment horizontal="center" vertical="center" wrapText="1"/>
    </xf>
    <xf numFmtId="177" fontId="8" fillId="0" borderId="3" xfId="8" applyNumberFormat="1" applyFont="1" applyFill="1" applyBorder="1" applyAlignment="1">
      <alignment horizontal="center" vertical="center" wrapText="1"/>
    </xf>
    <xf numFmtId="177" fontId="8" fillId="0" borderId="12" xfId="8" applyNumberFormat="1" applyFont="1" applyFill="1" applyBorder="1" applyAlignment="1">
      <alignment horizontal="center" vertical="center" wrapText="1"/>
    </xf>
    <xf numFmtId="177" fontId="8" fillId="0" borderId="0" xfId="8" applyNumberFormat="1" applyFont="1" applyFill="1" applyBorder="1" applyAlignment="1">
      <alignment horizontal="center" vertical="center" wrapText="1"/>
    </xf>
    <xf numFmtId="177" fontId="8" fillId="0" borderId="21" xfId="8" applyNumberFormat="1" applyFont="1" applyFill="1" applyBorder="1" applyAlignment="1">
      <alignment horizontal="center" vertical="center" wrapText="1"/>
    </xf>
    <xf numFmtId="177" fontId="10" fillId="0" borderId="18" xfId="8" applyNumberFormat="1" applyFont="1" applyFill="1" applyBorder="1" applyAlignment="1">
      <alignment horizontal="distributed" vertical="center"/>
    </xf>
    <xf numFmtId="177" fontId="23" fillId="0" borderId="12" xfId="0" applyNumberFormat="1" applyFont="1" applyFill="1" applyBorder="1" applyAlignment="1">
      <alignment horizontal="left" vertical="top" wrapText="1"/>
    </xf>
    <xf numFmtId="177" fontId="23" fillId="0" borderId="12" xfId="0" applyNumberFormat="1" applyFont="1" applyFill="1" applyBorder="1" applyAlignment="1">
      <alignment horizontal="left" vertical="top"/>
    </xf>
    <xf numFmtId="177" fontId="8" fillId="0" borderId="7" xfId="0" applyNumberFormat="1" applyFont="1" applyFill="1" applyBorder="1" applyAlignment="1">
      <alignment horizontal="distributed" vertical="center" wrapText="1"/>
    </xf>
    <xf numFmtId="177" fontId="8" fillId="0" borderId="12" xfId="0" applyNumberFormat="1" applyFont="1" applyFill="1" applyBorder="1" applyAlignment="1">
      <alignment horizontal="left" vertical="top" wrapText="1"/>
    </xf>
    <xf numFmtId="0" fontId="1" fillId="0" borderId="12" xfId="0" applyFont="1" applyFill="1" applyBorder="1"/>
    <xf numFmtId="0" fontId="1" fillId="0" borderId="0" xfId="0" applyFont="1" applyFill="1"/>
    <xf numFmtId="177" fontId="8" fillId="0" borderId="13" xfId="0" applyNumberFormat="1" applyFont="1" applyFill="1" applyBorder="1" applyAlignment="1">
      <alignment horizontal="center" vertical="center" shrinkToFit="1"/>
    </xf>
    <xf numFmtId="177" fontId="8" fillId="0" borderId="20" xfId="0" applyNumberFormat="1" applyFont="1" applyFill="1" applyBorder="1" applyAlignment="1">
      <alignment horizontal="center" vertical="center" shrinkToFit="1"/>
    </xf>
    <xf numFmtId="177" fontId="8" fillId="0" borderId="15" xfId="0" applyNumberFormat="1" applyFont="1" applyFill="1" applyBorder="1" applyAlignment="1">
      <alignment horizontal="center" vertical="center" shrinkToFit="1"/>
    </xf>
    <xf numFmtId="177" fontId="8" fillId="0" borderId="11" xfId="0" applyNumberFormat="1" applyFont="1" applyFill="1" applyBorder="1" applyAlignment="1">
      <alignment horizontal="center" vertical="center" wrapText="1"/>
    </xf>
    <xf numFmtId="177" fontId="8" fillId="0" borderId="7" xfId="0" applyNumberFormat="1" applyFont="1" applyFill="1" applyBorder="1" applyAlignment="1">
      <alignment horizontal="center" vertical="center" wrapText="1"/>
    </xf>
    <xf numFmtId="177" fontId="8" fillId="0" borderId="9" xfId="0" applyNumberFormat="1" applyFont="1" applyFill="1" applyBorder="1" applyAlignment="1">
      <alignment horizontal="center" vertical="center" wrapText="1"/>
    </xf>
    <xf numFmtId="177" fontId="8" fillId="0" borderId="14" xfId="0" applyNumberFormat="1" applyFont="1" applyFill="1" applyBorder="1" applyAlignment="1">
      <alignment horizontal="center" vertical="center"/>
    </xf>
    <xf numFmtId="177" fontId="8" fillId="0" borderId="21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177" fontId="8" fillId="0" borderId="20" xfId="0" applyNumberFormat="1" applyFont="1" applyFill="1" applyBorder="1" applyAlignment="1">
      <alignment horizontal="right" vertical="center" shrinkToFit="1"/>
    </xf>
    <xf numFmtId="177" fontId="23" fillId="0" borderId="12" xfId="0" applyNumberFormat="1" applyFont="1" applyFill="1" applyBorder="1" applyAlignment="1">
      <alignment horizontal="left" vertical="center" wrapText="1"/>
    </xf>
    <xf numFmtId="177" fontId="8" fillId="0" borderId="11" xfId="0" applyNumberFormat="1" applyFont="1" applyFill="1" applyBorder="1" applyAlignment="1">
      <alignment horizontal="distributed" vertical="center" wrapText="1" indent="3"/>
    </xf>
    <xf numFmtId="177" fontId="8" fillId="0" borderId="7" xfId="0" applyNumberFormat="1" applyFont="1" applyFill="1" applyBorder="1" applyAlignment="1">
      <alignment horizontal="distributed" vertical="center" wrapText="1" indent="3"/>
    </xf>
    <xf numFmtId="177" fontId="8" fillId="0" borderId="20" xfId="0" applyNumberFormat="1" applyFont="1" applyFill="1" applyBorder="1" applyAlignment="1">
      <alignment horizontal="right" vertical="center" wrapText="1"/>
    </xf>
    <xf numFmtId="177" fontId="8" fillId="0" borderId="11" xfId="0" applyNumberFormat="1" applyFont="1" applyFill="1" applyBorder="1" applyAlignment="1">
      <alignment horizontal="distributed" vertical="center" wrapText="1" indent="4"/>
    </xf>
    <xf numFmtId="177" fontId="8" fillId="0" borderId="7" xfId="0" applyNumberFormat="1" applyFont="1" applyFill="1" applyBorder="1" applyAlignment="1">
      <alignment horizontal="distributed" vertical="center" wrapText="1" indent="4"/>
    </xf>
    <xf numFmtId="177" fontId="8" fillId="0" borderId="9" xfId="0" applyNumberFormat="1" applyFont="1" applyFill="1" applyBorder="1" applyAlignment="1">
      <alignment horizontal="distributed" vertical="center" wrapText="1" indent="4"/>
    </xf>
    <xf numFmtId="177" fontId="8" fillId="0" borderId="13" xfId="0" applyNumberFormat="1" applyFont="1" applyFill="1" applyBorder="1" applyAlignment="1">
      <alignment horizontal="center" vertical="center"/>
    </xf>
    <xf numFmtId="177" fontId="8" fillId="0" borderId="20" xfId="0" applyNumberFormat="1" applyFont="1" applyFill="1" applyBorder="1" applyAlignment="1">
      <alignment horizontal="center" vertical="center"/>
    </xf>
    <xf numFmtId="177" fontId="23" fillId="0" borderId="0" xfId="0" applyNumberFormat="1" applyFont="1" applyFill="1" applyBorder="1" applyAlignment="1">
      <alignment horizontal="left" vertical="center" wrapText="1"/>
    </xf>
    <xf numFmtId="177" fontId="8" fillId="0" borderId="15" xfId="0" applyNumberFormat="1" applyFont="1" applyFill="1" applyBorder="1" applyAlignment="1">
      <alignment horizontal="center" vertical="center"/>
    </xf>
    <xf numFmtId="177" fontId="8" fillId="0" borderId="20" xfId="0" applyNumberFormat="1" applyFont="1" applyFill="1" applyBorder="1" applyAlignment="1">
      <alignment horizontal="left" vertical="center" wrapText="1"/>
    </xf>
    <xf numFmtId="177" fontId="8" fillId="0" borderId="15" xfId="0" applyNumberFormat="1" applyFont="1" applyFill="1" applyBorder="1" applyAlignment="1">
      <alignment horizontal="left" vertical="center" wrapText="1"/>
    </xf>
    <xf numFmtId="177" fontId="8" fillId="0" borderId="26" xfId="0" applyNumberFormat="1" applyFont="1" applyFill="1" applyBorder="1" applyAlignment="1">
      <alignment horizontal="center" vertical="center" wrapText="1"/>
    </xf>
    <xf numFmtId="177" fontId="8" fillId="0" borderId="16" xfId="0" applyNumberFormat="1" applyFont="1" applyFill="1" applyBorder="1" applyAlignment="1">
      <alignment horizontal="center" vertical="center" wrapText="1"/>
    </xf>
    <xf numFmtId="177" fontId="8" fillId="0" borderId="22" xfId="0" applyNumberFormat="1" applyFont="1" applyFill="1" applyBorder="1" applyAlignment="1">
      <alignment horizontal="center" vertical="center" wrapText="1"/>
    </xf>
    <xf numFmtId="177" fontId="8" fillId="0" borderId="11" xfId="0" applyNumberFormat="1" applyFont="1" applyFill="1" applyBorder="1" applyAlignment="1">
      <alignment horizontal="center" vertical="center"/>
    </xf>
    <xf numFmtId="177" fontId="8" fillId="0" borderId="7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Alignment="1">
      <alignment horizontal="left" wrapText="1"/>
    </xf>
    <xf numFmtId="177" fontId="8" fillId="0" borderId="23" xfId="8" applyNumberFormat="1" applyFont="1" applyFill="1" applyBorder="1" applyAlignment="1">
      <alignment horizontal="center" vertical="center" wrapText="1"/>
    </xf>
    <xf numFmtId="177" fontId="8" fillId="0" borderId="24" xfId="8" applyNumberFormat="1" applyFont="1" applyFill="1" applyBorder="1" applyAlignment="1">
      <alignment horizontal="center" vertical="center" wrapText="1"/>
    </xf>
    <xf numFmtId="177" fontId="8" fillId="0" borderId="4" xfId="8" applyNumberFormat="1" applyFont="1" applyFill="1" applyBorder="1" applyAlignment="1">
      <alignment horizontal="center" vertical="center" wrapText="1"/>
    </xf>
    <xf numFmtId="177" fontId="8" fillId="0" borderId="12" xfId="0" applyNumberFormat="1" applyFont="1" applyFill="1" applyBorder="1" applyAlignment="1">
      <alignment horizontal="center" wrapText="1"/>
    </xf>
    <xf numFmtId="177" fontId="6" fillId="0" borderId="0" xfId="10" applyNumberFormat="1" applyFont="1" applyFill="1" applyAlignment="1">
      <alignment horizontal="left" vertical="center"/>
    </xf>
    <xf numFmtId="177" fontId="10" fillId="0" borderId="0" xfId="10" applyNumberFormat="1" applyFont="1" applyFill="1" applyBorder="1" applyAlignment="1">
      <alignment horizontal="distributed" vertical="center"/>
    </xf>
    <xf numFmtId="177" fontId="8" fillId="0" borderId="23" xfId="10" applyNumberFormat="1" applyFont="1" applyFill="1" applyBorder="1" applyAlignment="1">
      <alignment horizontal="center" vertical="center" wrapText="1"/>
    </xf>
    <xf numFmtId="177" fontId="8" fillId="0" borderId="24" xfId="10" applyNumberFormat="1" applyFont="1" applyFill="1" applyBorder="1" applyAlignment="1">
      <alignment horizontal="center" vertical="center" wrapText="1"/>
    </xf>
    <xf numFmtId="177" fontId="8" fillId="0" borderId="4" xfId="10" applyNumberFormat="1" applyFont="1" applyFill="1" applyBorder="1" applyAlignment="1">
      <alignment horizontal="center" vertical="center" wrapText="1"/>
    </xf>
    <xf numFmtId="177" fontId="8" fillId="0" borderId="26" xfId="10" applyNumberFormat="1" applyFont="1" applyFill="1" applyBorder="1" applyAlignment="1">
      <alignment horizontal="center" vertical="center" wrapText="1"/>
    </xf>
    <xf numFmtId="177" fontId="8" fillId="0" borderId="12" xfId="10" applyNumberFormat="1" applyFont="1" applyFill="1" applyBorder="1" applyAlignment="1">
      <alignment horizontal="distributed" vertical="center" wrapText="1"/>
    </xf>
    <xf numFmtId="177" fontId="8" fillId="0" borderId="0" xfId="10" applyNumberFormat="1" applyFont="1" applyFill="1" applyBorder="1" applyAlignment="1">
      <alignment horizontal="distributed" vertical="center" wrapText="1"/>
    </xf>
    <xf numFmtId="177" fontId="8" fillId="0" borderId="21" xfId="10" applyNumberFormat="1" applyFont="1" applyFill="1" applyBorder="1" applyAlignment="1">
      <alignment horizontal="distributed" vertical="center" wrapText="1"/>
    </xf>
    <xf numFmtId="177" fontId="10" fillId="0" borderId="18" xfId="10" applyNumberFormat="1" applyFont="1" applyFill="1" applyBorder="1" applyAlignment="1">
      <alignment horizontal="distributed" vertical="center"/>
    </xf>
    <xf numFmtId="177" fontId="8" fillId="0" borderId="25" xfId="10" applyNumberFormat="1" applyFont="1" applyFill="1" applyBorder="1" applyAlignment="1">
      <alignment horizontal="center" vertical="center" wrapText="1"/>
    </xf>
    <xf numFmtId="177" fontId="8" fillId="0" borderId="17" xfId="10" applyNumberFormat="1" applyFont="1" applyFill="1" applyBorder="1" applyAlignment="1">
      <alignment horizontal="center" vertical="center" wrapText="1"/>
    </xf>
    <xf numFmtId="177" fontId="8" fillId="0" borderId="14" xfId="10" applyNumberFormat="1" applyFont="1" applyFill="1" applyBorder="1" applyAlignment="1">
      <alignment horizontal="center" vertical="center" wrapText="1"/>
    </xf>
    <xf numFmtId="177" fontId="8" fillId="0" borderId="1" xfId="10" applyNumberFormat="1" applyFont="1" applyFill="1" applyBorder="1" applyAlignment="1">
      <alignment horizontal="center" vertical="center" wrapText="1"/>
    </xf>
    <xf numFmtId="177" fontId="8" fillId="0" borderId="2" xfId="10" applyNumberFormat="1" applyFont="1" applyFill="1" applyBorder="1" applyAlignment="1">
      <alignment horizontal="center" vertical="center" wrapText="1"/>
    </xf>
    <xf numFmtId="177" fontId="8" fillId="0" borderId="3" xfId="10" applyNumberFormat="1" applyFont="1" applyFill="1" applyBorder="1" applyAlignment="1">
      <alignment horizontal="center" vertical="center" wrapText="1"/>
    </xf>
    <xf numFmtId="177" fontId="8" fillId="0" borderId="11" xfId="10" applyNumberFormat="1" applyFont="1" applyFill="1" applyBorder="1" applyAlignment="1">
      <alignment horizontal="center" vertical="center" wrapText="1"/>
    </xf>
    <xf numFmtId="177" fontId="8" fillId="0" borderId="7" xfId="10" applyNumberFormat="1" applyFont="1" applyFill="1" applyBorder="1" applyAlignment="1">
      <alignment horizontal="center" vertical="center" wrapText="1"/>
    </xf>
    <xf numFmtId="177" fontId="8" fillId="0" borderId="22" xfId="10" applyNumberFormat="1" applyFont="1" applyFill="1" applyBorder="1" applyAlignment="1">
      <alignment horizontal="center" vertical="center" wrapText="1"/>
    </xf>
    <xf numFmtId="177" fontId="8" fillId="0" borderId="9" xfId="10" applyNumberFormat="1" applyFont="1" applyFill="1" applyBorder="1" applyAlignment="1">
      <alignment horizontal="center" vertical="center" wrapText="1"/>
    </xf>
    <xf numFmtId="177" fontId="6" fillId="0" borderId="0" xfId="8" applyNumberFormat="1" applyFont="1" applyFill="1" applyAlignment="1">
      <alignment horizontal="right" vertical="center"/>
    </xf>
    <xf numFmtId="177" fontId="8" fillId="0" borderId="25" xfId="9" applyNumberFormat="1" applyFont="1" applyFill="1" applyBorder="1" applyAlignment="1">
      <alignment horizontal="center" vertical="center" wrapText="1"/>
    </xf>
    <xf numFmtId="177" fontId="8" fillId="0" borderId="12" xfId="9" applyNumberFormat="1" applyFont="1" applyFill="1" applyBorder="1" applyAlignment="1">
      <alignment horizontal="center" vertical="center" wrapText="1"/>
    </xf>
    <xf numFmtId="177" fontId="8" fillId="0" borderId="17" xfId="9" applyNumberFormat="1" applyFont="1" applyFill="1" applyBorder="1" applyAlignment="1">
      <alignment horizontal="center" vertical="center" wrapText="1"/>
    </xf>
    <xf numFmtId="177" fontId="8" fillId="0" borderId="0" xfId="9" applyNumberFormat="1" applyFont="1" applyFill="1" applyBorder="1" applyAlignment="1">
      <alignment horizontal="center" vertical="center" wrapText="1"/>
    </xf>
    <xf numFmtId="177" fontId="10" fillId="0" borderId="0" xfId="9" applyNumberFormat="1" applyFont="1" applyFill="1" applyBorder="1" applyAlignment="1">
      <alignment horizontal="distributed" vertical="center"/>
    </xf>
    <xf numFmtId="177" fontId="8" fillId="0" borderId="1" xfId="9" applyNumberFormat="1" applyFont="1" applyFill="1" applyBorder="1" applyAlignment="1">
      <alignment horizontal="center" vertical="center" wrapText="1"/>
    </xf>
    <xf numFmtId="177" fontId="8" fillId="0" borderId="2" xfId="9" applyNumberFormat="1" applyFont="1" applyFill="1" applyBorder="1" applyAlignment="1">
      <alignment horizontal="center" vertical="center" wrapText="1"/>
    </xf>
    <xf numFmtId="177" fontId="8" fillId="0" borderId="12" xfId="9" applyNumberFormat="1" applyFont="1" applyFill="1" applyBorder="1" applyAlignment="1">
      <alignment horizontal="distributed" vertical="center" wrapText="1"/>
    </xf>
    <xf numFmtId="177" fontId="8" fillId="0" borderId="0" xfId="9" applyNumberFormat="1" applyFont="1" applyFill="1" applyBorder="1" applyAlignment="1">
      <alignment horizontal="distributed" vertical="center" wrapText="1"/>
    </xf>
    <xf numFmtId="177" fontId="8" fillId="0" borderId="21" xfId="9" applyNumberFormat="1" applyFont="1" applyFill="1" applyBorder="1" applyAlignment="1">
      <alignment horizontal="distributed" vertical="center" wrapText="1"/>
    </xf>
    <xf numFmtId="177" fontId="10" fillId="0" borderId="18" xfId="9" applyNumberFormat="1" applyFont="1" applyFill="1" applyBorder="1" applyAlignment="1">
      <alignment horizontal="distributed" vertical="center"/>
    </xf>
    <xf numFmtId="177" fontId="15" fillId="0" borderId="0" xfId="9" applyNumberFormat="1" applyFont="1" applyFill="1" applyAlignment="1">
      <alignment horizontal="left"/>
    </xf>
    <xf numFmtId="177" fontId="8" fillId="0" borderId="26" xfId="8" applyNumberFormat="1" applyFont="1" applyFill="1" applyBorder="1" applyAlignment="1">
      <alignment horizontal="center" vertical="center" wrapText="1"/>
    </xf>
    <xf numFmtId="177" fontId="0" fillId="0" borderId="26" xfId="8" applyNumberFormat="1" applyFont="1" applyFill="1" applyBorder="1" applyAlignment="1">
      <alignment vertical="center" wrapText="1"/>
    </xf>
    <xf numFmtId="177" fontId="1" fillId="0" borderId="4" xfId="8" applyNumberFormat="1" applyFont="1" applyFill="1" applyBorder="1" applyAlignment="1">
      <alignment vertical="center" wrapText="1"/>
    </xf>
    <xf numFmtId="177" fontId="8" fillId="0" borderId="16" xfId="8" applyNumberFormat="1" applyFont="1" applyFill="1" applyBorder="1" applyAlignment="1">
      <alignment horizontal="center" vertical="center" wrapText="1"/>
    </xf>
    <xf numFmtId="177" fontId="8" fillId="0" borderId="22" xfId="8" applyNumberFormat="1" applyFont="1" applyFill="1" applyBorder="1" applyAlignment="1">
      <alignment horizontal="center" vertical="center" wrapText="1"/>
    </xf>
    <xf numFmtId="177" fontId="1" fillId="0" borderId="26" xfId="8" applyNumberFormat="1" applyFont="1" applyFill="1" applyBorder="1" applyAlignment="1">
      <alignment horizontal="center" vertical="center" wrapText="1"/>
    </xf>
    <xf numFmtId="177" fontId="1" fillId="0" borderId="4" xfId="8" applyNumberFormat="1" applyFont="1" applyFill="1" applyBorder="1" applyAlignment="1">
      <alignment horizontal="center" vertical="center" wrapText="1"/>
    </xf>
    <xf numFmtId="177" fontId="8" fillId="0" borderId="11" xfId="8" applyNumberFormat="1" applyFont="1" applyFill="1" applyBorder="1" applyAlignment="1">
      <alignment horizontal="distributed" vertical="center" indent="15"/>
    </xf>
    <xf numFmtId="177" fontId="8" fillId="0" borderId="7" xfId="8" applyNumberFormat="1" applyFont="1" applyFill="1" applyBorder="1" applyAlignment="1">
      <alignment horizontal="distributed" vertical="center" indent="15"/>
    </xf>
    <xf numFmtId="177" fontId="8" fillId="0" borderId="9" xfId="8" applyNumberFormat="1" applyFont="1" applyFill="1" applyBorder="1" applyAlignment="1">
      <alignment horizontal="distributed" vertical="center" indent="15"/>
    </xf>
    <xf numFmtId="177" fontId="23" fillId="0" borderId="12" xfId="8" applyNumberFormat="1" applyFont="1" applyFill="1" applyBorder="1" applyAlignment="1">
      <alignment wrapText="1"/>
    </xf>
    <xf numFmtId="177" fontId="28" fillId="0" borderId="12" xfId="8" applyNumberFormat="1" applyFont="1" applyFill="1" applyBorder="1" applyAlignment="1">
      <alignment wrapText="1"/>
    </xf>
    <xf numFmtId="177" fontId="38" fillId="0" borderId="0" xfId="0" applyNumberFormat="1" applyFont="1" applyFill="1" applyBorder="1" applyAlignment="1">
      <alignment horizontal="distributed" vertical="center"/>
    </xf>
    <xf numFmtId="177" fontId="23" fillId="0" borderId="5" xfId="0" applyNumberFormat="1" applyFont="1" applyFill="1" applyBorder="1" applyAlignment="1">
      <alignment horizontal="distributed" vertical="center"/>
    </xf>
    <xf numFmtId="177" fontId="23" fillId="0" borderId="0" xfId="0" applyNumberFormat="1" applyFont="1" applyFill="1" applyBorder="1" applyAlignment="1">
      <alignment horizontal="distributed" vertical="center"/>
    </xf>
    <xf numFmtId="177" fontId="23" fillId="0" borderId="12" xfId="8" applyNumberFormat="1" applyFont="1" applyFill="1" applyBorder="1" applyAlignment="1">
      <alignment vertical="center" wrapText="1"/>
    </xf>
    <xf numFmtId="177" fontId="28" fillId="0" borderId="12" xfId="8" applyNumberFormat="1" applyFont="1" applyFill="1" applyBorder="1" applyAlignment="1">
      <alignment vertical="center" wrapText="1"/>
    </xf>
    <xf numFmtId="177" fontId="6" fillId="0" borderId="0" xfId="8" applyNumberFormat="1" applyFont="1" applyFill="1" applyAlignment="1">
      <alignment horizontal="left" vertical="center"/>
    </xf>
    <xf numFmtId="177" fontId="6" fillId="0" borderId="0" xfId="8" applyNumberFormat="1" applyFont="1" applyFill="1" applyBorder="1" applyAlignment="1">
      <alignment horizontal="left" vertical="center"/>
    </xf>
    <xf numFmtId="177" fontId="8" fillId="0" borderId="11" xfId="8" applyNumberFormat="1" applyFont="1" applyFill="1" applyBorder="1" applyAlignment="1">
      <alignment horizontal="center" vertical="center"/>
    </xf>
    <xf numFmtId="177" fontId="8" fillId="0" borderId="7" xfId="8" applyNumberFormat="1" applyFont="1" applyFill="1" applyBorder="1" applyAlignment="1">
      <alignment horizontal="center" vertical="center"/>
    </xf>
    <xf numFmtId="177" fontId="8" fillId="0" borderId="17" xfId="8" applyNumberFormat="1" applyFont="1" applyFill="1" applyBorder="1" applyAlignment="1">
      <alignment horizontal="distributed" vertical="distributed" indent="2"/>
    </xf>
    <xf numFmtId="177" fontId="8" fillId="0" borderId="21" xfId="8" applyNumberFormat="1" applyFont="1" applyFill="1" applyBorder="1" applyAlignment="1">
      <alignment horizontal="distributed" vertical="distributed" indent="2"/>
    </xf>
    <xf numFmtId="177" fontId="8" fillId="0" borderId="3" xfId="8" applyNumberFormat="1" applyFont="1" applyFill="1" applyBorder="1" applyAlignment="1">
      <alignment horizontal="distributed" vertical="distributed" indent="2"/>
    </xf>
    <xf numFmtId="0" fontId="1" fillId="0" borderId="17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177" fontId="8" fillId="0" borderId="11" xfId="8" applyNumberFormat="1" applyFont="1" applyFill="1" applyBorder="1" applyAlignment="1">
      <alignment horizontal="distributed" vertical="distributed" wrapText="1" indent="3"/>
    </xf>
    <xf numFmtId="0" fontId="1" fillId="0" borderId="7" xfId="0" applyFont="1" applyFill="1" applyBorder="1" applyAlignment="1">
      <alignment horizontal="distributed" vertical="distributed" indent="3"/>
    </xf>
    <xf numFmtId="0" fontId="1" fillId="0" borderId="9" xfId="0" applyFont="1" applyFill="1" applyBorder="1" applyAlignment="1">
      <alignment horizontal="distributed" vertical="distributed" indent="3"/>
    </xf>
    <xf numFmtId="177" fontId="8" fillId="0" borderId="18" xfId="8" applyNumberFormat="1" applyFont="1" applyFill="1" applyBorder="1" applyAlignment="1">
      <alignment horizontal="distributed" vertical="distributed" indent="2"/>
    </xf>
    <xf numFmtId="0" fontId="1" fillId="0" borderId="18" xfId="0" applyFont="1" applyFill="1" applyBorder="1" applyAlignment="1">
      <alignment horizontal="distributed" vertical="distributed" indent="2"/>
    </xf>
    <xf numFmtId="0" fontId="1" fillId="0" borderId="22" xfId="0" applyFont="1" applyFill="1" applyBorder="1" applyAlignment="1">
      <alignment horizontal="distributed" vertical="distributed" indent="2"/>
    </xf>
    <xf numFmtId="177" fontId="6" fillId="0" borderId="0" xfId="8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77" fontId="8" fillId="0" borderId="12" xfId="8" applyNumberFormat="1" applyFont="1" applyFill="1" applyBorder="1" applyAlignment="1">
      <alignment horizontal="distributed" vertical="distributed" wrapText="1" indent="2"/>
    </xf>
    <xf numFmtId="0" fontId="1" fillId="0" borderId="12" xfId="0" applyFont="1" applyFill="1" applyBorder="1" applyAlignment="1">
      <alignment horizontal="distributed" vertical="distributed" indent="2"/>
    </xf>
    <xf numFmtId="0" fontId="1" fillId="0" borderId="1" xfId="0" applyFont="1" applyFill="1" applyBorder="1" applyAlignment="1">
      <alignment horizontal="distributed" vertical="distributed" indent="2"/>
    </xf>
    <xf numFmtId="178" fontId="10" fillId="0" borderId="0" xfId="0" applyNumberFormat="1" applyFont="1" applyFill="1" applyBorder="1" applyAlignment="1">
      <alignment horizontal="distributed" vertical="center"/>
    </xf>
    <xf numFmtId="178" fontId="8" fillId="0" borderId="23" xfId="0" applyNumberFormat="1" applyFont="1" applyFill="1" applyBorder="1" applyAlignment="1">
      <alignment horizontal="center" vertical="center" wrapText="1"/>
    </xf>
    <xf numFmtId="178" fontId="8" fillId="0" borderId="24" xfId="0" applyNumberFormat="1" applyFont="1" applyFill="1" applyBorder="1" applyAlignment="1">
      <alignment horizontal="center" vertical="center" wrapText="1"/>
    </xf>
    <xf numFmtId="178" fontId="8" fillId="0" borderId="4" xfId="0" applyNumberFormat="1" applyFont="1" applyFill="1" applyBorder="1" applyAlignment="1">
      <alignment horizontal="center" vertical="center" wrapText="1"/>
    </xf>
    <xf numFmtId="178" fontId="8" fillId="0" borderId="25" xfId="0" applyNumberFormat="1" applyFont="1" applyFill="1" applyBorder="1" applyAlignment="1">
      <alignment horizontal="center" vertical="center" wrapText="1"/>
    </xf>
    <xf numFmtId="178" fontId="8" fillId="0" borderId="17" xfId="0" applyNumberFormat="1" applyFont="1" applyFill="1" applyBorder="1" applyAlignment="1">
      <alignment horizontal="center" vertical="center" wrapText="1"/>
    </xf>
    <xf numFmtId="178" fontId="8" fillId="0" borderId="14" xfId="0" applyNumberFormat="1" applyFont="1" applyFill="1" applyBorder="1" applyAlignment="1">
      <alignment horizontal="center" vertical="center" wrapText="1"/>
    </xf>
    <xf numFmtId="2" fontId="8" fillId="0" borderId="23" xfId="0" applyNumberFormat="1" applyFont="1" applyFill="1" applyBorder="1" applyAlignment="1">
      <alignment horizontal="center" vertical="center" wrapText="1"/>
    </xf>
    <xf numFmtId="2" fontId="8" fillId="0" borderId="24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178" fontId="8" fillId="0" borderId="12" xfId="0" applyNumberFormat="1" applyFont="1" applyFill="1" applyBorder="1" applyAlignment="1">
      <alignment horizontal="distributed" vertical="center" wrapText="1"/>
    </xf>
    <xf numFmtId="178" fontId="8" fillId="0" borderId="0" xfId="0" applyNumberFormat="1" applyFont="1" applyFill="1" applyBorder="1" applyAlignment="1">
      <alignment horizontal="distributed" vertical="center" wrapText="1"/>
    </xf>
    <xf numFmtId="178" fontId="8" fillId="0" borderId="21" xfId="0" applyNumberFormat="1" applyFont="1" applyFill="1" applyBorder="1" applyAlignment="1">
      <alignment horizontal="distributed" vertical="center" wrapText="1"/>
    </xf>
    <xf numFmtId="178" fontId="10" fillId="0" borderId="18" xfId="0" applyNumberFormat="1" applyFont="1" applyFill="1" applyBorder="1" applyAlignment="1">
      <alignment horizontal="distributed" vertical="center"/>
    </xf>
    <xf numFmtId="178" fontId="6" fillId="0" borderId="0" xfId="0" applyNumberFormat="1" applyFont="1" applyFill="1" applyAlignment="1">
      <alignment horizontal="left" vertical="center"/>
    </xf>
    <xf numFmtId="178" fontId="8" fillId="0" borderId="8" xfId="0" applyNumberFormat="1" applyFont="1" applyFill="1" applyBorder="1" applyAlignment="1">
      <alignment horizontal="center" vertical="center" wrapText="1"/>
    </xf>
    <xf numFmtId="178" fontId="10" fillId="0" borderId="0" xfId="5" applyNumberFormat="1" applyFont="1" applyFill="1" applyBorder="1" applyAlignment="1">
      <alignment horizontal="distributed" vertical="center"/>
    </xf>
    <xf numFmtId="178" fontId="10" fillId="0" borderId="18" xfId="5" applyNumberFormat="1" applyFont="1" applyFill="1" applyBorder="1" applyAlignment="1">
      <alignment horizontal="distributed" vertical="center"/>
    </xf>
    <xf numFmtId="0" fontId="1" fillId="0" borderId="7" xfId="0" applyFont="1" applyFill="1" applyBorder="1"/>
    <xf numFmtId="0" fontId="1" fillId="0" borderId="9" xfId="0" applyFont="1" applyFill="1" applyBorder="1"/>
    <xf numFmtId="178" fontId="8" fillId="0" borderId="12" xfId="5" applyNumberFormat="1" applyFont="1" applyFill="1" applyBorder="1" applyAlignment="1">
      <alignment horizontal="distributed" vertical="center" wrapText="1"/>
    </xf>
    <xf numFmtId="178" fontId="8" fillId="0" borderId="0" xfId="5" applyNumberFormat="1" applyFont="1" applyFill="1" applyBorder="1" applyAlignment="1">
      <alignment horizontal="distributed" vertical="center" wrapText="1"/>
    </xf>
    <xf numFmtId="178" fontId="8" fillId="0" borderId="21" xfId="5" applyNumberFormat="1" applyFont="1" applyFill="1" applyBorder="1" applyAlignment="1">
      <alignment horizontal="distributed" vertical="center" wrapText="1"/>
    </xf>
    <xf numFmtId="0" fontId="1" fillId="0" borderId="17" xfId="0" applyFont="1" applyFill="1" applyBorder="1"/>
    <xf numFmtId="0" fontId="1" fillId="0" borderId="14" xfId="0" applyFont="1" applyFill="1" applyBorder="1"/>
    <xf numFmtId="178" fontId="6" fillId="0" borderId="0" xfId="5" applyNumberFormat="1" applyFont="1" applyFill="1" applyAlignment="1">
      <alignment horizontal="left" vertical="center"/>
    </xf>
    <xf numFmtId="177" fontId="6" fillId="0" borderId="0" xfId="5" applyNumberFormat="1" applyFont="1" applyFill="1" applyAlignment="1">
      <alignment horizontal="left" vertical="center"/>
    </xf>
    <xf numFmtId="177" fontId="8" fillId="0" borderId="13" xfId="0" applyNumberFormat="1" applyFont="1" applyFill="1" applyBorder="1" applyAlignment="1">
      <alignment horizontal="right" vertical="center" wrapText="1"/>
    </xf>
    <xf numFmtId="177" fontId="8" fillId="0" borderId="0" xfId="0" applyNumberFormat="1" applyFont="1" applyFill="1" applyBorder="1" applyAlignment="1">
      <alignment horizontal="center" vertical="center"/>
    </xf>
    <xf numFmtId="177" fontId="8" fillId="0" borderId="20" xfId="0" applyNumberFormat="1" applyFont="1" applyFill="1" applyBorder="1" applyAlignment="1">
      <alignment horizontal="center" vertical="center" wrapText="1"/>
    </xf>
    <xf numFmtId="177" fontId="8" fillId="0" borderId="15" xfId="0" applyNumberFormat="1" applyFont="1" applyFill="1" applyBorder="1" applyAlignment="1">
      <alignment horizontal="center" vertical="center" wrapText="1"/>
    </xf>
    <xf numFmtId="178" fontId="8" fillId="0" borderId="26" xfId="5" applyNumberFormat="1" applyFont="1" applyFill="1" applyBorder="1" applyAlignment="1">
      <alignment horizontal="center" vertical="center" wrapText="1"/>
    </xf>
    <xf numFmtId="178" fontId="8" fillId="0" borderId="4" xfId="5" applyNumberFormat="1" applyFont="1" applyFill="1" applyBorder="1" applyAlignment="1">
      <alignment horizontal="center" vertical="center" wrapText="1"/>
    </xf>
    <xf numFmtId="178" fontId="8" fillId="0" borderId="23" xfId="5" applyNumberFormat="1" applyFont="1" applyFill="1" applyBorder="1" applyAlignment="1">
      <alignment horizontal="center" vertical="center" wrapText="1"/>
    </xf>
    <xf numFmtId="178" fontId="8" fillId="0" borderId="24" xfId="5" applyNumberFormat="1" applyFont="1" applyFill="1" applyBorder="1" applyAlignment="1">
      <alignment horizontal="center" vertical="center" wrapText="1"/>
    </xf>
    <xf numFmtId="178" fontId="8" fillId="0" borderId="16" xfId="5" applyNumberFormat="1" applyFont="1" applyFill="1" applyBorder="1" applyAlignment="1">
      <alignment horizontal="center" vertical="center" wrapText="1"/>
    </xf>
    <xf numFmtId="178" fontId="8" fillId="0" borderId="14" xfId="5" applyNumberFormat="1" applyFont="1" applyFill="1" applyBorder="1" applyAlignment="1">
      <alignment horizontal="center" vertical="center" wrapText="1"/>
    </xf>
    <xf numFmtId="178" fontId="8" fillId="0" borderId="22" xfId="5" applyNumberFormat="1" applyFont="1" applyFill="1" applyBorder="1" applyAlignment="1">
      <alignment horizontal="center" vertical="center" wrapText="1"/>
    </xf>
    <xf numFmtId="178" fontId="8" fillId="0" borderId="3" xfId="5" applyNumberFormat="1" applyFont="1" applyFill="1" applyBorder="1" applyAlignment="1">
      <alignment horizontal="center" vertical="center" wrapText="1"/>
    </xf>
    <xf numFmtId="178" fontId="6" fillId="0" borderId="0" xfId="5" applyNumberFormat="1" applyFont="1" applyFill="1" applyAlignment="1">
      <alignment horizontal="right" vertical="center"/>
    </xf>
    <xf numFmtId="177" fontId="8" fillId="0" borderId="1" xfId="8" applyNumberFormat="1" applyFont="1" applyFill="1" applyBorder="1" applyAlignment="1">
      <alignment horizontal="left" vertical="center" wrapText="1"/>
    </xf>
    <xf numFmtId="177" fontId="8" fillId="0" borderId="3" xfId="8" applyNumberFormat="1" applyFont="1" applyFill="1" applyBorder="1" applyAlignment="1">
      <alignment horizontal="left" vertical="center" wrapText="1"/>
    </xf>
    <xf numFmtId="0" fontId="1" fillId="0" borderId="1" xfId="0" applyFont="1" applyFill="1" applyBorder="1"/>
    <xf numFmtId="0" fontId="1" fillId="0" borderId="2" xfId="0" applyFont="1" applyFill="1" applyBorder="1"/>
    <xf numFmtId="177" fontId="8" fillId="0" borderId="25" xfId="8" applyNumberFormat="1" applyFont="1" applyFill="1" applyBorder="1" applyAlignment="1">
      <alignment horizontal="right" vertical="center" wrapText="1"/>
    </xf>
    <xf numFmtId="177" fontId="8" fillId="0" borderId="17" xfId="8" applyNumberFormat="1" applyFont="1" applyFill="1" applyBorder="1" applyAlignment="1">
      <alignment horizontal="right" vertical="center" wrapText="1"/>
    </xf>
    <xf numFmtId="177" fontId="8" fillId="0" borderId="23" xfId="5" applyNumberFormat="1" applyFont="1" applyFill="1" applyBorder="1" applyAlignment="1">
      <alignment horizontal="center" vertical="center" wrapText="1"/>
    </xf>
    <xf numFmtId="177" fontId="8" fillId="0" borderId="24" xfId="5" applyNumberFormat="1" applyFont="1" applyFill="1" applyBorder="1" applyAlignment="1">
      <alignment horizontal="center" vertical="center" wrapText="1"/>
    </xf>
    <xf numFmtId="177" fontId="8" fillId="0" borderId="4" xfId="5" applyNumberFormat="1" applyFont="1" applyFill="1" applyBorder="1" applyAlignment="1">
      <alignment horizontal="center" vertical="center" wrapText="1"/>
    </xf>
    <xf numFmtId="177" fontId="8" fillId="0" borderId="22" xfId="5" applyNumberFormat="1" applyFont="1" applyFill="1" applyBorder="1" applyAlignment="1">
      <alignment horizontal="center" vertical="center" wrapText="1"/>
    </xf>
    <xf numFmtId="177" fontId="8" fillId="0" borderId="3" xfId="5" applyNumberFormat="1" applyFont="1" applyFill="1" applyBorder="1" applyAlignment="1">
      <alignment horizontal="center" vertical="center" wrapText="1"/>
    </xf>
    <xf numFmtId="177" fontId="8" fillId="0" borderId="26" xfId="5" applyNumberFormat="1" applyFont="1" applyFill="1" applyBorder="1" applyAlignment="1">
      <alignment horizontal="center" vertical="center" wrapText="1"/>
    </xf>
    <xf numFmtId="177" fontId="1" fillId="0" borderId="26" xfId="5" applyNumberFormat="1" applyFont="1" applyFill="1" applyBorder="1" applyAlignment="1">
      <alignment vertical="center" wrapText="1"/>
    </xf>
    <xf numFmtId="177" fontId="1" fillId="0" borderId="4" xfId="5" applyNumberFormat="1" applyFont="1" applyFill="1" applyBorder="1" applyAlignment="1">
      <alignment vertical="center" wrapText="1"/>
    </xf>
    <xf numFmtId="178" fontId="6" fillId="0" borderId="0" xfId="5" applyNumberFormat="1" applyFont="1" applyFill="1" applyAlignment="1">
      <alignment horizontal="center" vertical="center"/>
    </xf>
    <xf numFmtId="0" fontId="7" fillId="0" borderId="17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177" fontId="8" fillId="0" borderId="13" xfId="8" applyNumberFormat="1" applyFont="1" applyFill="1" applyBorder="1" applyAlignment="1">
      <alignment horizontal="distributed" vertical="distributed" indent="2"/>
    </xf>
    <xf numFmtId="0" fontId="7" fillId="0" borderId="20" xfId="0" applyFont="1" applyFill="1" applyBorder="1"/>
    <xf numFmtId="0" fontId="7" fillId="0" borderId="15" xfId="0" applyFont="1" applyFill="1" applyBorder="1"/>
    <xf numFmtId="0" fontId="7" fillId="0" borderId="2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distributed" vertical="distributed" indent="2"/>
    </xf>
    <xf numFmtId="0" fontId="7" fillId="0" borderId="1" xfId="0" applyFont="1" applyFill="1" applyBorder="1" applyAlignment="1">
      <alignment horizontal="distributed" vertical="distributed" indent="2"/>
    </xf>
    <xf numFmtId="0" fontId="7" fillId="0" borderId="18" xfId="0" applyFont="1" applyFill="1" applyBorder="1" applyAlignment="1">
      <alignment horizontal="distributed" vertical="distributed" indent="2"/>
    </xf>
    <xf numFmtId="0" fontId="7" fillId="0" borderId="22" xfId="0" applyFont="1" applyFill="1" applyBorder="1" applyAlignment="1">
      <alignment horizontal="distributed" vertical="distributed" indent="2"/>
    </xf>
    <xf numFmtId="177" fontId="8" fillId="0" borderId="16" xfId="8" applyNumberFormat="1" applyFont="1" applyFill="1" applyBorder="1" applyAlignment="1">
      <alignment horizontal="distributed" vertical="distributed" indent="2"/>
    </xf>
    <xf numFmtId="177" fontId="8" fillId="0" borderId="20" xfId="8" applyNumberFormat="1" applyFont="1" applyFill="1" applyBorder="1" applyAlignment="1">
      <alignment horizontal="distributed" vertical="distributed" indent="2"/>
    </xf>
    <xf numFmtId="177" fontId="8" fillId="0" borderId="15" xfId="8" applyNumberFormat="1" applyFont="1" applyFill="1" applyBorder="1" applyAlignment="1">
      <alignment horizontal="distributed" vertical="distributed" indent="2"/>
    </xf>
    <xf numFmtId="0" fontId="0" fillId="0" borderId="24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2" xfId="0" applyFill="1" applyBorder="1" applyAlignment="1">
      <alignment horizontal="distributed" vertical="distributed" indent="2"/>
    </xf>
    <xf numFmtId="0" fontId="0" fillId="0" borderId="1" xfId="0" applyFill="1" applyBorder="1" applyAlignment="1">
      <alignment horizontal="distributed" vertical="distributed" indent="2"/>
    </xf>
    <xf numFmtId="0" fontId="0" fillId="0" borderId="18" xfId="0" applyFill="1" applyBorder="1" applyAlignment="1">
      <alignment horizontal="distributed" vertical="distributed" indent="2"/>
    </xf>
    <xf numFmtId="0" fontId="0" fillId="0" borderId="22" xfId="0" applyFill="1" applyBorder="1" applyAlignment="1">
      <alignment horizontal="distributed" vertical="distributed" indent="2"/>
    </xf>
    <xf numFmtId="177" fontId="45" fillId="0" borderId="22" xfId="9" applyNumberFormat="1" applyFont="1" applyFill="1" applyBorder="1" applyAlignment="1">
      <alignment horizontal="center" vertical="center" wrapText="1"/>
    </xf>
    <xf numFmtId="177" fontId="45" fillId="0" borderId="3" xfId="9" applyNumberFormat="1" applyFont="1" applyFill="1" applyBorder="1" applyAlignment="1">
      <alignment horizontal="center" vertical="center" wrapText="1"/>
    </xf>
    <xf numFmtId="177" fontId="45" fillId="0" borderId="26" xfId="9" applyNumberFormat="1" applyFont="1" applyFill="1" applyBorder="1" applyAlignment="1">
      <alignment horizontal="center" vertical="center" wrapText="1"/>
    </xf>
    <xf numFmtId="177" fontId="45" fillId="0" borderId="4" xfId="9" applyNumberFormat="1" applyFont="1" applyFill="1" applyBorder="1" applyAlignment="1">
      <alignment horizontal="center" vertical="center" wrapText="1"/>
    </xf>
    <xf numFmtId="178" fontId="45" fillId="0" borderId="12" xfId="6" applyNumberFormat="1" applyFont="1" applyFill="1" applyBorder="1" applyAlignment="1">
      <alignment horizontal="distributed" vertical="center" wrapText="1"/>
    </xf>
    <xf numFmtId="178" fontId="45" fillId="0" borderId="0" xfId="6" applyNumberFormat="1" applyFont="1" applyFill="1" applyBorder="1" applyAlignment="1">
      <alignment horizontal="distributed" vertical="center" wrapText="1"/>
    </xf>
    <xf numFmtId="178" fontId="45" fillId="0" borderId="21" xfId="6" applyNumberFormat="1" applyFont="1" applyFill="1" applyBorder="1" applyAlignment="1">
      <alignment horizontal="distributed" vertical="center" wrapText="1"/>
    </xf>
    <xf numFmtId="178" fontId="43" fillId="0" borderId="0" xfId="6" applyNumberFormat="1" applyFont="1" applyFill="1" applyAlignment="1">
      <alignment horizontal="right" vertical="center"/>
    </xf>
    <xf numFmtId="178" fontId="43" fillId="0" borderId="0" xfId="6" applyNumberFormat="1" applyFont="1" applyFill="1" applyAlignment="1">
      <alignment horizontal="left" vertical="center"/>
    </xf>
    <xf numFmtId="177" fontId="45" fillId="0" borderId="16" xfId="9" applyNumberFormat="1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vertical="center"/>
    </xf>
    <xf numFmtId="0" fontId="44" fillId="0" borderId="14" xfId="0" applyFont="1" applyFill="1" applyBorder="1" applyAlignment="1">
      <alignment vertical="center"/>
    </xf>
    <xf numFmtId="0" fontId="44" fillId="0" borderId="24" xfId="0" applyFont="1" applyFill="1" applyBorder="1" applyAlignment="1">
      <alignment vertical="center"/>
    </xf>
    <xf numFmtId="0" fontId="44" fillId="0" borderId="4" xfId="0" applyFont="1" applyFill="1" applyBorder="1" applyAlignment="1">
      <alignment vertical="center"/>
    </xf>
    <xf numFmtId="177" fontId="45" fillId="0" borderId="12" xfId="9" applyNumberFormat="1" applyFont="1" applyFill="1" applyBorder="1" applyAlignment="1">
      <alignment horizontal="distributed" vertical="distributed" wrapText="1" indent="2"/>
    </xf>
    <xf numFmtId="0" fontId="44" fillId="0" borderId="12" xfId="0" applyFont="1" applyFill="1" applyBorder="1" applyAlignment="1">
      <alignment horizontal="distributed" vertical="distributed" indent="2"/>
    </xf>
    <xf numFmtId="0" fontId="44" fillId="0" borderId="1" xfId="0" applyFont="1" applyFill="1" applyBorder="1" applyAlignment="1">
      <alignment horizontal="distributed" vertical="distributed" indent="2"/>
    </xf>
    <xf numFmtId="177" fontId="45" fillId="0" borderId="13" xfId="9" applyNumberFormat="1" applyFont="1" applyFill="1" applyBorder="1" applyAlignment="1">
      <alignment horizontal="distributed" vertical="distributed" indent="2"/>
    </xf>
    <xf numFmtId="0" fontId="44" fillId="0" borderId="20" xfId="0" applyFont="1" applyFill="1" applyBorder="1"/>
    <xf numFmtId="0" fontId="44" fillId="0" borderId="15" xfId="0" applyFont="1" applyFill="1" applyBorder="1"/>
    <xf numFmtId="177" fontId="45" fillId="0" borderId="18" xfId="9" applyNumberFormat="1" applyFont="1" applyFill="1" applyBorder="1" applyAlignment="1">
      <alignment horizontal="distributed" vertical="distributed" indent="2"/>
    </xf>
    <xf numFmtId="0" fontId="44" fillId="0" borderId="18" xfId="0" applyFont="1" applyFill="1" applyBorder="1" applyAlignment="1">
      <alignment horizontal="distributed" vertical="distributed" indent="2"/>
    </xf>
    <xf numFmtId="0" fontId="44" fillId="0" borderId="22" xfId="0" applyFont="1" applyFill="1" applyBorder="1" applyAlignment="1">
      <alignment horizontal="distributed" vertical="distributed" indent="2"/>
    </xf>
    <xf numFmtId="178" fontId="46" fillId="0" borderId="0" xfId="6" applyNumberFormat="1" applyFont="1" applyFill="1" applyBorder="1" applyAlignment="1">
      <alignment horizontal="distributed" vertical="center"/>
    </xf>
    <xf numFmtId="177" fontId="45" fillId="0" borderId="23" xfId="9" applyNumberFormat="1" applyFont="1" applyFill="1" applyBorder="1" applyAlignment="1">
      <alignment horizontal="center" vertical="center" wrapText="1"/>
    </xf>
    <xf numFmtId="177" fontId="45" fillId="0" borderId="24" xfId="9" applyNumberFormat="1" applyFont="1" applyFill="1" applyBorder="1" applyAlignment="1">
      <alignment horizontal="center" vertical="center" wrapText="1"/>
    </xf>
    <xf numFmtId="177" fontId="45" fillId="0" borderId="11" xfId="9" applyNumberFormat="1" applyFont="1" applyFill="1" applyBorder="1" applyAlignment="1">
      <alignment horizontal="center" vertical="center"/>
    </xf>
    <xf numFmtId="177" fontId="45" fillId="0" borderId="7" xfId="9" applyNumberFormat="1" applyFont="1" applyFill="1" applyBorder="1" applyAlignment="1">
      <alignment horizontal="center" vertical="center"/>
    </xf>
    <xf numFmtId="178" fontId="46" fillId="0" borderId="0" xfId="0" applyNumberFormat="1" applyFont="1" applyFill="1" applyBorder="1" applyAlignment="1">
      <alignment horizontal="distributed" vertical="center"/>
    </xf>
    <xf numFmtId="178" fontId="46" fillId="0" borderId="18" xfId="6" applyNumberFormat="1" applyFont="1" applyFill="1" applyBorder="1" applyAlignment="1">
      <alignment horizontal="distributed" vertical="center"/>
    </xf>
    <xf numFmtId="177" fontId="46" fillId="0" borderId="0" xfId="0" applyNumberFormat="1" applyFont="1" applyFill="1" applyBorder="1" applyAlignment="1">
      <alignment horizontal="distributed" vertical="center"/>
    </xf>
    <xf numFmtId="177" fontId="46" fillId="0" borderId="0" xfId="9" applyNumberFormat="1" applyFont="1" applyFill="1" applyBorder="1" applyAlignment="1">
      <alignment horizontal="distributed" vertical="center"/>
    </xf>
    <xf numFmtId="177" fontId="45" fillId="0" borderId="0" xfId="0" applyNumberFormat="1" applyFont="1" applyFill="1" applyBorder="1" applyAlignment="1">
      <alignment horizontal="center" vertical="center"/>
    </xf>
    <xf numFmtId="177" fontId="45" fillId="0" borderId="5" xfId="0" applyNumberFormat="1" applyFont="1" applyFill="1" applyBorder="1" applyAlignment="1">
      <alignment horizontal="distributed" vertical="center"/>
    </xf>
    <xf numFmtId="177" fontId="45" fillId="0" borderId="0" xfId="0" applyNumberFormat="1" applyFont="1" applyFill="1" applyBorder="1" applyAlignment="1">
      <alignment horizontal="distributed" vertical="center"/>
    </xf>
    <xf numFmtId="178" fontId="10" fillId="0" borderId="0" xfId="6" applyNumberFormat="1" applyFont="1" applyFill="1" applyBorder="1" applyAlignment="1">
      <alignment horizontal="distributed" vertical="center"/>
    </xf>
    <xf numFmtId="178" fontId="6" fillId="0" borderId="0" xfId="6" applyNumberFormat="1" applyFont="1" applyFill="1" applyAlignment="1">
      <alignment horizontal="right" vertical="center"/>
    </xf>
    <xf numFmtId="178" fontId="6" fillId="0" borderId="0" xfId="6" applyNumberFormat="1" applyFont="1" applyFill="1" applyAlignment="1">
      <alignment horizontal="left" vertical="center"/>
    </xf>
    <xf numFmtId="177" fontId="8" fillId="0" borderId="16" xfId="9" applyNumberFormat="1" applyFont="1" applyFill="1" applyBorder="1" applyAlignment="1">
      <alignment horizontal="center" vertical="center" wrapText="1"/>
    </xf>
    <xf numFmtId="177" fontId="8" fillId="0" borderId="26" xfId="9" applyNumberFormat="1" applyFont="1" applyFill="1" applyBorder="1" applyAlignment="1">
      <alignment horizontal="center" vertical="center" wrapText="1"/>
    </xf>
    <xf numFmtId="177" fontId="8" fillId="0" borderId="4" xfId="9" applyNumberFormat="1" applyFont="1" applyFill="1" applyBorder="1" applyAlignment="1">
      <alignment horizontal="center" vertical="center" wrapText="1"/>
    </xf>
    <xf numFmtId="177" fontId="8" fillId="0" borderId="22" xfId="9" applyNumberFormat="1" applyFont="1" applyFill="1" applyBorder="1" applyAlignment="1">
      <alignment horizontal="center" vertical="center" wrapText="1"/>
    </xf>
    <xf numFmtId="177" fontId="8" fillId="0" borderId="3" xfId="9" applyNumberFormat="1" applyFont="1" applyFill="1" applyBorder="1" applyAlignment="1">
      <alignment horizontal="center" vertical="center" wrapText="1"/>
    </xf>
    <xf numFmtId="177" fontId="8" fillId="0" borderId="12" xfId="9" applyNumberFormat="1" applyFont="1" applyFill="1" applyBorder="1" applyAlignment="1">
      <alignment horizontal="distributed" vertical="distributed" wrapText="1" indent="2"/>
    </xf>
    <xf numFmtId="177" fontId="8" fillId="0" borderId="16" xfId="9" applyNumberFormat="1" applyFont="1" applyFill="1" applyBorder="1" applyAlignment="1">
      <alignment horizontal="distributed" vertical="distributed" indent="2"/>
    </xf>
    <xf numFmtId="177" fontId="8" fillId="0" borderId="20" xfId="9" applyNumberFormat="1" applyFont="1" applyFill="1" applyBorder="1" applyAlignment="1">
      <alignment horizontal="distributed" vertical="distributed" indent="2"/>
    </xf>
    <xf numFmtId="177" fontId="8" fillId="0" borderId="15" xfId="9" applyNumberFormat="1" applyFont="1" applyFill="1" applyBorder="1" applyAlignment="1">
      <alignment horizontal="distributed" vertical="distributed" indent="2"/>
    </xf>
    <xf numFmtId="178" fontId="10" fillId="0" borderId="18" xfId="6" applyNumberFormat="1" applyFont="1" applyFill="1" applyBorder="1" applyAlignment="1">
      <alignment horizontal="distributed" vertical="center"/>
    </xf>
    <xf numFmtId="178" fontId="8" fillId="0" borderId="12" xfId="6" applyNumberFormat="1" applyFont="1" applyFill="1" applyBorder="1" applyAlignment="1">
      <alignment horizontal="distributed" vertical="center" wrapText="1"/>
    </xf>
    <xf numFmtId="178" fontId="8" fillId="0" borderId="0" xfId="6" applyNumberFormat="1" applyFont="1" applyFill="1" applyBorder="1" applyAlignment="1">
      <alignment horizontal="distributed" vertical="center" wrapText="1"/>
    </xf>
    <xf numFmtId="178" fontId="8" fillId="0" borderId="21" xfId="6" applyNumberFormat="1" applyFont="1" applyFill="1" applyBorder="1" applyAlignment="1">
      <alignment horizontal="distributed" vertical="center" wrapText="1"/>
    </xf>
    <xf numFmtId="177" fontId="8" fillId="0" borderId="23" xfId="9" applyNumberFormat="1" applyFont="1" applyFill="1" applyBorder="1" applyAlignment="1">
      <alignment horizontal="center" vertical="center" wrapText="1"/>
    </xf>
    <xf numFmtId="177" fontId="8" fillId="0" borderId="24" xfId="9" applyNumberFormat="1" applyFont="1" applyFill="1" applyBorder="1" applyAlignment="1">
      <alignment horizontal="center" vertical="center" wrapText="1"/>
    </xf>
    <xf numFmtId="177" fontId="8" fillId="0" borderId="11" xfId="9" applyNumberFormat="1" applyFont="1" applyFill="1" applyBorder="1" applyAlignment="1">
      <alignment horizontal="center" vertical="center"/>
    </xf>
    <xf numFmtId="177" fontId="8" fillId="0" borderId="7" xfId="9" applyNumberFormat="1" applyFont="1" applyFill="1" applyBorder="1" applyAlignment="1">
      <alignment horizontal="center" vertical="center"/>
    </xf>
    <xf numFmtId="177" fontId="8" fillId="0" borderId="18" xfId="9" applyNumberFormat="1" applyFont="1" applyFill="1" applyBorder="1" applyAlignment="1">
      <alignment horizontal="distributed" vertical="distributed" indent="2"/>
    </xf>
    <xf numFmtId="178" fontId="35" fillId="0" borderId="23" xfId="5" applyNumberFormat="1" applyFont="1" applyFill="1" applyBorder="1" applyAlignment="1">
      <alignment horizontal="center" vertical="center" wrapText="1"/>
    </xf>
    <xf numFmtId="178" fontId="35" fillId="0" borderId="24" xfId="5" applyNumberFormat="1" applyFont="1" applyFill="1" applyBorder="1" applyAlignment="1">
      <alignment horizontal="center" vertical="center" wrapText="1"/>
    </xf>
    <xf numFmtId="177" fontId="13" fillId="0" borderId="23" xfId="0" applyNumberFormat="1" applyFont="1" applyFill="1" applyBorder="1" applyAlignment="1">
      <alignment horizontal="center" vertical="center" wrapText="1"/>
    </xf>
    <xf numFmtId="177" fontId="13" fillId="0" borderId="24" xfId="0" applyNumberFormat="1" applyFont="1" applyFill="1" applyBorder="1" applyAlignment="1">
      <alignment horizontal="center" vertical="center" wrapText="1"/>
    </xf>
    <xf numFmtId="177" fontId="13" fillId="0" borderId="4" xfId="0" applyNumberFormat="1" applyFont="1" applyFill="1" applyBorder="1" applyAlignment="1">
      <alignment horizontal="center" vertical="center" wrapText="1"/>
    </xf>
    <xf numFmtId="178" fontId="8" fillId="0" borderId="25" xfId="5" applyNumberFormat="1" applyFont="1" applyFill="1" applyBorder="1" applyAlignment="1">
      <alignment horizontal="center" vertical="center" wrapText="1"/>
    </xf>
    <xf numFmtId="178" fontId="8" fillId="0" borderId="17" xfId="5" applyNumberFormat="1" applyFont="1" applyFill="1" applyBorder="1" applyAlignment="1">
      <alignment horizontal="center" vertical="center" wrapText="1"/>
    </xf>
    <xf numFmtId="178" fontId="8" fillId="0" borderId="1" xfId="5" applyNumberFormat="1" applyFont="1" applyFill="1" applyBorder="1" applyAlignment="1">
      <alignment horizontal="center" vertical="center" wrapText="1"/>
    </xf>
    <xf numFmtId="178" fontId="8" fillId="0" borderId="2" xfId="5" applyNumberFormat="1" applyFont="1" applyFill="1" applyBorder="1" applyAlignment="1">
      <alignment horizontal="center" vertical="center" wrapText="1"/>
    </xf>
    <xf numFmtId="178" fontId="35" fillId="0" borderId="25" xfId="5" applyNumberFormat="1" applyFont="1" applyFill="1" applyBorder="1" applyAlignment="1">
      <alignment horizontal="center" vertical="center" wrapText="1"/>
    </xf>
    <xf numFmtId="178" fontId="35" fillId="0" borderId="17" xfId="5" applyNumberFormat="1" applyFont="1" applyFill="1" applyBorder="1" applyAlignment="1">
      <alignment horizontal="center" vertical="center" wrapText="1"/>
    </xf>
    <xf numFmtId="177" fontId="8" fillId="0" borderId="12" xfId="5" applyNumberFormat="1" applyFont="1" applyFill="1" applyBorder="1" applyAlignment="1">
      <alignment horizontal="left" vertical="center" wrapText="1"/>
    </xf>
    <xf numFmtId="178" fontId="23" fillId="0" borderId="23" xfId="5" applyNumberFormat="1" applyFont="1" applyFill="1" applyBorder="1" applyAlignment="1">
      <alignment horizontal="center" vertical="center" wrapText="1"/>
    </xf>
    <xf numFmtId="178" fontId="23" fillId="0" borderId="24" xfId="5" applyNumberFormat="1" applyFont="1" applyFill="1" applyBorder="1" applyAlignment="1">
      <alignment horizontal="center" vertical="center" wrapText="1"/>
    </xf>
    <xf numFmtId="178" fontId="23" fillId="0" borderId="4" xfId="5" applyNumberFormat="1" applyFont="1" applyFill="1" applyBorder="1" applyAlignment="1">
      <alignment horizontal="center" vertical="center" wrapText="1"/>
    </xf>
    <xf numFmtId="178" fontId="23" fillId="0" borderId="1" xfId="5" applyNumberFormat="1" applyFont="1" applyFill="1" applyBorder="1" applyAlignment="1">
      <alignment horizontal="center" vertical="center" wrapText="1"/>
    </xf>
    <xf numFmtId="178" fontId="23" fillId="0" borderId="2" xfId="5" applyNumberFormat="1" applyFont="1" applyFill="1" applyBorder="1" applyAlignment="1">
      <alignment horizontal="center" vertical="center" wrapText="1"/>
    </xf>
    <xf numFmtId="178" fontId="23" fillId="0" borderId="3" xfId="5" applyNumberFormat="1" applyFont="1" applyFill="1" applyBorder="1" applyAlignment="1">
      <alignment horizontal="center" vertical="center" wrapText="1"/>
    </xf>
    <xf numFmtId="178" fontId="23" fillId="0" borderId="25" xfId="5" applyNumberFormat="1" applyFont="1" applyFill="1" applyBorder="1" applyAlignment="1">
      <alignment horizontal="center" vertical="center" wrapText="1"/>
    </xf>
    <xf numFmtId="178" fontId="23" fillId="0" borderId="12" xfId="5" applyNumberFormat="1" applyFont="1" applyFill="1" applyBorder="1" applyAlignment="1">
      <alignment horizontal="center" vertical="center" wrapText="1"/>
    </xf>
    <xf numFmtId="178" fontId="23" fillId="0" borderId="14" xfId="5" applyNumberFormat="1" applyFont="1" applyFill="1" applyBorder="1" applyAlignment="1">
      <alignment horizontal="center" vertical="center" wrapText="1"/>
    </xf>
    <xf numFmtId="178" fontId="23" fillId="0" borderId="21" xfId="5" applyNumberFormat="1" applyFont="1" applyFill="1" applyBorder="1" applyAlignment="1">
      <alignment horizontal="center" vertical="center" wrapText="1"/>
    </xf>
    <xf numFmtId="178" fontId="23" fillId="0" borderId="17" xfId="5" applyNumberFormat="1" applyFont="1" applyFill="1" applyBorder="1" applyAlignment="1">
      <alignment horizontal="center" vertical="center" wrapText="1"/>
    </xf>
    <xf numFmtId="178" fontId="35" fillId="0" borderId="1" xfId="5" applyNumberFormat="1" applyFont="1" applyFill="1" applyBorder="1" applyAlignment="1">
      <alignment horizontal="center" vertical="center" wrapText="1"/>
    </xf>
    <xf numFmtId="178" fontId="35" fillId="0" borderId="2" xfId="5" applyNumberFormat="1" applyFont="1" applyFill="1" applyBorder="1" applyAlignment="1">
      <alignment horizontal="center" vertical="center" wrapText="1"/>
    </xf>
    <xf numFmtId="178" fontId="32" fillId="0" borderId="8" xfId="6" applyNumberFormat="1" applyFont="1" applyFill="1" applyBorder="1" applyAlignment="1">
      <alignment horizontal="center" vertical="center" wrapText="1"/>
    </xf>
    <xf numFmtId="177" fontId="10" fillId="0" borderId="0" xfId="14" applyNumberFormat="1" applyFont="1" applyFill="1" applyBorder="1" applyAlignment="1">
      <alignment horizontal="distributed" vertical="center"/>
    </xf>
    <xf numFmtId="178" fontId="32" fillId="0" borderId="13" xfId="6" applyNumberFormat="1" applyFont="1" applyFill="1" applyBorder="1" applyAlignment="1">
      <alignment horizontal="center" vertical="center" wrapText="1"/>
    </xf>
    <xf numFmtId="178" fontId="32" fillId="0" borderId="15" xfId="6" applyNumberFormat="1" applyFont="1" applyFill="1" applyBorder="1" applyAlignment="1">
      <alignment horizontal="center" vertical="center" wrapText="1"/>
    </xf>
    <xf numFmtId="178" fontId="51" fillId="0" borderId="0" xfId="5" applyNumberFormat="1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203" fontId="37" fillId="0" borderId="0" xfId="6" applyNumberFormat="1" applyFont="1" applyFill="1" applyBorder="1" applyAlignment="1">
      <alignment horizontal="center" vertical="center"/>
    </xf>
    <xf numFmtId="178" fontId="32" fillId="0" borderId="26" xfId="6" applyNumberFormat="1" applyFont="1" applyFill="1" applyBorder="1" applyAlignment="1">
      <alignment horizontal="center" vertical="center" wrapText="1"/>
    </xf>
    <xf numFmtId="178" fontId="32" fillId="0" borderId="4" xfId="6" applyNumberFormat="1" applyFont="1" applyFill="1" applyBorder="1" applyAlignment="1">
      <alignment horizontal="center" vertical="center" wrapText="1"/>
    </xf>
    <xf numFmtId="178" fontId="23" fillId="0" borderId="12" xfId="6" applyNumberFormat="1" applyFont="1" applyFill="1" applyBorder="1" applyAlignment="1">
      <alignment horizontal="left" vertical="top" wrapText="1"/>
    </xf>
    <xf numFmtId="178" fontId="32" fillId="0" borderId="24" xfId="6" applyNumberFormat="1" applyFont="1" applyFill="1" applyBorder="1" applyAlignment="1">
      <alignment horizontal="center" vertical="center" wrapText="1"/>
    </xf>
    <xf numFmtId="178" fontId="32" fillId="0" borderId="14" xfId="6" applyNumberFormat="1" applyFont="1" applyFill="1" applyBorder="1" applyAlignment="1">
      <alignment horizontal="center" vertical="center" wrapText="1"/>
    </xf>
    <xf numFmtId="178" fontId="32" fillId="0" borderId="21" xfId="6" applyNumberFormat="1" applyFont="1" applyFill="1" applyBorder="1" applyAlignment="1">
      <alignment horizontal="center" vertical="center" wrapText="1"/>
    </xf>
    <xf numFmtId="178" fontId="32" fillId="0" borderId="3" xfId="6" applyNumberFormat="1" applyFont="1" applyFill="1" applyBorder="1" applyAlignment="1">
      <alignment horizontal="center" vertical="center" wrapText="1"/>
    </xf>
    <xf numFmtId="177" fontId="8" fillId="0" borderId="0" xfId="14" applyNumberFormat="1" applyFont="1" applyFill="1" applyBorder="1" applyAlignment="1">
      <alignment horizontal="center" vertical="center"/>
    </xf>
    <xf numFmtId="177" fontId="8" fillId="0" borderId="5" xfId="14" applyNumberFormat="1" applyFont="1" applyFill="1" applyBorder="1" applyAlignment="1">
      <alignment horizontal="distributed" vertical="center"/>
    </xf>
    <xf numFmtId="178" fontId="32" fillId="0" borderId="18" xfId="6" applyNumberFormat="1" applyFont="1" applyFill="1" applyBorder="1" applyAlignment="1">
      <alignment horizontal="distributed" vertical="center" wrapText="1"/>
    </xf>
    <xf numFmtId="178" fontId="32" fillId="0" borderId="0" xfId="6" applyNumberFormat="1" applyFont="1" applyFill="1" applyBorder="1" applyAlignment="1">
      <alignment horizontal="distributed" vertical="center" wrapText="1"/>
    </xf>
    <xf numFmtId="178" fontId="32" fillId="0" borderId="21" xfId="6" applyNumberFormat="1" applyFont="1" applyFill="1" applyBorder="1" applyAlignment="1">
      <alignment horizontal="distributed" vertical="center" wrapText="1"/>
    </xf>
    <xf numFmtId="178" fontId="51" fillId="0" borderId="18" xfId="5" applyNumberFormat="1" applyFont="1" applyFill="1" applyBorder="1" applyAlignment="1">
      <alignment horizontal="distributed" vertical="center"/>
    </xf>
    <xf numFmtId="177" fontId="8" fillId="0" borderId="0" xfId="14" applyNumberFormat="1" applyFont="1" applyFill="1" applyBorder="1" applyAlignment="1">
      <alignment horizontal="distributed" vertical="center"/>
    </xf>
    <xf numFmtId="178" fontId="32" fillId="0" borderId="17" xfId="6" applyNumberFormat="1" applyFont="1" applyFill="1" applyBorder="1" applyAlignment="1">
      <alignment horizontal="center" vertical="center" wrapText="1"/>
    </xf>
    <xf numFmtId="178" fontId="32" fillId="0" borderId="11" xfId="6" applyNumberFormat="1" applyFont="1" applyFill="1" applyBorder="1" applyAlignment="1">
      <alignment horizontal="right" vertical="center" wrapText="1"/>
    </xf>
    <xf numFmtId="178" fontId="32" fillId="0" borderId="7" xfId="6" applyNumberFormat="1" applyFont="1" applyFill="1" applyBorder="1" applyAlignment="1">
      <alignment horizontal="right" vertical="center" wrapText="1"/>
    </xf>
    <xf numFmtId="178" fontId="32" fillId="0" borderId="7" xfId="6" applyNumberFormat="1" applyFont="1" applyFill="1" applyBorder="1" applyAlignment="1">
      <alignment horizontal="left" vertical="center" wrapText="1"/>
    </xf>
    <xf numFmtId="178" fontId="32" fillId="0" borderId="20" xfId="6" applyNumberFormat="1" applyFont="1" applyFill="1" applyBorder="1" applyAlignment="1">
      <alignment horizontal="center" vertical="center" wrapText="1"/>
    </xf>
    <xf numFmtId="178" fontId="32" fillId="0" borderId="30" xfId="6" applyNumberFormat="1" applyFont="1" applyFill="1" applyBorder="1" applyAlignment="1">
      <alignment horizontal="center" vertical="center" wrapText="1"/>
    </xf>
    <xf numFmtId="178" fontId="32" fillId="0" borderId="31" xfId="6" applyNumberFormat="1" applyFont="1" applyFill="1" applyBorder="1" applyAlignment="1">
      <alignment horizontal="center" vertical="center" wrapText="1"/>
    </xf>
    <xf numFmtId="178" fontId="32" fillId="0" borderId="32" xfId="6" applyNumberFormat="1" applyFont="1" applyFill="1" applyBorder="1" applyAlignment="1">
      <alignment horizontal="center" vertical="center" wrapText="1"/>
    </xf>
    <xf numFmtId="178" fontId="32" fillId="0" borderId="27" xfId="6" applyNumberFormat="1" applyFont="1" applyFill="1" applyBorder="1" applyAlignment="1">
      <alignment horizontal="center" vertical="center" wrapText="1"/>
    </xf>
    <xf numFmtId="178" fontId="32" fillId="0" borderId="28" xfId="6" applyNumberFormat="1" applyFont="1" applyFill="1" applyBorder="1" applyAlignment="1">
      <alignment horizontal="center" vertical="center" wrapText="1"/>
    </xf>
    <xf numFmtId="178" fontId="32" fillId="0" borderId="29" xfId="6" applyNumberFormat="1" applyFont="1" applyFill="1" applyBorder="1" applyAlignment="1">
      <alignment horizontal="center" vertical="center" wrapText="1"/>
    </xf>
    <xf numFmtId="178" fontId="32" fillId="0" borderId="12" xfId="6" applyNumberFormat="1" applyFont="1" applyFill="1" applyBorder="1" applyAlignment="1">
      <alignment horizontal="distributed" vertical="center" wrapText="1"/>
    </xf>
    <xf numFmtId="178" fontId="32" fillId="0" borderId="25" xfId="6" applyNumberFormat="1" applyFont="1" applyFill="1" applyBorder="1" applyAlignment="1">
      <alignment horizontal="center" vertical="center" wrapText="1"/>
    </xf>
    <xf numFmtId="178" fontId="32" fillId="0" borderId="23" xfId="6" applyNumberFormat="1" applyFont="1" applyFill="1" applyBorder="1" applyAlignment="1">
      <alignment horizontal="center" vertical="center" wrapText="1"/>
    </xf>
    <xf numFmtId="178" fontId="32" fillId="0" borderId="11" xfId="6" applyNumberFormat="1" applyFont="1" applyFill="1" applyBorder="1" applyAlignment="1">
      <alignment horizontal="center" vertical="center" wrapText="1"/>
    </xf>
    <xf numFmtId="178" fontId="32" fillId="0" borderId="7" xfId="6" applyNumberFormat="1" applyFont="1" applyFill="1" applyBorder="1" applyAlignment="1">
      <alignment horizontal="center" vertical="center" wrapText="1"/>
    </xf>
    <xf numFmtId="177" fontId="10" fillId="0" borderId="18" xfId="6" applyNumberFormat="1" applyFont="1" applyFill="1" applyBorder="1" applyAlignment="1">
      <alignment horizontal="distributed" vertical="center"/>
    </xf>
    <xf numFmtId="49" fontId="6" fillId="0" borderId="0" xfId="5" applyNumberFormat="1" applyFont="1" applyFill="1" applyAlignment="1">
      <alignment horizontal="center" vertical="center" wrapText="1"/>
    </xf>
    <xf numFmtId="49" fontId="6" fillId="0" borderId="0" xfId="5" applyNumberFormat="1" applyFont="1" applyFill="1" applyAlignment="1">
      <alignment horizontal="center" vertical="center"/>
    </xf>
    <xf numFmtId="178" fontId="23" fillId="0" borderId="16" xfId="6" applyNumberFormat="1" applyFont="1" applyFill="1" applyBorder="1" applyAlignment="1">
      <alignment horizontal="center" vertical="center" wrapText="1"/>
    </xf>
    <xf numFmtId="178" fontId="23" fillId="0" borderId="17" xfId="6" applyNumberFormat="1" applyFont="1" applyFill="1" applyBorder="1" applyAlignment="1">
      <alignment horizontal="center" vertical="center" wrapText="1"/>
    </xf>
    <xf numFmtId="178" fontId="23" fillId="0" borderId="14" xfId="6" applyNumberFormat="1" applyFont="1" applyFill="1" applyBorder="1" applyAlignment="1">
      <alignment horizontal="center" vertical="center" wrapText="1"/>
    </xf>
    <xf numFmtId="178" fontId="23" fillId="0" borderId="8" xfId="6" applyNumberFormat="1" applyFont="1" applyFill="1" applyBorder="1" applyAlignment="1">
      <alignment horizontal="center" vertical="center" wrapText="1"/>
    </xf>
    <xf numFmtId="178" fontId="23" fillId="0" borderId="20" xfId="6" applyNumberFormat="1" applyFont="1" applyFill="1" applyBorder="1" applyAlignment="1">
      <alignment horizontal="center" vertical="center" wrapText="1"/>
    </xf>
    <xf numFmtId="178" fontId="23" fillId="0" borderId="15" xfId="6" applyNumberFormat="1" applyFont="1" applyFill="1" applyBorder="1" applyAlignment="1">
      <alignment horizontal="center" vertical="center" wrapText="1"/>
    </xf>
    <xf numFmtId="178" fontId="23" fillId="0" borderId="13" xfId="6" applyNumberFormat="1" applyFont="1" applyFill="1" applyBorder="1" applyAlignment="1">
      <alignment horizontal="center" vertical="center" wrapText="1"/>
    </xf>
    <xf numFmtId="178" fontId="23" fillId="0" borderId="22" xfId="6" applyNumberFormat="1" applyFont="1" applyFill="1" applyBorder="1" applyAlignment="1">
      <alignment horizontal="center" vertical="center" wrapText="1"/>
    </xf>
    <xf numFmtId="178" fontId="23" fillId="0" borderId="3" xfId="6" applyNumberFormat="1" applyFont="1" applyFill="1" applyBorder="1" applyAlignment="1">
      <alignment horizontal="center" vertical="center" wrapText="1"/>
    </xf>
    <xf numFmtId="178" fontId="23" fillId="0" borderId="13" xfId="6" applyNumberFormat="1" applyFont="1" applyFill="1" applyBorder="1" applyAlignment="1">
      <alignment horizontal="right" vertical="center" wrapText="1"/>
    </xf>
    <xf numFmtId="178" fontId="23" fillId="0" borderId="20" xfId="6" applyNumberFormat="1" applyFont="1" applyFill="1" applyBorder="1" applyAlignment="1">
      <alignment horizontal="right" vertical="center" wrapText="1"/>
    </xf>
    <xf numFmtId="178" fontId="23" fillId="0" borderId="20" xfId="6" applyNumberFormat="1" applyFont="1" applyFill="1" applyBorder="1" applyAlignment="1">
      <alignment horizontal="left" vertical="center" wrapText="1"/>
    </xf>
    <xf numFmtId="178" fontId="23" fillId="0" borderId="15" xfId="6" applyNumberFormat="1" applyFont="1" applyFill="1" applyBorder="1" applyAlignment="1">
      <alignment horizontal="left" vertical="center" wrapText="1"/>
    </xf>
    <xf numFmtId="178" fontId="23" fillId="0" borderId="18" xfId="6" applyNumberFormat="1" applyFont="1" applyFill="1" applyBorder="1" applyAlignment="1">
      <alignment horizontal="center" vertical="center" wrapText="1"/>
    </xf>
    <xf numFmtId="178" fontId="23" fillId="0" borderId="21" xfId="6" applyNumberFormat="1" applyFont="1" applyFill="1" applyBorder="1" applyAlignment="1">
      <alignment horizontal="center" vertical="center" wrapText="1"/>
    </xf>
    <xf numFmtId="178" fontId="23" fillId="0" borderId="25" xfId="6" applyNumberFormat="1" applyFont="1" applyFill="1" applyBorder="1" applyAlignment="1">
      <alignment horizontal="center" vertical="center" wrapText="1"/>
    </xf>
    <xf numFmtId="178" fontId="23" fillId="0" borderId="26" xfId="6" applyNumberFormat="1" applyFont="1" applyFill="1" applyBorder="1" applyAlignment="1">
      <alignment horizontal="center" vertical="center" wrapText="1"/>
    </xf>
    <xf numFmtId="178" fontId="23" fillId="0" borderId="4" xfId="6" applyNumberFormat="1" applyFont="1" applyFill="1" applyBorder="1" applyAlignment="1">
      <alignment horizontal="center" vertical="center" wrapText="1"/>
    </xf>
    <xf numFmtId="178" fontId="23" fillId="0" borderId="7" xfId="6" applyNumberFormat="1" applyFont="1" applyFill="1" applyBorder="1" applyAlignment="1">
      <alignment horizontal="left" vertical="center" wrapText="1"/>
    </xf>
    <xf numFmtId="178" fontId="23" fillId="0" borderId="23" xfId="6" applyNumberFormat="1" applyFont="1" applyFill="1" applyBorder="1" applyAlignment="1">
      <alignment horizontal="center" vertical="center" wrapText="1"/>
    </xf>
    <xf numFmtId="178" fontId="23" fillId="0" borderId="24" xfId="6" applyNumberFormat="1" applyFont="1" applyFill="1" applyBorder="1" applyAlignment="1">
      <alignment horizontal="center" vertical="center" wrapText="1"/>
    </xf>
    <xf numFmtId="178" fontId="23" fillId="0" borderId="30" xfId="6" applyNumberFormat="1" applyFont="1" applyFill="1" applyBorder="1" applyAlignment="1">
      <alignment horizontal="center" vertical="center" wrapText="1"/>
    </xf>
    <xf numFmtId="178" fontId="23" fillId="0" borderId="31" xfId="6" applyNumberFormat="1" applyFont="1" applyFill="1" applyBorder="1" applyAlignment="1">
      <alignment horizontal="center" vertical="center" wrapText="1"/>
    </xf>
    <xf numFmtId="178" fontId="23" fillId="0" borderId="32" xfId="6" applyNumberFormat="1" applyFont="1" applyFill="1" applyBorder="1" applyAlignment="1">
      <alignment horizontal="center" vertical="center" wrapText="1"/>
    </xf>
    <xf numFmtId="178" fontId="23" fillId="0" borderId="11" xfId="6" applyNumberFormat="1" applyFont="1" applyFill="1" applyBorder="1" applyAlignment="1">
      <alignment horizontal="right" vertical="center" wrapText="1"/>
    </xf>
    <xf numFmtId="178" fontId="23" fillId="0" borderId="7" xfId="6" applyNumberFormat="1" applyFont="1" applyFill="1" applyBorder="1" applyAlignment="1">
      <alignment horizontal="right" vertical="center" wrapText="1"/>
    </xf>
    <xf numFmtId="178" fontId="8" fillId="0" borderId="25" xfId="6" applyNumberFormat="1" applyFont="1" applyFill="1" applyBorder="1" applyAlignment="1">
      <alignment horizontal="center" vertical="center" wrapText="1"/>
    </xf>
    <xf numFmtId="178" fontId="8" fillId="0" borderId="17" xfId="6" applyNumberFormat="1" applyFont="1" applyFill="1" applyBorder="1" applyAlignment="1">
      <alignment horizontal="center" vertical="center" wrapText="1"/>
    </xf>
    <xf numFmtId="178" fontId="8" fillId="0" borderId="14" xfId="6" applyNumberFormat="1" applyFont="1" applyFill="1" applyBorder="1" applyAlignment="1">
      <alignment horizontal="center" vertical="center" wrapText="1"/>
    </xf>
    <xf numFmtId="178" fontId="38" fillId="0" borderId="0" xfId="5" applyNumberFormat="1" applyFont="1" applyFill="1" applyBorder="1" applyAlignment="1">
      <alignment horizontal="distributed" vertical="center"/>
    </xf>
    <xf numFmtId="177" fontId="38" fillId="0" borderId="0" xfId="6" applyNumberFormat="1" applyFont="1" applyFill="1" applyBorder="1" applyAlignment="1">
      <alignment horizontal="distributed" vertical="center"/>
    </xf>
    <xf numFmtId="178" fontId="38" fillId="0" borderId="0" xfId="6" applyNumberFormat="1" applyFont="1" applyFill="1" applyBorder="1" applyAlignment="1">
      <alignment horizontal="distributed" vertical="center"/>
    </xf>
    <xf numFmtId="177" fontId="23" fillId="0" borderId="0" xfId="0" applyNumberFormat="1" applyFont="1" applyFill="1" applyBorder="1" applyAlignment="1">
      <alignment horizontal="left" vertical="top" wrapText="1"/>
    </xf>
    <xf numFmtId="49" fontId="6" fillId="0" borderId="0" xfId="5" applyNumberFormat="1" applyFont="1" applyFill="1" applyAlignment="1">
      <alignment horizontal="center" vertical="top" wrapText="1"/>
    </xf>
    <xf numFmtId="49" fontId="6" fillId="0" borderId="0" xfId="5" applyNumberFormat="1" applyFont="1" applyFill="1" applyAlignment="1">
      <alignment horizontal="center" vertical="top"/>
    </xf>
    <xf numFmtId="9" fontId="1" fillId="0" borderId="23" xfId="5" applyNumberFormat="1" applyFont="1" applyFill="1" applyBorder="1" applyAlignment="1">
      <alignment horizontal="center" vertical="center" wrapText="1"/>
    </xf>
    <xf numFmtId="0" fontId="1" fillId="0" borderId="4" xfId="5" applyNumberFormat="1" applyFont="1" applyFill="1" applyBorder="1" applyAlignment="1">
      <alignment horizontal="center" vertical="center" wrapText="1"/>
    </xf>
    <xf numFmtId="9" fontId="1" fillId="0" borderId="25" xfId="5" applyNumberFormat="1" applyFont="1" applyFill="1" applyBorder="1" applyAlignment="1">
      <alignment horizontal="center" vertical="center" wrapText="1"/>
    </xf>
    <xf numFmtId="0" fontId="1" fillId="0" borderId="14" xfId="5" applyNumberFormat="1" applyFont="1" applyFill="1" applyBorder="1" applyAlignment="1">
      <alignment horizontal="center" vertical="center" wrapText="1"/>
    </xf>
    <xf numFmtId="0" fontId="1" fillId="0" borderId="23" xfId="5" applyNumberFormat="1" applyFont="1" applyFill="1" applyBorder="1" applyAlignment="1">
      <alignment horizontal="center" vertical="center" wrapText="1"/>
    </xf>
    <xf numFmtId="0" fontId="1" fillId="0" borderId="25" xfId="5" applyNumberFormat="1" applyFont="1" applyFill="1" applyBorder="1" applyAlignment="1">
      <alignment horizontal="center" vertical="center" wrapText="1"/>
    </xf>
  </cellXfs>
  <cellStyles count="16">
    <cellStyle name="一般" xfId="0" builtinId="0"/>
    <cellStyle name="一般 2" xfId="1"/>
    <cellStyle name="一般 3" xfId="2"/>
    <cellStyle name="一般 4" xfId="3"/>
    <cellStyle name="一般 5" xfId="4"/>
    <cellStyle name="一般_04-統計結果表0926" xfId="5"/>
    <cellStyle name="一般_04-統計結果表0926 2" xfId="6"/>
    <cellStyle name="一般_04-統計結果表0926(呱呱瓜)" xfId="7"/>
    <cellStyle name="一般_04-統計結果表0926(表1-表21)" xfId="8"/>
    <cellStyle name="一般_04-統計結果表0926(表1-表21) 2" xfId="9"/>
    <cellStyle name="一般_04-統計結果表0926(英北鼻)" xfId="10"/>
    <cellStyle name="一般_16-38" xfId="11"/>
    <cellStyle name="一般_17" xfId="12"/>
    <cellStyle name="一般_26" xfId="13"/>
    <cellStyle name="一般_99年最終統計結果表_期末會後 2" xfId="14"/>
    <cellStyle name="百分比" xfId="1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eenas\twmr\107\107&#24180;&#20839;&#25919;&#37096;&#29151;&#24314;&#32626;&#29151;&#36896;&#26989;&#32147;&#28639;&#27010;&#27841;&#35519;&#26597;&#36039;&#26009;&#34389;&#29702;&#26696;\&#32113;&#35336;&#34920;\&#35079;&#26412;%20104&#24180;&#36774;&#29702;103&#24180;&#32113;&#35336;&#32080;&#26524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-1"/>
      <sheetName val="50-1"/>
      <sheetName val="51"/>
      <sheetName val="52"/>
      <sheetName val="49"/>
      <sheetName val="50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</sheetNames>
    <sheetDataSet>
      <sheetData sheetId="0">
        <row r="19">
          <cell r="E19">
            <v>14177.803997248742</v>
          </cell>
          <cell r="G19">
            <v>607232241.20353246</v>
          </cell>
          <cell r="H19">
            <v>170233624.52638614</v>
          </cell>
          <cell r="I19">
            <v>164245224.22820398</v>
          </cell>
          <cell r="J19">
            <v>161919933.57253072</v>
          </cell>
          <cell r="L19">
            <v>1892556986.2822149</v>
          </cell>
          <cell r="M19">
            <v>148617411.34197381</v>
          </cell>
          <cell r="R19">
            <v>159165.50983377962</v>
          </cell>
          <cell r="W19">
            <v>92730519.819716066</v>
          </cell>
          <cell r="X19">
            <v>615069412.16025329</v>
          </cell>
          <cell r="Y19">
            <v>549122917.60196519</v>
          </cell>
          <cell r="Z19">
            <v>823498454.81412208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E18">
            <v>1892556986.2822149</v>
          </cell>
          <cell r="F18">
            <v>1823599025.3699515</v>
          </cell>
          <cell r="G18">
            <v>1322044902.9243348</v>
          </cell>
          <cell r="H18">
            <v>48134226.697586112</v>
          </cell>
          <cell r="I18">
            <v>21622586.778182603</v>
          </cell>
          <cell r="J18">
            <v>855876728.34116554</v>
          </cell>
          <cell r="K18">
            <v>396411361.1074006</v>
          </cell>
          <cell r="L18">
            <v>79659450.429710269</v>
          </cell>
          <cell r="M18">
            <v>34041821.947817221</v>
          </cell>
          <cell r="R18">
            <v>11347726.647405256</v>
          </cell>
          <cell r="S18">
            <v>5790568.5293154269</v>
          </cell>
          <cell r="T18">
            <v>14955011.081214637</v>
          </cell>
          <cell r="U18">
            <v>7876796.128277164</v>
          </cell>
          <cell r="V18">
            <v>5647526.0956805535</v>
          </cell>
          <cell r="W18">
            <v>105142761.33821596</v>
          </cell>
          <cell r="X18">
            <v>60473264.517373003</v>
          </cell>
          <cell r="Y18">
            <v>263743.77673027688</v>
          </cell>
          <cell r="Z18">
            <v>44405753.044112645</v>
          </cell>
          <cell r="AA18">
            <v>80943746.709172249</v>
          </cell>
          <cell r="AB18">
            <v>11985785.796908749</v>
          </cell>
        </row>
      </sheetData>
      <sheetData sheetId="9"/>
      <sheetData sheetId="10">
        <row r="18">
          <cell r="E18">
            <v>1622606545.5800607</v>
          </cell>
          <cell r="F18">
            <v>1553648584.6677973</v>
          </cell>
          <cell r="G18">
            <v>1322044902.9243348</v>
          </cell>
          <cell r="H18">
            <v>48134226.697586112</v>
          </cell>
          <cell r="I18">
            <v>21622586.778182603</v>
          </cell>
          <cell r="J18">
            <v>855876728.34116554</v>
          </cell>
          <cell r="K18">
            <v>396411361.1074006</v>
          </cell>
          <cell r="L18">
            <v>126460920.40524659</v>
          </cell>
          <cell r="M18">
            <v>34041821.947817221</v>
          </cell>
          <cell r="R18">
            <v>15579530.997384274</v>
          </cell>
          <cell r="S18">
            <v>15032420.072966484</v>
          </cell>
          <cell r="T18">
            <v>41567836.465236917</v>
          </cell>
          <cell r="U18">
            <v>14591784.826161196</v>
          </cell>
          <cell r="V18">
            <v>5647526.0956805535</v>
          </cell>
          <cell r="W18">
            <v>105142761.33821596</v>
          </cell>
          <cell r="X18">
            <v>60473264.517373003</v>
          </cell>
          <cell r="Y18">
            <v>263743.77673027688</v>
          </cell>
          <cell r="Z18">
            <v>44405753.044112645</v>
          </cell>
          <cell r="AA18">
            <v>80943746.709172249</v>
          </cell>
          <cell r="AB18">
            <v>11985785.796908749</v>
          </cell>
        </row>
      </sheetData>
      <sheetData sheetId="11"/>
      <sheetData sheetId="12"/>
      <sheetData sheetId="13"/>
      <sheetData sheetId="14"/>
      <sheetData sheetId="15"/>
      <sheetData sheetId="16">
        <row r="18">
          <cell r="E18">
            <v>607232241.20353246</v>
          </cell>
          <cell r="F18">
            <v>436998616.67714673</v>
          </cell>
          <cell r="G18">
            <v>327954187.36831635</v>
          </cell>
          <cell r="H18">
            <v>6972609.8170829285</v>
          </cell>
          <cell r="I18">
            <v>5378453.5339665376</v>
          </cell>
          <cell r="J18">
            <v>96693365.957780898</v>
          </cell>
          <cell r="K18">
            <v>170233624.52638614</v>
          </cell>
          <cell r="L18">
            <v>5988400.2981819771</v>
          </cell>
          <cell r="Q18">
            <v>2325290.6556735104</v>
          </cell>
          <cell r="R18">
            <v>164245224.22820398</v>
          </cell>
          <cell r="S18">
            <v>161919933.57253072</v>
          </cell>
          <cell r="T18">
            <v>92730519.819716066</v>
          </cell>
          <cell r="U18">
            <v>7741752.2492025886</v>
          </cell>
          <cell r="V18">
            <v>4153137.1955090282</v>
          </cell>
          <cell r="W18">
            <v>836269.2822764006</v>
          </cell>
          <cell r="X18">
            <v>3316867.9132326297</v>
          </cell>
          <cell r="Y18">
            <v>12803198.065713501</v>
          </cell>
          <cell r="Z18">
            <v>70097722.373816505</v>
          </cell>
        </row>
      </sheetData>
      <sheetData sheetId="17"/>
      <sheetData sheetId="18">
        <row r="18">
          <cell r="E18">
            <v>816525844.9970392</v>
          </cell>
          <cell r="G18">
            <v>274137398.44582748</v>
          </cell>
          <cell r="I18">
            <v>142771654.55648893</v>
          </cell>
          <cell r="K18">
            <v>320170803.63798779</v>
          </cell>
          <cell r="O18">
            <v>79445988.356734678</v>
          </cell>
        </row>
      </sheetData>
      <sheetData sheetId="19"/>
      <sheetData sheetId="20">
        <row r="18">
          <cell r="E18">
            <v>615069412.16025329</v>
          </cell>
          <cell r="F18">
            <v>599912595.01016188</v>
          </cell>
          <cell r="G18">
            <v>982802980.06288028</v>
          </cell>
          <cell r="H18">
            <v>8684430.5320327654</v>
          </cell>
          <cell r="I18">
            <v>11734198.341534965</v>
          </cell>
          <cell r="J18">
            <v>403309013.92628628</v>
          </cell>
          <cell r="K18">
            <v>15156817.150090747</v>
          </cell>
          <cell r="L18">
            <v>1106151.8833462596</v>
          </cell>
          <cell r="M18">
            <v>1247467.2010309817</v>
          </cell>
          <cell r="N18">
            <v>12803198.065713501</v>
          </cell>
        </row>
      </sheetData>
      <sheetData sheetId="21"/>
      <sheetData sheetId="22">
        <row r="18">
          <cell r="G18">
            <v>327954187.36831635</v>
          </cell>
          <cell r="I18">
            <v>6972609.8170829285</v>
          </cell>
        </row>
      </sheetData>
      <sheetData sheetId="23"/>
      <sheetData sheetId="24">
        <row r="18">
          <cell r="E18">
            <v>70097722.373816505</v>
          </cell>
          <cell r="F18">
            <v>66034865.78458643</v>
          </cell>
          <cell r="G18">
            <v>615069412.16025329</v>
          </cell>
          <cell r="H18">
            <v>549122917.60196519</v>
          </cell>
          <cell r="I18">
            <v>539216484.37587118</v>
          </cell>
          <cell r="J18">
            <v>543367712.19140029</v>
          </cell>
          <cell r="K18">
            <v>599912595.01016188</v>
          </cell>
          <cell r="L18">
            <v>538028957.04110456</v>
          </cell>
        </row>
      </sheetData>
      <sheetData sheetId="25"/>
      <sheetData sheetId="26">
        <row r="19">
          <cell r="E19">
            <v>549122917.60196519</v>
          </cell>
          <cell r="F19">
            <v>538028957.04110456</v>
          </cell>
          <cell r="G19">
            <v>487575695.20942247</v>
          </cell>
          <cell r="H19">
            <v>327954187.36831635</v>
          </cell>
          <cell r="I19">
            <v>68215919.611239389</v>
          </cell>
          <cell r="J19">
            <v>3804191.4392418195</v>
          </cell>
          <cell r="K19">
            <v>5378453.5339665376</v>
          </cell>
          <cell r="L19">
            <v>1196882.4616509003</v>
          </cell>
          <cell r="M19">
            <v>3861427.3411211199</v>
          </cell>
          <cell r="N19">
            <v>77164633.45388636</v>
          </cell>
          <cell r="S19">
            <v>50453261.83168301</v>
          </cell>
          <cell r="T19">
            <v>24514600.208476603</v>
          </cell>
          <cell r="U19">
            <v>1942421.1656226597</v>
          </cell>
          <cell r="V19">
            <v>1128408.1940226085</v>
          </cell>
          <cell r="W19">
            <v>2126972.957060853</v>
          </cell>
          <cell r="X19">
            <v>1212126.8026057486</v>
          </cell>
          <cell r="Y19">
            <v>19528732.503894538</v>
          </cell>
          <cell r="Z19">
            <v>11093960.560860451</v>
          </cell>
          <cell r="AA19">
            <v>4564335.1142636128</v>
          </cell>
          <cell r="AB19">
            <v>6529625.4465968385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AB62"/>
  <sheetViews>
    <sheetView tabSelected="1" view="pageBreakPreview" zoomScaleNormal="75" workbookViewId="0">
      <selection activeCell="J21" sqref="J21"/>
    </sheetView>
  </sheetViews>
  <sheetFormatPr defaultColWidth="9.109375" defaultRowHeight="15.6"/>
  <cols>
    <col min="1" max="1" width="2.33203125" style="14" customWidth="1"/>
    <col min="2" max="2" width="18.6640625" style="14" customWidth="1"/>
    <col min="3" max="3" width="2.33203125" style="14" customWidth="1"/>
    <col min="4" max="4" width="1.6640625" style="15" customWidth="1"/>
    <col min="5" max="9" width="14.44140625" style="43" customWidth="1"/>
    <col min="10" max="10" width="18.6640625" style="43" bestFit="1" customWidth="1"/>
    <col min="11" max="13" width="22.88671875" style="43" customWidth="1"/>
    <col min="14" max="14" width="2.33203125" style="14" customWidth="1"/>
    <col min="15" max="15" width="18.6640625" style="14" customWidth="1"/>
    <col min="16" max="16" width="2.33203125" style="14" customWidth="1"/>
    <col min="17" max="17" width="1.6640625" style="15" customWidth="1"/>
    <col min="18" max="20" width="12.5546875" style="43" customWidth="1"/>
    <col min="21" max="21" width="20.5546875" style="43" customWidth="1"/>
    <col min="22" max="22" width="22.88671875" style="43" customWidth="1"/>
    <col min="23" max="26" width="23.5546875" style="43" customWidth="1"/>
    <col min="27" max="27" width="15.33203125" style="43" customWidth="1"/>
    <col min="28" max="28" width="7" style="43" bestFit="1" customWidth="1"/>
    <col min="29" max="16384" width="9.109375" style="43"/>
  </cols>
  <sheetData>
    <row r="1" spans="1:27" s="113" customFormat="1" ht="35.1" customHeight="1">
      <c r="A1" s="264"/>
      <c r="B1" s="264"/>
      <c r="C1" s="264"/>
      <c r="D1" s="264"/>
      <c r="E1" s="264"/>
      <c r="F1" s="264"/>
      <c r="G1" s="264"/>
      <c r="I1" s="264" t="s">
        <v>318</v>
      </c>
      <c r="J1" s="1124" t="s">
        <v>319</v>
      </c>
      <c r="K1" s="1124"/>
      <c r="L1" s="112"/>
      <c r="M1" s="112"/>
      <c r="N1" s="461"/>
      <c r="O1" s="461"/>
      <c r="P1" s="461"/>
      <c r="Q1" s="461"/>
      <c r="R1" s="461"/>
      <c r="S1" s="461"/>
      <c r="T1" s="461"/>
      <c r="U1" s="461"/>
      <c r="V1" s="461" t="s">
        <v>418</v>
      </c>
      <c r="W1" s="220" t="s">
        <v>419</v>
      </c>
      <c r="X1" s="462"/>
      <c r="Y1" s="462"/>
      <c r="Z1" s="462"/>
    </row>
    <row r="2" spans="1:27" ht="12.9" customHeight="1" thickBot="1">
      <c r="A2" s="43"/>
      <c r="B2" s="115"/>
      <c r="C2" s="115"/>
      <c r="D2" s="116"/>
      <c r="M2" s="248" t="s">
        <v>349</v>
      </c>
      <c r="N2" s="427"/>
      <c r="O2" s="115"/>
      <c r="P2" s="115"/>
      <c r="Q2" s="116"/>
      <c r="Z2" s="248" t="s">
        <v>349</v>
      </c>
    </row>
    <row r="3" spans="1:27" s="203" customFormat="1" ht="15" customHeight="1">
      <c r="A3" s="1104" t="s">
        <v>23</v>
      </c>
      <c r="B3" s="1104"/>
      <c r="C3" s="1104"/>
      <c r="D3" s="119"/>
      <c r="E3" s="1101" t="s">
        <v>165</v>
      </c>
      <c r="F3" s="1101" t="s">
        <v>352</v>
      </c>
      <c r="G3" s="1101" t="s">
        <v>19</v>
      </c>
      <c r="H3" s="1101" t="s">
        <v>80</v>
      </c>
      <c r="I3" s="1107" t="s">
        <v>166</v>
      </c>
      <c r="J3" s="1114" t="s">
        <v>46</v>
      </c>
      <c r="K3" s="1101" t="s">
        <v>167</v>
      </c>
      <c r="L3" s="1101" t="s">
        <v>182</v>
      </c>
      <c r="M3" s="1101" t="s">
        <v>47</v>
      </c>
      <c r="N3" s="1104" t="s">
        <v>23</v>
      </c>
      <c r="O3" s="1104"/>
      <c r="P3" s="1104"/>
      <c r="Q3" s="119"/>
      <c r="R3" s="1107" t="s">
        <v>183</v>
      </c>
      <c r="S3" s="1117"/>
      <c r="T3" s="1111"/>
      <c r="U3" s="1101" t="s">
        <v>184</v>
      </c>
      <c r="V3" s="1101" t="s">
        <v>185</v>
      </c>
      <c r="W3" s="1111" t="s">
        <v>48</v>
      </c>
      <c r="X3" s="1101" t="s">
        <v>49</v>
      </c>
      <c r="Y3" s="1101" t="s">
        <v>50</v>
      </c>
      <c r="Z3" s="1107" t="s">
        <v>411</v>
      </c>
    </row>
    <row r="4" spans="1:27" s="203" customFormat="1" ht="15" customHeight="1">
      <c r="A4" s="1105"/>
      <c r="B4" s="1105"/>
      <c r="C4" s="1105"/>
      <c r="D4" s="122"/>
      <c r="E4" s="1102"/>
      <c r="F4" s="1102"/>
      <c r="G4" s="1102"/>
      <c r="H4" s="1102"/>
      <c r="I4" s="1108"/>
      <c r="J4" s="1115"/>
      <c r="K4" s="1102"/>
      <c r="L4" s="1102"/>
      <c r="M4" s="1102"/>
      <c r="N4" s="1105"/>
      <c r="O4" s="1105"/>
      <c r="P4" s="1105"/>
      <c r="Q4" s="122"/>
      <c r="R4" s="1108"/>
      <c r="S4" s="1118"/>
      <c r="T4" s="1112"/>
      <c r="U4" s="1102"/>
      <c r="V4" s="1102"/>
      <c r="W4" s="1112"/>
      <c r="X4" s="1102"/>
      <c r="Y4" s="1102"/>
      <c r="Z4" s="1108"/>
    </row>
    <row r="5" spans="1:27" s="203" customFormat="1" ht="15" customHeight="1">
      <c r="A5" s="1105"/>
      <c r="B5" s="1105"/>
      <c r="C5" s="1105"/>
      <c r="D5" s="122"/>
      <c r="E5" s="1102"/>
      <c r="F5" s="1102"/>
      <c r="G5" s="1102"/>
      <c r="H5" s="1102"/>
      <c r="I5" s="1109"/>
      <c r="J5" s="1116"/>
      <c r="K5" s="1102"/>
      <c r="L5" s="1102"/>
      <c r="M5" s="1102"/>
      <c r="N5" s="1105"/>
      <c r="O5" s="1105"/>
      <c r="P5" s="1105"/>
      <c r="Q5" s="122"/>
      <c r="R5" s="1109"/>
      <c r="S5" s="1119"/>
      <c r="T5" s="1113"/>
      <c r="U5" s="1102"/>
      <c r="V5" s="1102"/>
      <c r="W5" s="1112"/>
      <c r="X5" s="1102"/>
      <c r="Y5" s="1102"/>
      <c r="Z5" s="1108"/>
    </row>
    <row r="6" spans="1:27" s="208" customFormat="1" ht="30" customHeight="1">
      <c r="A6" s="1106"/>
      <c r="B6" s="1106"/>
      <c r="C6" s="1106"/>
      <c r="D6" s="123"/>
      <c r="E6" s="1103"/>
      <c r="F6" s="1103"/>
      <c r="G6" s="1103"/>
      <c r="H6" s="1103"/>
      <c r="I6" s="125" t="s">
        <v>53</v>
      </c>
      <c r="J6" s="206" t="s">
        <v>51</v>
      </c>
      <c r="K6" s="1103"/>
      <c r="L6" s="1103"/>
      <c r="M6" s="1103"/>
      <c r="N6" s="1106"/>
      <c r="O6" s="1106"/>
      <c r="P6" s="1106"/>
      <c r="Q6" s="123"/>
      <c r="R6" s="124" t="s">
        <v>68</v>
      </c>
      <c r="S6" s="124" t="s">
        <v>473</v>
      </c>
      <c r="T6" s="124" t="s">
        <v>474</v>
      </c>
      <c r="U6" s="1103"/>
      <c r="V6" s="1103"/>
      <c r="W6" s="1113"/>
      <c r="X6" s="1103"/>
      <c r="Y6" s="1103"/>
      <c r="Z6" s="1109"/>
    </row>
    <row r="7" spans="1:27" s="130" customFormat="1" ht="24.9" hidden="1" customHeight="1">
      <c r="A7" s="1110" t="s">
        <v>965</v>
      </c>
      <c r="B7" s="1110"/>
      <c r="C7" s="1110"/>
      <c r="D7" s="2"/>
      <c r="E7" s="50">
        <v>15868</v>
      </c>
      <c r="F7" s="50"/>
      <c r="G7" s="50">
        <v>603026494</v>
      </c>
      <c r="H7" s="50">
        <v>236139489</v>
      </c>
      <c r="I7" s="50">
        <v>228742370</v>
      </c>
      <c r="J7" s="50">
        <v>226443369</v>
      </c>
      <c r="K7" s="50">
        <v>267919195</v>
      </c>
      <c r="L7" s="50">
        <v>884014361</v>
      </c>
      <c r="M7" s="50">
        <v>182557765</v>
      </c>
      <c r="N7" s="1110" t="s">
        <v>965</v>
      </c>
      <c r="O7" s="1110"/>
      <c r="P7" s="1110"/>
      <c r="Q7" s="2"/>
      <c r="R7" s="127">
        <v>299953</v>
      </c>
      <c r="S7" s="127">
        <v>299953</v>
      </c>
      <c r="T7" s="127">
        <v>299953</v>
      </c>
      <c r="U7" s="128">
        <v>665306</v>
      </c>
      <c r="V7" s="128">
        <v>1500561</v>
      </c>
      <c r="W7" s="128">
        <v>134398980</v>
      </c>
      <c r="X7" s="128">
        <v>554575873</v>
      </c>
      <c r="Y7" s="128">
        <v>526282949</v>
      </c>
      <c r="Z7" s="128">
        <v>577217481</v>
      </c>
    </row>
    <row r="8" spans="1:27" s="130" customFormat="1" ht="24.9" hidden="1" customHeight="1">
      <c r="A8" s="1100" t="s">
        <v>835</v>
      </c>
      <c r="B8" s="1100"/>
      <c r="C8" s="1100"/>
      <c r="D8" s="2"/>
      <c r="E8" s="50">
        <v>15359.729863485445</v>
      </c>
      <c r="F8" s="50"/>
      <c r="G8" s="50">
        <v>494994273.78069001</v>
      </c>
      <c r="H8" s="50">
        <v>154947634.2259225</v>
      </c>
      <c r="I8" s="50">
        <v>147881489.17477137</v>
      </c>
      <c r="J8" s="50">
        <v>145674634.91233367</v>
      </c>
      <c r="K8" s="50">
        <v>265380930.84711596</v>
      </c>
      <c r="L8" s="50">
        <v>1212122873.0867617</v>
      </c>
      <c r="M8" s="50">
        <f>189268917.971572-210349</f>
        <v>189058568.97157201</v>
      </c>
      <c r="N8" s="1100" t="s">
        <v>835</v>
      </c>
      <c r="O8" s="1100"/>
      <c r="P8" s="1100"/>
      <c r="Q8" s="2"/>
      <c r="R8" s="131">
        <v>245028.31251835014</v>
      </c>
      <c r="S8" s="131">
        <v>245028.31251835014</v>
      </c>
      <c r="T8" s="131">
        <v>245028.31251835014</v>
      </c>
      <c r="U8" s="132">
        <v>917907.97199039278</v>
      </c>
      <c r="V8" s="132">
        <v>1397307.4488225766</v>
      </c>
      <c r="W8" s="132">
        <v>123272356.01037998</v>
      </c>
      <c r="X8" s="132">
        <v>501494769.53363603</v>
      </c>
      <c r="Y8" s="132">
        <v>500259936.87579286</v>
      </c>
      <c r="Z8" s="132">
        <v>489940996.20230705</v>
      </c>
      <c r="AA8" s="256"/>
    </row>
    <row r="9" spans="1:27" s="130" customFormat="1" ht="24.9" hidden="1" customHeight="1">
      <c r="A9" s="1100" t="s">
        <v>873</v>
      </c>
      <c r="B9" s="1100"/>
      <c r="C9" s="1100"/>
      <c r="D9" s="2"/>
      <c r="E9" s="50">
        <v>16753</v>
      </c>
      <c r="F9" s="50"/>
      <c r="G9" s="50">
        <v>487002541</v>
      </c>
      <c r="H9" s="50">
        <v>124334744</v>
      </c>
      <c r="I9" s="50">
        <v>119263459</v>
      </c>
      <c r="J9" s="50">
        <v>117073324</v>
      </c>
      <c r="K9" s="227" t="s">
        <v>14</v>
      </c>
      <c r="L9" s="50">
        <v>948584982</v>
      </c>
      <c r="M9" s="50">
        <v>292594178</v>
      </c>
      <c r="N9" s="1100" t="s">
        <v>873</v>
      </c>
      <c r="O9" s="1100"/>
      <c r="P9" s="1100"/>
      <c r="Q9" s="2"/>
      <c r="R9" s="131">
        <v>227442</v>
      </c>
      <c r="S9" s="131">
        <v>227442</v>
      </c>
      <c r="T9" s="131">
        <v>227442</v>
      </c>
      <c r="U9" s="132">
        <v>2748724</v>
      </c>
      <c r="V9" s="132">
        <v>2277419</v>
      </c>
      <c r="W9" s="132">
        <v>94437596</v>
      </c>
      <c r="X9" s="132">
        <v>506459891</v>
      </c>
      <c r="Y9" s="132">
        <v>489213132</v>
      </c>
      <c r="Z9" s="132">
        <v>483138909</v>
      </c>
      <c r="AA9" s="256"/>
    </row>
    <row r="10" spans="1:27" s="130" customFormat="1" ht="20.25" hidden="1" customHeight="1">
      <c r="A10" s="1100" t="s">
        <v>874</v>
      </c>
      <c r="B10" s="1100"/>
      <c r="C10" s="1100"/>
      <c r="D10" s="2"/>
      <c r="E10" s="50">
        <v>16709.810728069348</v>
      </c>
      <c r="F10" s="50"/>
      <c r="G10" s="50">
        <v>414737390.60567856</v>
      </c>
      <c r="H10" s="50">
        <v>116562601.85559039</v>
      </c>
      <c r="I10" s="50">
        <v>109429314.44336228</v>
      </c>
      <c r="J10" s="50">
        <v>107238593.52444988</v>
      </c>
      <c r="K10" s="50">
        <v>247400044.96104524</v>
      </c>
      <c r="L10" s="50">
        <v>887937777.42154884</v>
      </c>
      <c r="M10" s="50">
        <f>141128054.140623-262211</f>
        <v>140865843.140623</v>
      </c>
      <c r="N10" s="1100" t="s">
        <v>874</v>
      </c>
      <c r="O10" s="1100"/>
      <c r="P10" s="1100"/>
      <c r="Q10" s="2"/>
      <c r="R10" s="131">
        <v>228813.06455282203</v>
      </c>
      <c r="S10" s="131">
        <v>228813.06455282203</v>
      </c>
      <c r="T10" s="131">
        <v>228813.06455282203</v>
      </c>
      <c r="U10" s="132">
        <v>1021801.3551703647</v>
      </c>
      <c r="V10" s="132">
        <v>1309253.9037219542</v>
      </c>
      <c r="W10" s="132">
        <v>91350274.64845255</v>
      </c>
      <c r="X10" s="132">
        <v>401820999.30479008</v>
      </c>
      <c r="Y10" s="132">
        <v>419108300.79884535</v>
      </c>
      <c r="Z10" s="132">
        <v>408986059.54365325</v>
      </c>
      <c r="AA10" s="256"/>
    </row>
    <row r="11" spans="1:27" s="130" customFormat="1" ht="20.25" hidden="1" customHeight="1">
      <c r="A11" s="1100" t="s">
        <v>875</v>
      </c>
      <c r="B11" s="1100"/>
      <c r="C11" s="1100"/>
      <c r="D11" s="2"/>
      <c r="E11" s="50">
        <v>16533.995190724807</v>
      </c>
      <c r="F11" s="50"/>
      <c r="G11" s="50">
        <v>481177186.66022843</v>
      </c>
      <c r="H11" s="50">
        <v>136657553.45562047</v>
      </c>
      <c r="I11" s="50">
        <v>129931448.67445837</v>
      </c>
      <c r="J11" s="50">
        <v>127518867.79717611</v>
      </c>
      <c r="K11" s="50">
        <v>282425075.65857679</v>
      </c>
      <c r="L11" s="106">
        <v>1094008385.2415526</v>
      </c>
      <c r="M11" s="50">
        <v>161385785.02982691</v>
      </c>
      <c r="N11" s="1100" t="s">
        <v>875</v>
      </c>
      <c r="O11" s="1100"/>
      <c r="P11" s="1100"/>
      <c r="Q11" s="2"/>
      <c r="R11" s="131">
        <v>228948.67022142731</v>
      </c>
      <c r="S11" s="131">
        <v>228948.67022142731</v>
      </c>
      <c r="T11" s="131">
        <v>228948.67022142731</v>
      </c>
      <c r="U11" s="132">
        <v>1130274.6968304445</v>
      </c>
      <c r="V11" s="132">
        <v>1398324.8235549179</v>
      </c>
      <c r="W11" s="132">
        <v>100773783.08861336</v>
      </c>
      <c r="X11" s="132">
        <v>444122840.59282225</v>
      </c>
      <c r="Y11" s="132">
        <v>476703908.25929618</v>
      </c>
      <c r="Z11" s="132">
        <v>476118838.14378631</v>
      </c>
      <c r="AA11" s="256"/>
    </row>
    <row r="12" spans="1:27" s="130" customFormat="1" ht="20.25" hidden="1" customHeight="1">
      <c r="A12" s="1100" t="s">
        <v>876</v>
      </c>
      <c r="B12" s="1100"/>
      <c r="C12" s="1100"/>
      <c r="D12" s="2"/>
      <c r="E12" s="50">
        <v>13011.990598236272</v>
      </c>
      <c r="F12" s="50"/>
      <c r="G12" s="50">
        <v>529227099.51266408</v>
      </c>
      <c r="H12" s="50">
        <v>140429977.5173316</v>
      </c>
      <c r="I12" s="50">
        <v>134200549.10319635</v>
      </c>
      <c r="J12" s="50">
        <v>132168544.60800523</v>
      </c>
      <c r="K12" s="50">
        <v>259722000.93643233</v>
      </c>
      <c r="L12" s="106">
        <v>1104507474.4175601</v>
      </c>
      <c r="M12" s="50">
        <v>143334000.27478242</v>
      </c>
      <c r="N12" s="1100" t="s">
        <v>876</v>
      </c>
      <c r="O12" s="1100"/>
      <c r="P12" s="1100"/>
      <c r="Q12" s="2"/>
      <c r="R12" s="50">
        <v>193925.71732453088</v>
      </c>
      <c r="S12" s="50">
        <v>193925.71732453088</v>
      </c>
      <c r="T12" s="50">
        <v>193925.71732453088</v>
      </c>
      <c r="U12" s="50">
        <v>760423.0129820758</v>
      </c>
      <c r="V12" s="50">
        <v>1198687.9497604966</v>
      </c>
      <c r="W12" s="50">
        <v>104616357.15462527</v>
      </c>
      <c r="X12" s="50">
        <v>468911586.1162464</v>
      </c>
      <c r="Y12" s="50">
        <v>496488994.83943087</v>
      </c>
      <c r="Z12" s="50">
        <v>525924646.66538167</v>
      </c>
      <c r="AA12" s="256"/>
    </row>
    <row r="13" spans="1:27" s="130" customFormat="1" ht="20.25" hidden="1" customHeight="1">
      <c r="A13" s="1100" t="s">
        <v>877</v>
      </c>
      <c r="B13" s="1100"/>
      <c r="C13" s="1100"/>
      <c r="D13" s="2"/>
      <c r="E13" s="50">
        <v>12681.999974313834</v>
      </c>
      <c r="F13" s="50"/>
      <c r="G13" s="50">
        <v>552581020.29235148</v>
      </c>
      <c r="H13" s="50">
        <v>141106805.42693427</v>
      </c>
      <c r="I13" s="50">
        <v>134446210.27928859</v>
      </c>
      <c r="J13" s="50">
        <v>132072575.80386156</v>
      </c>
      <c r="K13" s="50">
        <v>271931798.65626091</v>
      </c>
      <c r="L13" s="106">
        <v>1110604457.444062</v>
      </c>
      <c r="M13" s="50">
        <v>149366518.39722168</v>
      </c>
      <c r="N13" s="1100" t="s">
        <v>877</v>
      </c>
      <c r="O13" s="1100"/>
      <c r="P13" s="1100"/>
      <c r="Q13" s="2"/>
      <c r="R13" s="50">
        <v>166140.25630622066</v>
      </c>
      <c r="S13" s="50">
        <v>166140.25630622066</v>
      </c>
      <c r="T13" s="50">
        <v>166140.25630622066</v>
      </c>
      <c r="U13" s="50">
        <v>1144522.0611239518</v>
      </c>
      <c r="V13" s="50">
        <v>1230727.2783956565</v>
      </c>
      <c r="W13" s="50">
        <v>100988053.15670443</v>
      </c>
      <c r="X13" s="50">
        <v>500920199.75254083</v>
      </c>
      <c r="Y13" s="50">
        <v>529763432.86957943</v>
      </c>
      <c r="Z13" s="50">
        <v>544276746.5873183</v>
      </c>
      <c r="AA13" s="256"/>
    </row>
    <row r="14" spans="1:27" s="130" customFormat="1" ht="17.100000000000001" hidden="1" customHeight="1">
      <c r="A14" s="1100" t="s">
        <v>878</v>
      </c>
      <c r="B14" s="1100"/>
      <c r="C14" s="1100"/>
      <c r="D14" s="2"/>
      <c r="E14" s="50">
        <v>12737</v>
      </c>
      <c r="F14" s="134" t="s">
        <v>398</v>
      </c>
      <c r="G14" s="50">
        <v>601944046.60906851</v>
      </c>
      <c r="H14" s="50">
        <v>172902573.34486184</v>
      </c>
      <c r="I14" s="50">
        <v>166376177.84396973</v>
      </c>
      <c r="J14" s="50">
        <v>163946830.756715</v>
      </c>
      <c r="K14" s="134" t="s">
        <v>538</v>
      </c>
      <c r="L14" s="106">
        <v>1814153456.0773289</v>
      </c>
      <c r="M14" s="50">
        <v>165085444.02328008</v>
      </c>
      <c r="N14" s="1100" t="s">
        <v>878</v>
      </c>
      <c r="O14" s="1100"/>
      <c r="P14" s="1100"/>
      <c r="Q14" s="2"/>
      <c r="R14" s="50">
        <v>155909.24169496537</v>
      </c>
      <c r="S14" s="50">
        <v>155909.24169496537</v>
      </c>
      <c r="T14" s="50">
        <v>155909.24169496537</v>
      </c>
      <c r="U14" s="50">
        <v>1675244.8222376767</v>
      </c>
      <c r="V14" s="50">
        <v>1627805.9595102945</v>
      </c>
      <c r="W14" s="50">
        <v>100995805.8924465</v>
      </c>
      <c r="X14" s="50">
        <v>558221856.29158294</v>
      </c>
      <c r="Y14" s="50">
        <v>536794692.29690802</v>
      </c>
      <c r="Z14" s="50">
        <v>593815353.6740514</v>
      </c>
      <c r="AA14" s="256"/>
    </row>
    <row r="15" spans="1:27" s="130" customFormat="1" ht="17.100000000000001" hidden="1" customHeight="1">
      <c r="A15" s="1100" t="s">
        <v>879</v>
      </c>
      <c r="B15" s="1100"/>
      <c r="C15" s="1100"/>
      <c r="D15" s="2"/>
      <c r="E15" s="50">
        <v>13442</v>
      </c>
      <c r="F15" s="134" t="s">
        <v>398</v>
      </c>
      <c r="G15" s="50">
        <v>577199200.16932678</v>
      </c>
      <c r="H15" s="50">
        <v>132123235.68076555</v>
      </c>
      <c r="I15" s="50">
        <v>125800730.50156009</v>
      </c>
      <c r="J15" s="50">
        <v>123054810.73974641</v>
      </c>
      <c r="K15" s="50">
        <v>301856174.15928191</v>
      </c>
      <c r="L15" s="106">
        <v>1858282579.7641816</v>
      </c>
      <c r="M15" s="50">
        <v>160251243.33020073</v>
      </c>
      <c r="N15" s="1100" t="s">
        <v>879</v>
      </c>
      <c r="O15" s="1100"/>
      <c r="P15" s="1100"/>
      <c r="Q15" s="2"/>
      <c r="R15" s="50">
        <v>145594.46687390516</v>
      </c>
      <c r="S15" s="134" t="s">
        <v>538</v>
      </c>
      <c r="T15" s="134" t="s">
        <v>538</v>
      </c>
      <c r="U15" s="50">
        <v>1522551.5788164332</v>
      </c>
      <c r="V15" s="50">
        <v>1744777.1177986255</v>
      </c>
      <c r="W15" s="50">
        <v>91708987.744631439</v>
      </c>
      <c r="X15" s="50">
        <v>568348194.85530388</v>
      </c>
      <c r="Y15" s="50">
        <v>553974123.4326942</v>
      </c>
      <c r="Z15" s="50">
        <v>566441852.06325817</v>
      </c>
      <c r="AA15" s="256"/>
    </row>
    <row r="16" spans="1:27" s="130" customFormat="1" ht="17.100000000000001" hidden="1" customHeight="1">
      <c r="A16" s="1100" t="s">
        <v>880</v>
      </c>
      <c r="B16" s="1100"/>
      <c r="C16" s="1100"/>
      <c r="D16" s="2"/>
      <c r="E16" s="50">
        <v>13388.599999999908</v>
      </c>
      <c r="F16" s="134" t="s">
        <v>398</v>
      </c>
      <c r="G16" s="50">
        <v>591176187.09769368</v>
      </c>
      <c r="H16" s="50">
        <v>120556714.0841175</v>
      </c>
      <c r="I16" s="50">
        <v>114978894.91229565</v>
      </c>
      <c r="J16" s="50">
        <v>112835526.38669783</v>
      </c>
      <c r="K16" s="50">
        <v>291833489.91973096</v>
      </c>
      <c r="L16" s="106">
        <v>1616947529.8692384</v>
      </c>
      <c r="M16" s="50">
        <v>163700524.03846496</v>
      </c>
      <c r="N16" s="1100" t="s">
        <v>880</v>
      </c>
      <c r="O16" s="1100"/>
      <c r="P16" s="1100"/>
      <c r="Q16" s="2"/>
      <c r="R16" s="50">
        <v>138340.60233372761</v>
      </c>
      <c r="S16" s="134" t="s">
        <v>538</v>
      </c>
      <c r="T16" s="134" t="s">
        <v>538</v>
      </c>
      <c r="U16" s="50">
        <v>1505639.2912882366</v>
      </c>
      <c r="V16" s="50">
        <v>1647108.8644710421</v>
      </c>
      <c r="W16" s="50">
        <v>83099466.536731362</v>
      </c>
      <c r="X16" s="50">
        <v>554808898.00771308</v>
      </c>
      <c r="Y16" s="50">
        <v>560070365.17429125</v>
      </c>
      <c r="Z16" s="50">
        <v>656177276.44288492</v>
      </c>
      <c r="AA16" s="256"/>
    </row>
    <row r="17" spans="1:27" s="130" customFormat="1" ht="21" hidden="1" customHeight="1">
      <c r="A17" s="1100" t="s">
        <v>881</v>
      </c>
      <c r="B17" s="1100"/>
      <c r="C17" s="1100"/>
      <c r="D17" s="2"/>
      <c r="E17" s="50">
        <v>13660.999999999831</v>
      </c>
      <c r="F17" s="134">
        <v>579860441.43710458</v>
      </c>
      <c r="G17" s="50">
        <v>521853082.56788772</v>
      </c>
      <c r="H17" s="50">
        <v>114209071.72259532</v>
      </c>
      <c r="I17" s="50">
        <v>108932434.94433889</v>
      </c>
      <c r="J17" s="50">
        <v>106831180.82943276</v>
      </c>
      <c r="K17" s="50">
        <v>288555885.87464345</v>
      </c>
      <c r="L17" s="106">
        <v>1677734614.1587782</v>
      </c>
      <c r="M17" s="50">
        <v>163975341.56943136</v>
      </c>
      <c r="N17" s="1100" t="s">
        <v>881</v>
      </c>
      <c r="O17" s="1100"/>
      <c r="P17" s="1100"/>
      <c r="Q17" s="2"/>
      <c r="R17" s="50">
        <v>138234.84637123178</v>
      </c>
      <c r="S17" s="134" t="s">
        <v>538</v>
      </c>
      <c r="T17" s="134" t="s">
        <v>538</v>
      </c>
      <c r="U17" s="50">
        <v>1340545.7013436405</v>
      </c>
      <c r="V17" s="50">
        <v>1481877.0060730912</v>
      </c>
      <c r="W17" s="50">
        <v>85250071.846333385</v>
      </c>
      <c r="X17" s="50">
        <v>522478788.68525565</v>
      </c>
      <c r="Y17" s="50">
        <v>496601977.69840121</v>
      </c>
      <c r="Z17" s="50">
        <v>589267785.70478284</v>
      </c>
      <c r="AA17" s="256"/>
    </row>
    <row r="18" spans="1:27" s="130" customFormat="1" ht="17.25" hidden="1" customHeight="1">
      <c r="A18" s="1100" t="s">
        <v>882</v>
      </c>
      <c r="B18" s="1100"/>
      <c r="C18" s="1100"/>
      <c r="D18" s="2"/>
      <c r="E18" s="50">
        <v>13884.215801226181</v>
      </c>
      <c r="F18" s="50">
        <v>681935234.71638656</v>
      </c>
      <c r="G18" s="50">
        <v>590578353.62427771</v>
      </c>
      <c r="H18" s="50">
        <v>132616498.29063189</v>
      </c>
      <c r="I18" s="50">
        <v>127158101.81991786</v>
      </c>
      <c r="J18" s="50">
        <v>124925498.47528592</v>
      </c>
      <c r="K18" s="50">
        <v>310325617.37253189</v>
      </c>
      <c r="L18" s="106">
        <v>1905911401.124707</v>
      </c>
      <c r="M18" s="50">
        <v>191003037.46149382</v>
      </c>
      <c r="N18" s="1100" t="s">
        <v>882</v>
      </c>
      <c r="O18" s="1100"/>
      <c r="P18" s="1100"/>
      <c r="Q18" s="2"/>
      <c r="R18" s="50">
        <v>148534.99487466394</v>
      </c>
      <c r="S18" s="134" t="s">
        <v>538</v>
      </c>
      <c r="T18" s="134" t="s">
        <v>538</v>
      </c>
      <c r="U18" s="50">
        <v>1841108.1828474416</v>
      </c>
      <c r="V18" s="50">
        <v>2000575.7073713548</v>
      </c>
      <c r="W18" s="50">
        <v>92997450.038911462</v>
      </c>
      <c r="X18" s="50">
        <v>568764615.59845173</v>
      </c>
      <c r="Y18" s="50">
        <v>552869850.08385503</v>
      </c>
      <c r="Z18" s="50">
        <v>671690683.89932191</v>
      </c>
      <c r="AA18" s="256"/>
    </row>
    <row r="19" spans="1:27" s="130" customFormat="1" ht="17.25" hidden="1" customHeight="1">
      <c r="A19" s="1100" t="s">
        <v>883</v>
      </c>
      <c r="B19" s="1100"/>
      <c r="C19" s="1100"/>
      <c r="D19" s="2"/>
      <c r="E19" s="50">
        <v>14177.803997248742</v>
      </c>
      <c r="F19" s="137" t="s">
        <v>398</v>
      </c>
      <c r="G19" s="50">
        <v>607232241.20353246</v>
      </c>
      <c r="H19" s="50">
        <v>170233624.52638614</v>
      </c>
      <c r="I19" s="50">
        <v>164245224.22820398</v>
      </c>
      <c r="J19" s="50">
        <v>161919933.57253072</v>
      </c>
      <c r="K19" s="137" t="s">
        <v>398</v>
      </c>
      <c r="L19" s="106">
        <v>1892556986.2822149</v>
      </c>
      <c r="M19" s="106">
        <v>148617411.34197381</v>
      </c>
      <c r="N19" s="1100" t="s">
        <v>883</v>
      </c>
      <c r="O19" s="1100"/>
      <c r="P19" s="1100"/>
      <c r="Q19" s="2"/>
      <c r="R19" s="50">
        <v>159165.50983377962</v>
      </c>
      <c r="S19" s="137" t="s">
        <v>398</v>
      </c>
      <c r="T19" s="137" t="s">
        <v>398</v>
      </c>
      <c r="U19" s="137" t="s">
        <v>398</v>
      </c>
      <c r="V19" s="137" t="s">
        <v>398</v>
      </c>
      <c r="W19" s="50">
        <v>92730519.819716066</v>
      </c>
      <c r="X19" s="50">
        <v>615069412.16025329</v>
      </c>
      <c r="Y19" s="50">
        <v>549122917.60196519</v>
      </c>
      <c r="Z19" s="50">
        <v>823498454.81412208</v>
      </c>
      <c r="AA19" s="256"/>
    </row>
    <row r="20" spans="1:27" s="130" customFormat="1" ht="17.25" customHeight="1">
      <c r="A20" s="1100" t="s">
        <v>884</v>
      </c>
      <c r="B20" s="1100"/>
      <c r="C20" s="1100"/>
      <c r="D20" s="2"/>
      <c r="E20" s="50">
        <v>14412.000000000007</v>
      </c>
      <c r="F20" s="50">
        <v>683633555.04922509</v>
      </c>
      <c r="G20" s="50">
        <v>574744237.52682424</v>
      </c>
      <c r="H20" s="50">
        <v>131374634.68082477</v>
      </c>
      <c r="I20" s="50">
        <v>124814594.74142577</v>
      </c>
      <c r="J20" s="50">
        <v>122412551.35178688</v>
      </c>
      <c r="K20" s="50">
        <v>339716985.98869389</v>
      </c>
      <c r="L20" s="106">
        <v>1918058080.3343196</v>
      </c>
      <c r="M20" s="50">
        <v>190678611.62853298</v>
      </c>
      <c r="N20" s="1100" t="s">
        <v>884</v>
      </c>
      <c r="O20" s="1100"/>
      <c r="P20" s="1100"/>
      <c r="Q20" s="2"/>
      <c r="R20" s="50">
        <v>140111.07516775819</v>
      </c>
      <c r="S20" s="132">
        <v>108761.0742814828</v>
      </c>
      <c r="T20" s="132">
        <v>31350.000886275262</v>
      </c>
      <c r="U20" s="50">
        <v>1660390.3623854367</v>
      </c>
      <c r="V20" s="50">
        <v>1756119.1635437559</v>
      </c>
      <c r="W20" s="50">
        <v>86813527.393054515</v>
      </c>
      <c r="X20" s="50">
        <v>534135758.89420092</v>
      </c>
      <c r="Y20" s="50">
        <v>520308124.59398508</v>
      </c>
      <c r="Z20" s="50">
        <v>632667814.62181973</v>
      </c>
      <c r="AA20" s="256"/>
    </row>
    <row r="21" spans="1:27" s="130" customFormat="1" ht="17.25" customHeight="1">
      <c r="A21" s="1100" t="s">
        <v>885</v>
      </c>
      <c r="B21" s="1100"/>
      <c r="C21" s="1100"/>
      <c r="D21" s="2"/>
      <c r="E21" s="50">
        <v>14563.000000000739</v>
      </c>
      <c r="F21" s="50">
        <v>662761579.58153081</v>
      </c>
      <c r="G21" s="50">
        <v>567799791.59006059</v>
      </c>
      <c r="H21" s="50">
        <v>130182199.14308508</v>
      </c>
      <c r="I21" s="50">
        <v>121182714.18985589</v>
      </c>
      <c r="J21" s="50">
        <v>118259046.89004888</v>
      </c>
      <c r="K21" s="50">
        <v>319772959.59404802</v>
      </c>
      <c r="L21" s="106">
        <v>2003052329.1130562</v>
      </c>
      <c r="M21" s="50">
        <v>190414740.88586792</v>
      </c>
      <c r="N21" s="1100" t="s">
        <v>885</v>
      </c>
      <c r="O21" s="1100"/>
      <c r="P21" s="1100"/>
      <c r="Q21" s="2"/>
      <c r="R21" s="50">
        <v>123945.6041718116</v>
      </c>
      <c r="S21" s="132">
        <v>96355.270638620423</v>
      </c>
      <c r="T21" s="132">
        <v>27590.333533190998</v>
      </c>
      <c r="U21" s="50">
        <v>1915678.4862596062</v>
      </c>
      <c r="V21" s="50">
        <v>2040716.3029215096</v>
      </c>
      <c r="W21" s="50">
        <v>83777665.684641898</v>
      </c>
      <c r="X21" s="50">
        <v>546872863.31227016</v>
      </c>
      <c r="Y21" s="50">
        <v>529869670.19716895</v>
      </c>
      <c r="Z21" s="50">
        <v>660637293.25934732</v>
      </c>
      <c r="AA21" s="256"/>
    </row>
    <row r="22" spans="1:27" s="130" customFormat="1" ht="17.25" customHeight="1">
      <c r="A22" s="1100" t="s">
        <v>886</v>
      </c>
      <c r="B22" s="1100"/>
      <c r="C22" s="1100"/>
      <c r="D22" s="2"/>
      <c r="E22" s="50">
        <v>14821.000000244734</v>
      </c>
      <c r="F22" s="50">
        <v>716262327.50647795</v>
      </c>
      <c r="G22" s="50">
        <v>610787773.83475637</v>
      </c>
      <c r="H22" s="50">
        <v>141458110.44594923</v>
      </c>
      <c r="I22" s="50">
        <v>133752145.98488064</v>
      </c>
      <c r="J22" s="50">
        <v>130833517.95855026</v>
      </c>
      <c r="K22" s="50">
        <v>332871018.1152972</v>
      </c>
      <c r="L22" s="106">
        <v>2263187709.1592302</v>
      </c>
      <c r="M22" s="50">
        <v>207419774.22403622</v>
      </c>
      <c r="N22" s="1100" t="s">
        <v>886</v>
      </c>
      <c r="O22" s="1100"/>
      <c r="P22" s="1100"/>
      <c r="Q22" s="2"/>
      <c r="R22" s="50">
        <v>129748.91678256127</v>
      </c>
      <c r="S22" s="132">
        <v>100458.06187200011</v>
      </c>
      <c r="T22" s="132">
        <v>29290.854910561215</v>
      </c>
      <c r="U22" s="50">
        <v>1955725.3214343444</v>
      </c>
      <c r="V22" s="50">
        <v>2098289.8951048465</v>
      </c>
      <c r="W22" s="50">
        <v>90608212.810112476</v>
      </c>
      <c r="X22" s="50">
        <v>587953906.54716015</v>
      </c>
      <c r="Y22" s="50">
        <v>565869419.78643441</v>
      </c>
      <c r="Z22" s="50">
        <v>711622729.22326112</v>
      </c>
      <c r="AA22" s="256"/>
    </row>
    <row r="23" spans="1:27" s="130" customFormat="1" ht="17.25" customHeight="1">
      <c r="A23" s="1100" t="s">
        <v>887</v>
      </c>
      <c r="B23" s="1100"/>
      <c r="C23" s="1100"/>
      <c r="D23" s="2"/>
      <c r="E23" s="50">
        <v>14935.000010349095</v>
      </c>
      <c r="F23" s="50">
        <v>724364663.16857815</v>
      </c>
      <c r="G23" s="50">
        <v>591629898.36522436</v>
      </c>
      <c r="H23" s="50">
        <v>132375205.88503619</v>
      </c>
      <c r="I23" s="50">
        <v>125558144.42298125</v>
      </c>
      <c r="J23" s="50">
        <v>121930680.37849981</v>
      </c>
      <c r="K23" s="50">
        <v>336693174.74084091</v>
      </c>
      <c r="L23" s="106">
        <v>2296967937.9105015</v>
      </c>
      <c r="M23" s="50">
        <v>218141479.24689919</v>
      </c>
      <c r="N23" s="1100" t="s">
        <v>887</v>
      </c>
      <c r="O23" s="1100"/>
      <c r="P23" s="1100"/>
      <c r="Q23" s="2"/>
      <c r="R23" s="50">
        <v>130399.44559872786</v>
      </c>
      <c r="S23" s="132">
        <v>101399.88593268413</v>
      </c>
      <c r="T23" s="132">
        <v>28999.559666043951</v>
      </c>
      <c r="U23" s="50">
        <v>1783166.907480692</v>
      </c>
      <c r="V23" s="50">
        <v>1933983.3385276946</v>
      </c>
      <c r="W23" s="50">
        <v>91613054.039876625</v>
      </c>
      <c r="X23" s="50">
        <v>571689307.08830655</v>
      </c>
      <c r="Y23" s="50">
        <v>554076930.49204898</v>
      </c>
      <c r="Z23" s="50">
        <v>731265456.22878206</v>
      </c>
      <c r="AA23" s="256"/>
    </row>
    <row r="24" spans="1:27" s="130" customFormat="1" ht="17.25" customHeight="1">
      <c r="A24" s="1100" t="s">
        <v>1100</v>
      </c>
      <c r="B24" s="1100"/>
      <c r="C24" s="1100"/>
      <c r="D24" s="2"/>
      <c r="E24" s="50">
        <v>15829.000000031116</v>
      </c>
      <c r="F24" s="50">
        <v>708940198.25449538</v>
      </c>
      <c r="G24" s="50">
        <v>567102429.23699105</v>
      </c>
      <c r="H24" s="50">
        <v>133161954.3686668</v>
      </c>
      <c r="I24" s="50">
        <v>124613294.69650534</v>
      </c>
      <c r="J24" s="50">
        <v>121995604.36560917</v>
      </c>
      <c r="K24" s="50">
        <v>343623497.72454602</v>
      </c>
      <c r="L24" s="106">
        <v>2611526961.9052567</v>
      </c>
      <c r="M24" s="50">
        <v>253980509.56493628</v>
      </c>
      <c r="N24" s="1100" t="s">
        <v>1100</v>
      </c>
      <c r="O24" s="1100"/>
      <c r="P24" s="1100"/>
      <c r="Q24" s="2"/>
      <c r="R24" s="50">
        <v>133471.69626538767</v>
      </c>
      <c r="S24" s="132">
        <v>103784.429826194</v>
      </c>
      <c r="T24" s="132">
        <v>29687.266439194005</v>
      </c>
      <c r="U24" s="50">
        <v>1745928.2138986546</v>
      </c>
      <c r="V24" s="50">
        <v>1920822.7590590257</v>
      </c>
      <c r="W24" s="50">
        <v>94245885.97416532</v>
      </c>
      <c r="X24" s="50">
        <v>547540193.7268225</v>
      </c>
      <c r="Y24" s="50">
        <v>520449405.38864815</v>
      </c>
      <c r="Z24" s="50">
        <v>710346699.53891134</v>
      </c>
      <c r="AA24" s="256"/>
    </row>
    <row r="25" spans="1:27" s="130" customFormat="1" ht="17.100000000000001" customHeight="1">
      <c r="A25" s="1100" t="s">
        <v>63</v>
      </c>
      <c r="B25" s="1100"/>
      <c r="C25" s="1100"/>
      <c r="D25" s="2"/>
      <c r="E25" s="169"/>
      <c r="F25" s="169"/>
      <c r="G25" s="169"/>
      <c r="H25" s="169"/>
      <c r="I25" s="169"/>
      <c r="J25" s="169"/>
      <c r="K25" s="169"/>
      <c r="L25" s="169"/>
      <c r="M25" s="169"/>
      <c r="N25" s="1100" t="s">
        <v>63</v>
      </c>
      <c r="O25" s="1100"/>
      <c r="P25" s="1100"/>
      <c r="Q25" s="2"/>
      <c r="R25" s="169"/>
      <c r="S25" s="431"/>
      <c r="T25" s="431"/>
      <c r="U25" s="50"/>
      <c r="V25" s="50"/>
      <c r="W25" s="50"/>
      <c r="X25" s="50"/>
      <c r="Y25" s="50"/>
      <c r="Z25" s="50"/>
      <c r="AA25" s="256"/>
    </row>
    <row r="26" spans="1:27" ht="17.100000000000001" customHeight="1">
      <c r="A26" s="98"/>
      <c r="B26" s="98" t="s">
        <v>64</v>
      </c>
      <c r="C26" s="98"/>
      <c r="D26" s="46"/>
      <c r="E26" s="169">
        <v>11257.411299759191</v>
      </c>
      <c r="F26" s="463">
        <v>672803626.53231335</v>
      </c>
      <c r="G26" s="463">
        <v>535969725.98986506</v>
      </c>
      <c r="H26" s="463">
        <v>126158178.32801203</v>
      </c>
      <c r="I26" s="463">
        <v>118172822.57741001</v>
      </c>
      <c r="J26" s="463">
        <v>115712296.71495056</v>
      </c>
      <c r="K26" s="463">
        <v>337988619.15421164</v>
      </c>
      <c r="L26" s="463">
        <v>2582076650.3934298</v>
      </c>
      <c r="M26" s="463">
        <v>237015424.13296729</v>
      </c>
      <c r="N26" s="98"/>
      <c r="O26" s="98" t="s">
        <v>52</v>
      </c>
      <c r="P26" s="98"/>
      <c r="Q26" s="46"/>
      <c r="R26" s="169">
        <v>118239.75822550706</v>
      </c>
      <c r="S26" s="66">
        <v>91880.762928429234</v>
      </c>
      <c r="T26" s="66">
        <v>26358.995297077643</v>
      </c>
      <c r="U26" s="169">
        <v>1564891.3162140504</v>
      </c>
      <c r="V26" s="463">
        <v>1692696.6487555385</v>
      </c>
      <c r="W26" s="463">
        <v>90380856.798180789</v>
      </c>
      <c r="X26" s="463">
        <v>517853355.77674031</v>
      </c>
      <c r="Y26" s="463">
        <v>493273851.77515328</v>
      </c>
      <c r="Z26" s="463">
        <v>673586206.68637013</v>
      </c>
      <c r="AA26" s="256"/>
    </row>
    <row r="27" spans="1:27" ht="17.100000000000001" customHeight="1">
      <c r="A27" s="98"/>
      <c r="B27" s="98" t="s">
        <v>25</v>
      </c>
      <c r="C27" s="98"/>
      <c r="D27" s="46"/>
      <c r="E27" s="169">
        <v>4571.5887002718964</v>
      </c>
      <c r="F27" s="463">
        <v>36136571.722182855</v>
      </c>
      <c r="G27" s="463">
        <v>31132703.247125406</v>
      </c>
      <c r="H27" s="463">
        <v>7003776.0406548223</v>
      </c>
      <c r="I27" s="463">
        <v>6440472.1190953329</v>
      </c>
      <c r="J27" s="463">
        <v>6283307.6506585786</v>
      </c>
      <c r="K27" s="463">
        <v>5634878.5703339875</v>
      </c>
      <c r="L27" s="463">
        <v>29450311.511827316</v>
      </c>
      <c r="M27" s="463">
        <v>16965085.431969214</v>
      </c>
      <c r="N27" s="98"/>
      <c r="O27" s="98" t="s">
        <v>25</v>
      </c>
      <c r="P27" s="98"/>
      <c r="Q27" s="46"/>
      <c r="R27" s="169">
        <v>15231.938039880977</v>
      </c>
      <c r="S27" s="66">
        <v>11903.66689776461</v>
      </c>
      <c r="T27" s="66">
        <v>3328.271142116369</v>
      </c>
      <c r="U27" s="169">
        <v>181036.89768460277</v>
      </c>
      <c r="V27" s="463">
        <v>228126.1103034876</v>
      </c>
      <c r="W27" s="463">
        <v>3865029.1759844697</v>
      </c>
      <c r="X27" s="463">
        <v>29686837.950082056</v>
      </c>
      <c r="Y27" s="463">
        <v>27175553.613494832</v>
      </c>
      <c r="Z27" s="463">
        <v>36760492.852541633</v>
      </c>
      <c r="AA27" s="256"/>
    </row>
    <row r="28" spans="1:27" ht="17.100000000000001" customHeight="1">
      <c r="A28" s="1100" t="s">
        <v>26</v>
      </c>
      <c r="B28" s="1100"/>
      <c r="C28" s="1100"/>
      <c r="D28" s="2"/>
      <c r="E28" s="169"/>
      <c r="F28" s="169"/>
      <c r="G28" s="169"/>
      <c r="H28" s="169"/>
      <c r="I28" s="169"/>
      <c r="J28" s="169"/>
      <c r="K28" s="169"/>
      <c r="L28" s="169"/>
      <c r="M28" s="169"/>
      <c r="N28" s="1100" t="s">
        <v>26</v>
      </c>
      <c r="O28" s="1100"/>
      <c r="P28" s="1100"/>
      <c r="Q28" s="2"/>
      <c r="R28" s="169"/>
      <c r="S28" s="169"/>
      <c r="T28" s="169"/>
      <c r="U28" s="169"/>
      <c r="V28" s="169"/>
      <c r="W28" s="169"/>
      <c r="X28" s="169"/>
      <c r="Y28" s="169"/>
      <c r="Z28" s="169"/>
      <c r="AA28" s="256"/>
    </row>
    <row r="29" spans="1:27" ht="17.100000000000001" customHeight="1">
      <c r="A29" s="98"/>
      <c r="B29" s="98" t="s">
        <v>81</v>
      </c>
      <c r="C29" s="98"/>
      <c r="D29" s="46"/>
      <c r="E29" s="169">
        <v>2355.0000000352388</v>
      </c>
      <c r="F29" s="463">
        <v>438344919.07295322</v>
      </c>
      <c r="G29" s="463">
        <v>343763813.71845233</v>
      </c>
      <c r="H29" s="463">
        <v>78675127.581943884</v>
      </c>
      <c r="I29" s="463">
        <v>74422703.829549015</v>
      </c>
      <c r="J29" s="463">
        <v>72854429.00323914</v>
      </c>
      <c r="K29" s="463">
        <v>252336430.59435388</v>
      </c>
      <c r="L29" s="463">
        <v>2029599726.6851723</v>
      </c>
      <c r="M29" s="463">
        <v>122536189.48785569</v>
      </c>
      <c r="N29" s="98"/>
      <c r="O29" s="98" t="s">
        <v>81</v>
      </c>
      <c r="P29" s="98"/>
      <c r="Q29" s="46"/>
      <c r="R29" s="169">
        <v>56334.967005495819</v>
      </c>
      <c r="S29" s="66">
        <v>43875.597097816317</v>
      </c>
      <c r="T29" s="66">
        <v>12459.36990767948</v>
      </c>
      <c r="U29" s="169">
        <v>463520.66553471924</v>
      </c>
      <c r="V29" s="463">
        <v>685223.827616725</v>
      </c>
      <c r="W29" s="463">
        <v>61506211.977370717</v>
      </c>
      <c r="X29" s="463">
        <v>330143011.79289341</v>
      </c>
      <c r="Y29" s="463">
        <v>317647533.47762531</v>
      </c>
      <c r="Z29" s="463">
        <v>448659682.97661489</v>
      </c>
      <c r="AA29" s="256"/>
    </row>
    <row r="30" spans="1:27" ht="17.100000000000001" customHeight="1">
      <c r="A30" s="98"/>
      <c r="B30" s="98" t="s">
        <v>82</v>
      </c>
      <c r="C30" s="98"/>
      <c r="D30" s="46"/>
      <c r="E30" s="169">
        <v>1086.9999999798126</v>
      </c>
      <c r="F30" s="463">
        <v>49536472.772714652</v>
      </c>
      <c r="G30" s="463">
        <v>43595338.866279081</v>
      </c>
      <c r="H30" s="463">
        <v>9557437.1096851323</v>
      </c>
      <c r="I30" s="463">
        <v>8991918.8817986622</v>
      </c>
      <c r="J30" s="463">
        <v>8769494.2592194118</v>
      </c>
      <c r="K30" s="463">
        <v>18072586.812038299</v>
      </c>
      <c r="L30" s="463">
        <v>72625240.29485172</v>
      </c>
      <c r="M30" s="463">
        <v>16101590.064827807</v>
      </c>
      <c r="N30" s="98"/>
      <c r="O30" s="98" t="s">
        <v>82</v>
      </c>
      <c r="P30" s="98"/>
      <c r="Q30" s="46"/>
      <c r="R30" s="169">
        <v>10815.947058162164</v>
      </c>
      <c r="S30" s="66">
        <v>8350.7956400331805</v>
      </c>
      <c r="T30" s="66">
        <v>2465.1514181289822</v>
      </c>
      <c r="U30" s="169">
        <v>72297.832421585015</v>
      </c>
      <c r="V30" s="463">
        <v>126506.99535395738</v>
      </c>
      <c r="W30" s="463">
        <v>6613851.2112343227</v>
      </c>
      <c r="X30" s="463">
        <v>41615087.450801961</v>
      </c>
      <c r="Y30" s="463">
        <v>39498645.231074601</v>
      </c>
      <c r="Z30" s="463">
        <v>49631753.719319202</v>
      </c>
      <c r="AA30" s="256"/>
    </row>
    <row r="31" spans="1:27" ht="17.100000000000001" customHeight="1">
      <c r="A31" s="98"/>
      <c r="B31" s="98" t="s">
        <v>83</v>
      </c>
      <c r="C31" s="98"/>
      <c r="D31" s="46"/>
      <c r="E31" s="169">
        <v>6123.000000015988</v>
      </c>
      <c r="F31" s="463">
        <v>126420775.25568838</v>
      </c>
      <c r="G31" s="463">
        <v>97262539.653459519</v>
      </c>
      <c r="H31" s="463">
        <v>24160954.097032014</v>
      </c>
      <c r="I31" s="463">
        <v>22159701.327199738</v>
      </c>
      <c r="J31" s="463">
        <v>21658969.48743603</v>
      </c>
      <c r="K31" s="463">
        <v>37836361.693911083</v>
      </c>
      <c r="L31" s="463">
        <v>217873258.92749995</v>
      </c>
      <c r="M31" s="463">
        <v>63970108.129726179</v>
      </c>
      <c r="N31" s="98"/>
      <c r="O31" s="98" t="s">
        <v>83</v>
      </c>
      <c r="P31" s="98"/>
      <c r="Q31" s="46"/>
      <c r="R31" s="169">
        <v>31686.317510789035</v>
      </c>
      <c r="S31" s="66">
        <v>24441.585069233341</v>
      </c>
      <c r="T31" s="66">
        <v>7244.7324415556977</v>
      </c>
      <c r="U31" s="169">
        <v>344356.59447920724</v>
      </c>
      <c r="V31" s="463">
        <v>497587.60345544509</v>
      </c>
      <c r="W31" s="463">
        <v>13997631.899728855</v>
      </c>
      <c r="X31" s="463">
        <v>93990046.727004573</v>
      </c>
      <c r="Y31" s="463">
        <v>88534516.747793674</v>
      </c>
      <c r="Z31" s="463">
        <v>123179333.90018629</v>
      </c>
      <c r="AA31" s="256"/>
    </row>
    <row r="32" spans="1:27" ht="17.100000000000001" customHeight="1">
      <c r="A32" s="98"/>
      <c r="B32" s="98" t="s">
        <v>344</v>
      </c>
      <c r="C32" s="98"/>
      <c r="D32" s="46"/>
      <c r="E32" s="169">
        <v>5866.0000000001501</v>
      </c>
      <c r="F32" s="463">
        <v>47513162.482139051</v>
      </c>
      <c r="G32" s="463">
        <v>41115441.843798883</v>
      </c>
      <c r="H32" s="463">
        <v>8932028.9570058864</v>
      </c>
      <c r="I32" s="463">
        <v>8267386.7559579462</v>
      </c>
      <c r="J32" s="463">
        <v>8077061.2367143668</v>
      </c>
      <c r="K32" s="463">
        <v>8228344.5502420282</v>
      </c>
      <c r="L32" s="463">
        <v>44074005.817732148</v>
      </c>
      <c r="M32" s="463">
        <v>25516923.899526991</v>
      </c>
      <c r="N32" s="98"/>
      <c r="O32" s="98" t="s">
        <v>344</v>
      </c>
      <c r="P32" s="98"/>
      <c r="Q32" s="46"/>
      <c r="R32" s="169">
        <v>17809.464690941088</v>
      </c>
      <c r="S32" s="66">
        <v>13648.452019111131</v>
      </c>
      <c r="T32" s="66">
        <v>4161.0126718299589</v>
      </c>
      <c r="U32" s="169">
        <v>241248.44146314063</v>
      </c>
      <c r="V32" s="463">
        <v>297484.0526328978</v>
      </c>
      <c r="W32" s="463">
        <v>4542657.1478312649</v>
      </c>
      <c r="X32" s="463">
        <v>39171472.989121825</v>
      </c>
      <c r="Y32" s="463">
        <v>35774505.653154597</v>
      </c>
      <c r="Z32" s="463">
        <v>46490204.783791304</v>
      </c>
      <c r="AA32" s="256"/>
    </row>
    <row r="33" spans="1:28" ht="17.100000000000001" customHeight="1">
      <c r="A33" s="98"/>
      <c r="B33" s="98" t="s">
        <v>343</v>
      </c>
      <c r="C33" s="98"/>
      <c r="D33" s="46"/>
      <c r="E33" s="169">
        <v>398</v>
      </c>
      <c r="F33" s="463">
        <v>47124868.670999981</v>
      </c>
      <c r="G33" s="463">
        <v>41365295.154999979</v>
      </c>
      <c r="H33" s="463">
        <v>11836406.623000005</v>
      </c>
      <c r="I33" s="463">
        <v>10771583.902000001</v>
      </c>
      <c r="J33" s="463">
        <v>10635650.379000004</v>
      </c>
      <c r="K33" s="463">
        <v>27149774.073999997</v>
      </c>
      <c r="L33" s="463">
        <v>247354730.17999998</v>
      </c>
      <c r="M33" s="463">
        <v>25855697.983000003</v>
      </c>
      <c r="N33" s="98"/>
      <c r="O33" s="98" t="s">
        <v>343</v>
      </c>
      <c r="P33" s="98"/>
      <c r="Q33" s="46"/>
      <c r="R33" s="169">
        <v>16825</v>
      </c>
      <c r="S33" s="66">
        <v>13468</v>
      </c>
      <c r="T33" s="66">
        <v>3357</v>
      </c>
      <c r="U33" s="169">
        <v>624504.67999999993</v>
      </c>
      <c r="V33" s="463">
        <v>314020.28000000003</v>
      </c>
      <c r="W33" s="463">
        <v>7585533.7379999999</v>
      </c>
      <c r="X33" s="463">
        <v>42620574.766999975</v>
      </c>
      <c r="Y33" s="463">
        <v>38994204.278999992</v>
      </c>
      <c r="Z33" s="463">
        <v>42385724.159000017</v>
      </c>
      <c r="AA33" s="256"/>
    </row>
    <row r="34" spans="1:28" ht="17.100000000000001" customHeight="1">
      <c r="A34" s="1100" t="s">
        <v>27</v>
      </c>
      <c r="B34" s="1100"/>
      <c r="C34" s="1100"/>
      <c r="D34" s="2"/>
      <c r="E34" s="169"/>
      <c r="F34" s="463"/>
      <c r="G34" s="463"/>
      <c r="H34" s="463"/>
      <c r="I34" s="463"/>
      <c r="J34" s="463"/>
      <c r="K34" s="463"/>
      <c r="L34" s="463"/>
      <c r="M34" s="463"/>
      <c r="N34" s="1100" t="s">
        <v>27</v>
      </c>
      <c r="O34" s="1100"/>
      <c r="P34" s="1100"/>
      <c r="Q34" s="2"/>
      <c r="R34" s="169"/>
      <c r="S34" s="431"/>
      <c r="T34" s="431"/>
      <c r="U34" s="169"/>
      <c r="V34" s="463"/>
      <c r="W34" s="463"/>
      <c r="X34" s="463"/>
      <c r="Y34" s="463"/>
      <c r="Z34" s="463"/>
      <c r="AA34" s="256"/>
    </row>
    <row r="35" spans="1:28" ht="17.100000000000001" customHeight="1">
      <c r="A35" s="1120" t="s">
        <v>65</v>
      </c>
      <c r="B35" s="1120"/>
      <c r="C35" s="6"/>
      <c r="D35" s="2"/>
      <c r="E35" s="169">
        <v>15461.000000061793</v>
      </c>
      <c r="F35" s="463">
        <v>703426796.62693882</v>
      </c>
      <c r="G35" s="463">
        <v>562152749.25379896</v>
      </c>
      <c r="H35" s="463">
        <v>132019513.25766191</v>
      </c>
      <c r="I35" s="463">
        <v>123543339.87164696</v>
      </c>
      <c r="J35" s="463">
        <v>120971248.22003302</v>
      </c>
      <c r="K35" s="463">
        <v>341356632.75246024</v>
      </c>
      <c r="L35" s="463">
        <v>2604011660.5951314</v>
      </c>
      <c r="M35" s="463">
        <v>251329956.95747623</v>
      </c>
      <c r="N35" s="1120" t="s">
        <v>65</v>
      </c>
      <c r="O35" s="1120"/>
      <c r="P35" s="6"/>
      <c r="Q35" s="2"/>
      <c r="R35" s="169">
        <v>131252.58493302774</v>
      </c>
      <c r="S35" s="66">
        <v>101829.93540624442</v>
      </c>
      <c r="T35" s="66">
        <v>29422.649526783636</v>
      </c>
      <c r="U35" s="169">
        <v>1721354.1065985975</v>
      </c>
      <c r="V35" s="463">
        <v>1895613.2473480811</v>
      </c>
      <c r="W35" s="463">
        <v>93534877.066813588</v>
      </c>
      <c r="X35" s="463">
        <v>542406512.28101385</v>
      </c>
      <c r="Y35" s="463">
        <v>515793771.59730041</v>
      </c>
      <c r="Z35" s="463">
        <v>704851203.80057561</v>
      </c>
      <c r="AA35" s="256"/>
      <c r="AB35" s="464"/>
    </row>
    <row r="36" spans="1:28" ht="17.100000000000001" customHeight="1">
      <c r="A36" s="7"/>
      <c r="B36" s="98" t="s">
        <v>28</v>
      </c>
      <c r="C36" s="7"/>
      <c r="D36" s="2"/>
      <c r="E36" s="169">
        <v>5044.0000000329883</v>
      </c>
      <c r="F36" s="463">
        <v>349380428.42225945</v>
      </c>
      <c r="G36" s="463">
        <v>278917669.43276918</v>
      </c>
      <c r="H36" s="463">
        <v>74786571.570282668</v>
      </c>
      <c r="I36" s="463">
        <v>70603925.718824655</v>
      </c>
      <c r="J36" s="463">
        <v>69221229.392139867</v>
      </c>
      <c r="K36" s="463">
        <v>206260288.32461572</v>
      </c>
      <c r="L36" s="463">
        <v>1756129527.5569966</v>
      </c>
      <c r="M36" s="463">
        <v>140714069.30439973</v>
      </c>
      <c r="N36" s="7"/>
      <c r="O36" s="98" t="s">
        <v>28</v>
      </c>
      <c r="P36" s="7"/>
      <c r="Q36" s="2"/>
      <c r="R36" s="169">
        <v>66182.859016473492</v>
      </c>
      <c r="S36" s="66">
        <v>52746.382213864665</v>
      </c>
      <c r="T36" s="66">
        <v>13436.476802608759</v>
      </c>
      <c r="U36" s="169">
        <v>522804.83326485066</v>
      </c>
      <c r="V36" s="463">
        <v>844657.10115552822</v>
      </c>
      <c r="W36" s="463">
        <v>53909774.086305656</v>
      </c>
      <c r="X36" s="463">
        <v>277268676.81074291</v>
      </c>
      <c r="Y36" s="463">
        <v>261721817.92628506</v>
      </c>
      <c r="Z36" s="463">
        <v>348895827.55793858</v>
      </c>
      <c r="AA36" s="256"/>
      <c r="AB36" s="464"/>
    </row>
    <row r="37" spans="1:28" ht="17.100000000000001" customHeight="1">
      <c r="A37" s="42"/>
      <c r="B37" s="42" t="s">
        <v>927</v>
      </c>
      <c r="C37" s="42"/>
      <c r="D37" s="46"/>
      <c r="E37" s="169">
        <v>1489.0000000407917</v>
      </c>
      <c r="F37" s="463">
        <v>76880024.697246537</v>
      </c>
      <c r="G37" s="463">
        <v>71294128.625609025</v>
      </c>
      <c r="H37" s="463">
        <v>18760158.134467047</v>
      </c>
      <c r="I37" s="463">
        <v>17766220.573547188</v>
      </c>
      <c r="J37" s="463">
        <v>17455870.825206053</v>
      </c>
      <c r="K37" s="463">
        <v>39505412.370972157</v>
      </c>
      <c r="L37" s="463">
        <v>233392744.59648544</v>
      </c>
      <c r="M37" s="463">
        <v>42170411.826009847</v>
      </c>
      <c r="N37" s="42"/>
      <c r="O37" s="42" t="s">
        <v>927</v>
      </c>
      <c r="P37" s="42"/>
      <c r="Q37" s="46"/>
      <c r="R37" s="169">
        <v>17429.384823476543</v>
      </c>
      <c r="S37" s="66">
        <v>14329.014617094081</v>
      </c>
      <c r="T37" s="66">
        <v>3100.3702063824521</v>
      </c>
      <c r="U37" s="169">
        <v>69297.766467392008</v>
      </c>
      <c r="V37" s="463">
        <v>194171.84271361283</v>
      </c>
      <c r="W37" s="463">
        <v>12376832.807271326</v>
      </c>
      <c r="X37" s="463">
        <v>71374610.246734411</v>
      </c>
      <c r="Y37" s="463">
        <v>64621998.916318744</v>
      </c>
      <c r="Z37" s="463">
        <v>75612126.999412328</v>
      </c>
      <c r="AA37" s="256"/>
      <c r="AB37" s="464"/>
    </row>
    <row r="38" spans="1:28" ht="17.100000000000001" customHeight="1">
      <c r="A38" s="42"/>
      <c r="B38" s="42" t="s">
        <v>928</v>
      </c>
      <c r="C38" s="42"/>
      <c r="D38" s="46"/>
      <c r="E38" s="169">
        <v>1058.9999999899583</v>
      </c>
      <c r="F38" s="463">
        <v>178958651.739288</v>
      </c>
      <c r="G38" s="463">
        <v>136891404.15591529</v>
      </c>
      <c r="H38" s="463">
        <v>39890545.997170307</v>
      </c>
      <c r="I38" s="463">
        <v>37752650.054734156</v>
      </c>
      <c r="J38" s="463">
        <v>36991823.246140979</v>
      </c>
      <c r="K38" s="463">
        <v>121944966.75225322</v>
      </c>
      <c r="L38" s="463">
        <v>1308894254.7238867</v>
      </c>
      <c r="M38" s="463">
        <v>73069912.925351232</v>
      </c>
      <c r="N38" s="42"/>
      <c r="O38" s="42" t="s">
        <v>928</v>
      </c>
      <c r="P38" s="42"/>
      <c r="Q38" s="46"/>
      <c r="R38" s="169">
        <v>30999.175757451194</v>
      </c>
      <c r="S38" s="66">
        <v>24459.326240566006</v>
      </c>
      <c r="T38" s="66">
        <v>6539.8495168851896</v>
      </c>
      <c r="U38" s="169">
        <v>209135.31089155452</v>
      </c>
      <c r="V38" s="463">
        <v>388129.12114487833</v>
      </c>
      <c r="W38" s="463">
        <v>30236272.177050952</v>
      </c>
      <c r="X38" s="463">
        <v>137656146.94927284</v>
      </c>
      <c r="Y38" s="463">
        <v>132785246.94903438</v>
      </c>
      <c r="Z38" s="463">
        <v>178801244.48617938</v>
      </c>
      <c r="AA38" s="256"/>
      <c r="AB38" s="464"/>
    </row>
    <row r="39" spans="1:28" ht="17.100000000000001" customHeight="1">
      <c r="A39" s="42"/>
      <c r="B39" s="42" t="s">
        <v>929</v>
      </c>
      <c r="C39" s="42"/>
      <c r="D39" s="46"/>
      <c r="E39" s="169">
        <v>1206.0000000083719</v>
      </c>
      <c r="F39" s="463">
        <v>49964675.205991305</v>
      </c>
      <c r="G39" s="463">
        <v>38409616.22171957</v>
      </c>
      <c r="H39" s="463">
        <v>8290820.8133245995</v>
      </c>
      <c r="I39" s="463">
        <v>7912365.729804487</v>
      </c>
      <c r="J39" s="463">
        <v>7748228.7991996966</v>
      </c>
      <c r="K39" s="463">
        <v>27960370.056005668</v>
      </c>
      <c r="L39" s="463">
        <v>140490153.80533481</v>
      </c>
      <c r="M39" s="463">
        <v>15712419.621447781</v>
      </c>
      <c r="N39" s="42"/>
      <c r="O39" s="42" t="s">
        <v>929</v>
      </c>
      <c r="P39" s="42"/>
      <c r="Q39" s="46"/>
      <c r="R39" s="169">
        <v>8899.5724052626902</v>
      </c>
      <c r="S39" s="66">
        <v>6902.8985496132855</v>
      </c>
      <c r="T39" s="66">
        <v>1996.673855649407</v>
      </c>
      <c r="U39" s="169">
        <v>190649.58364443286</v>
      </c>
      <c r="V39" s="463">
        <v>180521.41661152797</v>
      </c>
      <c r="W39" s="463">
        <v>5763171.3857495477</v>
      </c>
      <c r="X39" s="463">
        <v>36108637.244720593</v>
      </c>
      <c r="Y39" s="463">
        <v>33799110.753438689</v>
      </c>
      <c r="Z39" s="463">
        <v>50985539.824588142</v>
      </c>
      <c r="AA39" s="256"/>
      <c r="AB39" s="464"/>
    </row>
    <row r="40" spans="1:28" ht="17.100000000000001" customHeight="1">
      <c r="A40" s="42"/>
      <c r="B40" s="42" t="s">
        <v>930</v>
      </c>
      <c r="C40" s="42"/>
      <c r="D40" s="46"/>
      <c r="E40" s="169">
        <v>1289.9999999938432</v>
      </c>
      <c r="F40" s="463">
        <v>43577076.779733472</v>
      </c>
      <c r="G40" s="463">
        <v>32322520.429525401</v>
      </c>
      <c r="H40" s="463">
        <v>7845046.625320714</v>
      </c>
      <c r="I40" s="463">
        <v>7172689.360738853</v>
      </c>
      <c r="J40" s="463">
        <v>7025306.5215929998</v>
      </c>
      <c r="K40" s="463">
        <v>16849539.145384725</v>
      </c>
      <c r="L40" s="463">
        <v>73352374.431289524</v>
      </c>
      <c r="M40" s="463">
        <v>9761324.9315908961</v>
      </c>
      <c r="N40" s="42"/>
      <c r="O40" s="42" t="s">
        <v>930</v>
      </c>
      <c r="P40" s="42"/>
      <c r="Q40" s="46"/>
      <c r="R40" s="169">
        <v>8854.7260302830528</v>
      </c>
      <c r="S40" s="66">
        <v>7055.1428065913524</v>
      </c>
      <c r="T40" s="66">
        <v>1799.5832236917011</v>
      </c>
      <c r="U40" s="169">
        <v>53722.172261471809</v>
      </c>
      <c r="V40" s="463">
        <v>81834.720685509281</v>
      </c>
      <c r="W40" s="463">
        <v>5533497.7162338356</v>
      </c>
      <c r="X40" s="463">
        <v>32129282.370015148</v>
      </c>
      <c r="Y40" s="463">
        <v>30515461.307493158</v>
      </c>
      <c r="Z40" s="463">
        <v>43496916.247758776</v>
      </c>
      <c r="AA40" s="256"/>
      <c r="AB40" s="464"/>
    </row>
    <row r="41" spans="1:28" ht="17.100000000000001" customHeight="1">
      <c r="A41" s="42"/>
      <c r="B41" s="98" t="s">
        <v>30</v>
      </c>
      <c r="C41" s="42"/>
      <c r="D41" s="46"/>
      <c r="E41" s="169">
        <v>4725.0000001492917</v>
      </c>
      <c r="F41" s="463">
        <v>146986386.84409687</v>
      </c>
      <c r="G41" s="463">
        <v>113334762.57664254</v>
      </c>
      <c r="H41" s="463">
        <v>25042626.438189745</v>
      </c>
      <c r="I41" s="463">
        <v>23440231.518346503</v>
      </c>
      <c r="J41" s="463">
        <v>22916803.866517562</v>
      </c>
      <c r="K41" s="463">
        <v>59804170.945371345</v>
      </c>
      <c r="L41" s="463">
        <v>333044626.02589142</v>
      </c>
      <c r="M41" s="463">
        <v>41897115.748338915</v>
      </c>
      <c r="N41" s="42"/>
      <c r="O41" s="98" t="s">
        <v>30</v>
      </c>
      <c r="P41" s="42"/>
      <c r="Q41" s="46"/>
      <c r="R41" s="169">
        <v>26155.124559776028</v>
      </c>
      <c r="S41" s="66">
        <v>19344.303494515229</v>
      </c>
      <c r="T41" s="66">
        <v>6810.821065260795</v>
      </c>
      <c r="U41" s="169">
        <v>290061.72886379884</v>
      </c>
      <c r="V41" s="463">
        <v>379265.570845749</v>
      </c>
      <c r="W41" s="463">
        <v>17474570.345369592</v>
      </c>
      <c r="X41" s="463">
        <v>113340366.67289273</v>
      </c>
      <c r="Y41" s="463">
        <v>109280119.91179357</v>
      </c>
      <c r="Z41" s="463">
        <v>148621676.33099905</v>
      </c>
      <c r="AA41" s="256"/>
      <c r="AB41" s="464"/>
    </row>
    <row r="42" spans="1:28" ht="17.100000000000001" customHeight="1">
      <c r="A42" s="42"/>
      <c r="B42" s="42" t="s">
        <v>931</v>
      </c>
      <c r="C42" s="42"/>
      <c r="D42" s="46"/>
      <c r="E42" s="169">
        <v>2296.0000001002945</v>
      </c>
      <c r="F42" s="463">
        <v>105090217.53676926</v>
      </c>
      <c r="G42" s="463">
        <v>78359078.615261093</v>
      </c>
      <c r="H42" s="463">
        <v>19209326.207848363</v>
      </c>
      <c r="I42" s="463">
        <v>18233563.444236141</v>
      </c>
      <c r="J42" s="463">
        <v>17864908.911909897</v>
      </c>
      <c r="K42" s="463">
        <v>43065891.13635058</v>
      </c>
      <c r="L42" s="463">
        <v>276467393.79038066</v>
      </c>
      <c r="M42" s="463">
        <v>30881635.871922061</v>
      </c>
      <c r="N42" s="42"/>
      <c r="O42" s="42" t="s">
        <v>931</v>
      </c>
      <c r="P42" s="42"/>
      <c r="Q42" s="46"/>
      <c r="R42" s="169">
        <v>16483.530220718403</v>
      </c>
      <c r="S42" s="66">
        <v>11976.529171879287</v>
      </c>
      <c r="T42" s="66">
        <v>4507.0010488391154</v>
      </c>
      <c r="U42" s="169">
        <v>135150.66128570307</v>
      </c>
      <c r="V42" s="463">
        <v>236336.4647511426</v>
      </c>
      <c r="W42" s="463">
        <v>13774765.250448612</v>
      </c>
      <c r="X42" s="463">
        <v>77823646.500357106</v>
      </c>
      <c r="Y42" s="463">
        <v>76040612.872645527</v>
      </c>
      <c r="Z42" s="463">
        <v>104892630.8077344</v>
      </c>
      <c r="AA42" s="256"/>
      <c r="AB42" s="464"/>
    </row>
    <row r="43" spans="1:28" ht="17.100000000000001" customHeight="1">
      <c r="A43" s="42"/>
      <c r="B43" s="42" t="s">
        <v>932</v>
      </c>
      <c r="C43" s="42"/>
      <c r="D43" s="46"/>
      <c r="E43" s="169">
        <v>2429.0000000490068</v>
      </c>
      <c r="F43" s="463">
        <v>41896169.307327703</v>
      </c>
      <c r="G43" s="463">
        <v>34975683.96138142</v>
      </c>
      <c r="H43" s="463">
        <v>5833300.2303413749</v>
      </c>
      <c r="I43" s="463">
        <v>5206668.0741103617</v>
      </c>
      <c r="J43" s="463">
        <v>5051894.9546076814</v>
      </c>
      <c r="K43" s="463">
        <v>16738279.809020711</v>
      </c>
      <c r="L43" s="463">
        <v>56577232.235510893</v>
      </c>
      <c r="M43" s="463">
        <v>11015479.876416832</v>
      </c>
      <c r="N43" s="42"/>
      <c r="O43" s="42" t="s">
        <v>932</v>
      </c>
      <c r="P43" s="42"/>
      <c r="Q43" s="46"/>
      <c r="R43" s="169">
        <v>9671.5943390576067</v>
      </c>
      <c r="S43" s="66">
        <v>7367.7743226359389</v>
      </c>
      <c r="T43" s="66">
        <v>2303.8200164216805</v>
      </c>
      <c r="U43" s="169">
        <v>154911.06757809568</v>
      </c>
      <c r="V43" s="463">
        <v>142929.10609460619</v>
      </c>
      <c r="W43" s="463">
        <v>3699805.0949209882</v>
      </c>
      <c r="X43" s="463">
        <v>35516720.17253568</v>
      </c>
      <c r="Y43" s="463">
        <v>33239507.039147954</v>
      </c>
      <c r="Z43" s="463">
        <v>43729045.523264609</v>
      </c>
      <c r="AA43" s="256"/>
      <c r="AB43" s="464"/>
    </row>
    <row r="44" spans="1:28" s="44" customFormat="1" ht="17.100000000000001" customHeight="1">
      <c r="A44" s="42"/>
      <c r="B44" s="98" t="s">
        <v>31</v>
      </c>
      <c r="C44" s="42"/>
      <c r="D44" s="46"/>
      <c r="E44" s="169">
        <v>4924.999999956327</v>
      </c>
      <c r="F44" s="463">
        <v>192574305.44985962</v>
      </c>
      <c r="G44" s="463">
        <v>157127120.11490408</v>
      </c>
      <c r="H44" s="463">
        <v>29445401.712345511</v>
      </c>
      <c r="I44" s="463">
        <v>26962018.899483297</v>
      </c>
      <c r="J44" s="463">
        <v>26337906.574310586</v>
      </c>
      <c r="K44" s="463">
        <v>70795366.645811856</v>
      </c>
      <c r="L44" s="463">
        <v>497634298.12325221</v>
      </c>
      <c r="M44" s="463">
        <v>64785075.773811892</v>
      </c>
      <c r="N44" s="42"/>
      <c r="O44" s="98" t="s">
        <v>31</v>
      </c>
      <c r="P44" s="42"/>
      <c r="Q44" s="46"/>
      <c r="R44" s="169">
        <v>35158.951805818971</v>
      </c>
      <c r="S44" s="66">
        <v>26934.833059856937</v>
      </c>
      <c r="T44" s="66">
        <v>8224.1187459620196</v>
      </c>
      <c r="U44" s="169">
        <v>855354.76016275329</v>
      </c>
      <c r="V44" s="463">
        <v>616237.40967455111</v>
      </c>
      <c r="W44" s="463">
        <v>20579236.142084282</v>
      </c>
      <c r="X44" s="463">
        <v>138974005.54635295</v>
      </c>
      <c r="Y44" s="463">
        <v>133830647.89596622</v>
      </c>
      <c r="Z44" s="463">
        <v>192930116.87549534</v>
      </c>
      <c r="AA44" s="256"/>
      <c r="AB44" s="464"/>
    </row>
    <row r="45" spans="1:28" ht="17.100000000000001" customHeight="1">
      <c r="A45" s="42"/>
      <c r="B45" s="42" t="s">
        <v>933</v>
      </c>
      <c r="C45" s="42"/>
      <c r="D45" s="46"/>
      <c r="E45" s="169">
        <v>1349.00000000006</v>
      </c>
      <c r="F45" s="463">
        <v>41542976.291919433</v>
      </c>
      <c r="G45" s="463">
        <v>32056672.31065454</v>
      </c>
      <c r="H45" s="463">
        <v>7924250.6602003435</v>
      </c>
      <c r="I45" s="463">
        <v>7285728.1378434207</v>
      </c>
      <c r="J45" s="463">
        <v>7138331.4855181864</v>
      </c>
      <c r="K45" s="463">
        <v>16089378.39810575</v>
      </c>
      <c r="L45" s="463">
        <v>86578201.008350536</v>
      </c>
      <c r="M45" s="463">
        <v>12499659.198855855</v>
      </c>
      <c r="N45" s="42"/>
      <c r="O45" s="42" t="s">
        <v>933</v>
      </c>
      <c r="P45" s="42"/>
      <c r="Q45" s="46"/>
      <c r="R45" s="169">
        <v>8208.3652320075471</v>
      </c>
      <c r="S45" s="66">
        <v>6183.2173382319679</v>
      </c>
      <c r="T45" s="66">
        <v>2025.1478937755803</v>
      </c>
      <c r="U45" s="169">
        <v>116599.33758262559</v>
      </c>
      <c r="V45" s="463">
        <v>140169.00130058365</v>
      </c>
      <c r="W45" s="463">
        <v>5524522.0835181037</v>
      </c>
      <c r="X45" s="463">
        <v>33464464.819250301</v>
      </c>
      <c r="Y45" s="463">
        <v>29647163.988536492</v>
      </c>
      <c r="Z45" s="463">
        <v>43280495.25142505</v>
      </c>
      <c r="AA45" s="256"/>
      <c r="AB45" s="464"/>
    </row>
    <row r="46" spans="1:28" ht="17.100000000000001" customHeight="1">
      <c r="A46" s="42"/>
      <c r="B46" s="42" t="s">
        <v>934</v>
      </c>
      <c r="C46" s="42"/>
      <c r="D46" s="46"/>
      <c r="E46" s="169">
        <v>1926.0000000046748</v>
      </c>
      <c r="F46" s="463">
        <v>117807686.99438815</v>
      </c>
      <c r="G46" s="463">
        <v>94763829.601079911</v>
      </c>
      <c r="H46" s="463">
        <v>15845970.949163685</v>
      </c>
      <c r="I46" s="463">
        <v>14417447.69640621</v>
      </c>
      <c r="J46" s="463">
        <v>14062182.578855507</v>
      </c>
      <c r="K46" s="463">
        <v>39699752.559033737</v>
      </c>
      <c r="L46" s="463">
        <v>346912181.2468096</v>
      </c>
      <c r="M46" s="463">
        <v>42876220.946772873</v>
      </c>
      <c r="N46" s="42"/>
      <c r="O46" s="42" t="s">
        <v>934</v>
      </c>
      <c r="P46" s="42"/>
      <c r="Q46" s="46"/>
      <c r="R46" s="169">
        <v>17390.117243367702</v>
      </c>
      <c r="S46" s="66">
        <v>13553.493691580328</v>
      </c>
      <c r="T46" s="66">
        <v>3836.6235517873647</v>
      </c>
      <c r="U46" s="169">
        <v>627961.59587426565</v>
      </c>
      <c r="V46" s="463">
        <v>350596.89837973355</v>
      </c>
      <c r="W46" s="463">
        <v>11264097.144104928</v>
      </c>
      <c r="X46" s="463">
        <v>76476773.714259073</v>
      </c>
      <c r="Y46" s="463">
        <v>76076464.216376826</v>
      </c>
      <c r="Z46" s="463">
        <v>116993997.17732102</v>
      </c>
      <c r="AA46" s="256"/>
      <c r="AB46" s="464"/>
    </row>
    <row r="47" spans="1:28" ht="17.100000000000001" customHeight="1">
      <c r="A47" s="42"/>
      <c r="B47" s="42" t="s">
        <v>935</v>
      </c>
      <c r="C47" s="42"/>
      <c r="D47" s="46"/>
      <c r="E47" s="169">
        <v>1649.999999951604</v>
      </c>
      <c r="F47" s="463">
        <v>33223642.163551893</v>
      </c>
      <c r="G47" s="463">
        <v>30306618.203169413</v>
      </c>
      <c r="H47" s="463">
        <v>5675180.1029814882</v>
      </c>
      <c r="I47" s="463">
        <v>5258843.065233699</v>
      </c>
      <c r="J47" s="463">
        <v>5137392.5099369148</v>
      </c>
      <c r="K47" s="463">
        <v>15006235.688672492</v>
      </c>
      <c r="L47" s="463">
        <v>64143915.868091911</v>
      </c>
      <c r="M47" s="463">
        <v>9409195.628183119</v>
      </c>
      <c r="N47" s="42"/>
      <c r="O47" s="42" t="s">
        <v>935</v>
      </c>
      <c r="P47" s="42"/>
      <c r="Q47" s="46"/>
      <c r="R47" s="169">
        <v>9560.4693304437114</v>
      </c>
      <c r="S47" s="66">
        <v>7198.1220300446284</v>
      </c>
      <c r="T47" s="66">
        <v>2362.3473003990848</v>
      </c>
      <c r="U47" s="169">
        <v>110793.82670586265</v>
      </c>
      <c r="V47" s="463">
        <v>125471.50999423268</v>
      </c>
      <c r="W47" s="463">
        <v>3790616.9144612658</v>
      </c>
      <c r="X47" s="463">
        <v>29032767.012843683</v>
      </c>
      <c r="Y47" s="463">
        <v>28107019.691052873</v>
      </c>
      <c r="Z47" s="463">
        <v>32655624.44674908</v>
      </c>
      <c r="AA47" s="256"/>
      <c r="AB47" s="464"/>
    </row>
    <row r="48" spans="1:28" ht="17.100000000000001" customHeight="1">
      <c r="A48" s="42"/>
      <c r="B48" s="98" t="s">
        <v>33</v>
      </c>
      <c r="C48" s="42"/>
      <c r="D48" s="46"/>
      <c r="E48" s="169">
        <v>766.99999992326264</v>
      </c>
      <c r="F48" s="463">
        <v>14485675.910722923</v>
      </c>
      <c r="G48" s="463">
        <v>12773197.129482064</v>
      </c>
      <c r="H48" s="463">
        <v>2744913.5368440687</v>
      </c>
      <c r="I48" s="463">
        <v>2537163.7349925274</v>
      </c>
      <c r="J48" s="463">
        <v>2495308.3870648188</v>
      </c>
      <c r="K48" s="463">
        <v>4496806.8366608899</v>
      </c>
      <c r="L48" s="463">
        <v>17203208.888990957</v>
      </c>
      <c r="M48" s="463">
        <v>3933696.1309261569</v>
      </c>
      <c r="N48" s="42"/>
      <c r="O48" s="98" t="s">
        <v>33</v>
      </c>
      <c r="P48" s="42"/>
      <c r="Q48" s="46"/>
      <c r="R48" s="169">
        <v>3755.6495509598026</v>
      </c>
      <c r="S48" s="66">
        <v>2804.4166380076131</v>
      </c>
      <c r="T48" s="66">
        <v>951.2329129521903</v>
      </c>
      <c r="U48" s="169">
        <v>53132.78430719173</v>
      </c>
      <c r="V48" s="463">
        <v>55453.165672253112</v>
      </c>
      <c r="W48" s="463">
        <v>1571296.4930538959</v>
      </c>
      <c r="X48" s="463">
        <v>12823463.251024695</v>
      </c>
      <c r="Y48" s="463">
        <v>10961185.863255605</v>
      </c>
      <c r="Z48" s="463">
        <v>14403583.036142912</v>
      </c>
      <c r="AA48" s="256"/>
      <c r="AB48" s="464"/>
    </row>
    <row r="49" spans="1:28" ht="17.100000000000001" customHeight="1">
      <c r="A49" s="1120" t="s">
        <v>34</v>
      </c>
      <c r="B49" s="1120"/>
      <c r="C49" s="6"/>
      <c r="D49" s="2"/>
      <c r="E49" s="169">
        <v>367.99999996933485</v>
      </c>
      <c r="F49" s="463">
        <v>5513401.6275565941</v>
      </c>
      <c r="G49" s="463">
        <v>4949679.9831919828</v>
      </c>
      <c r="H49" s="463">
        <v>1142441.1110049048</v>
      </c>
      <c r="I49" s="463">
        <v>1069954.8248584028</v>
      </c>
      <c r="J49" s="463">
        <v>1024356.1455761746</v>
      </c>
      <c r="K49" s="463">
        <v>2266864.9720859411</v>
      </c>
      <c r="L49" s="463">
        <v>7515301.3101255791</v>
      </c>
      <c r="M49" s="463">
        <v>2650552.607460055</v>
      </c>
      <c r="N49" s="1120" t="s">
        <v>34</v>
      </c>
      <c r="O49" s="1120"/>
      <c r="P49" s="6"/>
      <c r="Q49" s="2"/>
      <c r="R49" s="169">
        <v>2219.1113323598865</v>
      </c>
      <c r="S49" s="66">
        <v>1954.4944199495264</v>
      </c>
      <c r="T49" s="66">
        <v>264.6169124103609</v>
      </c>
      <c r="U49" s="169">
        <v>24574.107300056799</v>
      </c>
      <c r="V49" s="463">
        <v>25209.511710944422</v>
      </c>
      <c r="W49" s="463">
        <v>711008.90735172015</v>
      </c>
      <c r="X49" s="463">
        <v>5133681.4458083529</v>
      </c>
      <c r="Y49" s="463">
        <v>4655633.791347797</v>
      </c>
      <c r="Z49" s="463">
        <v>5495495.7383355694</v>
      </c>
      <c r="AA49" s="256"/>
      <c r="AB49" s="464"/>
    </row>
    <row r="50" spans="1:28" ht="17.100000000000001" customHeight="1">
      <c r="A50" s="1100" t="s">
        <v>164</v>
      </c>
      <c r="B50" s="1100"/>
      <c r="C50" s="1100"/>
      <c r="D50" s="2"/>
      <c r="E50" s="169"/>
      <c r="F50" s="463"/>
      <c r="G50" s="463"/>
      <c r="H50" s="463"/>
      <c r="I50" s="463"/>
      <c r="J50" s="463"/>
      <c r="K50" s="463"/>
      <c r="L50" s="463"/>
      <c r="M50" s="463"/>
      <c r="N50" s="1100" t="s">
        <v>164</v>
      </c>
      <c r="O50" s="1100"/>
      <c r="P50" s="1100"/>
      <c r="Q50" s="2"/>
      <c r="R50" s="169"/>
      <c r="S50" s="431"/>
      <c r="T50" s="431"/>
      <c r="U50" s="169"/>
      <c r="V50" s="463"/>
      <c r="W50" s="463"/>
      <c r="X50" s="463"/>
      <c r="Y50" s="463"/>
      <c r="Z50" s="463"/>
      <c r="AA50" s="256"/>
    </row>
    <row r="51" spans="1:28" ht="17.100000000000001" customHeight="1">
      <c r="A51" s="1120" t="s">
        <v>35</v>
      </c>
      <c r="B51" s="1120" t="s">
        <v>35</v>
      </c>
      <c r="C51" s="102"/>
      <c r="D51" s="2"/>
      <c r="E51" s="169">
        <v>6206.5534238579967</v>
      </c>
      <c r="F51" s="463">
        <v>356352412.07793438</v>
      </c>
      <c r="G51" s="463">
        <v>300060364.05128765</v>
      </c>
      <c r="H51" s="463">
        <v>60997101.922100015</v>
      </c>
      <c r="I51" s="463">
        <v>56215792.570269078</v>
      </c>
      <c r="J51" s="463">
        <v>54861117.416882604</v>
      </c>
      <c r="K51" s="463">
        <v>156548648.60170171</v>
      </c>
      <c r="L51" s="463">
        <v>1385628292.1567593</v>
      </c>
      <c r="M51" s="463">
        <v>117244064.41515988</v>
      </c>
      <c r="N51" s="1120" t="s">
        <v>35</v>
      </c>
      <c r="O51" s="1120" t="s">
        <v>35</v>
      </c>
      <c r="P51" s="102"/>
      <c r="Q51" s="2"/>
      <c r="R51" s="169">
        <v>70418.212576021047</v>
      </c>
      <c r="S51" s="68">
        <v>55332.958758280787</v>
      </c>
      <c r="T51" s="68">
        <v>15085.253817740264</v>
      </c>
      <c r="U51" s="169">
        <v>1058251.8660675474</v>
      </c>
      <c r="V51" s="463">
        <v>884270.59147100651</v>
      </c>
      <c r="W51" s="463">
        <v>44817451.185313404</v>
      </c>
      <c r="X51" s="463">
        <v>284169714.33206636</v>
      </c>
      <c r="Y51" s="463">
        <v>273156500.43362695</v>
      </c>
      <c r="Z51" s="463">
        <v>363416763.07248193</v>
      </c>
      <c r="AA51" s="256"/>
    </row>
    <row r="52" spans="1:28" ht="17.100000000000001" customHeight="1">
      <c r="A52" s="98"/>
      <c r="B52" s="98" t="s">
        <v>36</v>
      </c>
      <c r="C52" s="98"/>
      <c r="D52" s="46"/>
      <c r="E52" s="169">
        <v>4157.9811029776156</v>
      </c>
      <c r="F52" s="463">
        <v>161103027.27483433</v>
      </c>
      <c r="G52" s="463">
        <v>136428413.0343065</v>
      </c>
      <c r="H52" s="463">
        <v>26429168.691308763</v>
      </c>
      <c r="I52" s="463">
        <v>23663742.877491988</v>
      </c>
      <c r="J52" s="463">
        <v>23084337.488184899</v>
      </c>
      <c r="K52" s="463">
        <v>62505009.926220514</v>
      </c>
      <c r="L52" s="463">
        <v>340740449.88324034</v>
      </c>
      <c r="M52" s="463">
        <v>65942270.14869035</v>
      </c>
      <c r="N52" s="98"/>
      <c r="O52" s="98" t="s">
        <v>36</v>
      </c>
      <c r="P52" s="98"/>
      <c r="Q52" s="46"/>
      <c r="R52" s="169">
        <v>33262.091300978151</v>
      </c>
      <c r="S52" s="68">
        <v>26087.882661838539</v>
      </c>
      <c r="T52" s="68">
        <v>7174.2086391395969</v>
      </c>
      <c r="U52" s="169">
        <v>410040.45838479727</v>
      </c>
      <c r="V52" s="463">
        <v>445256.81702560757</v>
      </c>
      <c r="W52" s="463">
        <v>18663379.547711182</v>
      </c>
      <c r="X52" s="463">
        <v>133828773.94965033</v>
      </c>
      <c r="Y52" s="463">
        <v>130835354.12414286</v>
      </c>
      <c r="Z52" s="463">
        <v>165864518.37432006</v>
      </c>
      <c r="AA52" s="256"/>
    </row>
    <row r="53" spans="1:28" ht="17.100000000000001" customHeight="1">
      <c r="A53" s="98"/>
      <c r="B53" s="98" t="s">
        <v>37</v>
      </c>
      <c r="C53" s="98"/>
      <c r="D53" s="46"/>
      <c r="E53" s="431">
        <v>1286.9398402716811</v>
      </c>
      <c r="F53" s="465">
        <v>113080139.78801714</v>
      </c>
      <c r="G53" s="465">
        <v>97037937.400408342</v>
      </c>
      <c r="H53" s="465">
        <v>18775513.560402341</v>
      </c>
      <c r="I53" s="465">
        <v>17401226.870670699</v>
      </c>
      <c r="J53" s="465">
        <v>16956282.088319499</v>
      </c>
      <c r="K53" s="465">
        <v>59604262.847317539</v>
      </c>
      <c r="L53" s="465">
        <v>695184834.89102161</v>
      </c>
      <c r="M53" s="465">
        <v>27314942.96418564</v>
      </c>
      <c r="N53" s="98"/>
      <c r="O53" s="98" t="s">
        <v>37</v>
      </c>
      <c r="P53" s="98"/>
      <c r="Q53" s="46"/>
      <c r="R53" s="431">
        <v>23936.683659587692</v>
      </c>
      <c r="S53" s="68">
        <v>19001.223469200882</v>
      </c>
      <c r="T53" s="68">
        <v>4935.4601903868097</v>
      </c>
      <c r="U53" s="431">
        <v>114714.03370748651</v>
      </c>
      <c r="V53" s="465">
        <v>203796.45836346879</v>
      </c>
      <c r="W53" s="465">
        <v>14938058.450579524</v>
      </c>
      <c r="X53" s="465">
        <v>82161820.009550989</v>
      </c>
      <c r="Y53" s="465">
        <v>79575713.314163014</v>
      </c>
      <c r="Z53" s="465">
        <v>112072914.96084614</v>
      </c>
      <c r="AA53" s="256"/>
    </row>
    <row r="54" spans="1:28" ht="17.100000000000001" customHeight="1">
      <c r="A54" s="98"/>
      <c r="B54" s="98" t="s">
        <v>38</v>
      </c>
      <c r="C54" s="98"/>
      <c r="D54" s="46"/>
      <c r="E54" s="431">
        <v>761.63248060872127</v>
      </c>
      <c r="F54" s="465">
        <v>82169245.015082732</v>
      </c>
      <c r="G54" s="465">
        <v>66594013.616572835</v>
      </c>
      <c r="H54" s="465">
        <v>15792419.670388836</v>
      </c>
      <c r="I54" s="465">
        <v>15150822.822106373</v>
      </c>
      <c r="J54" s="465">
        <v>14820497.840378173</v>
      </c>
      <c r="K54" s="465">
        <v>34439375.82816384</v>
      </c>
      <c r="L54" s="465">
        <v>349703007.38249713</v>
      </c>
      <c r="M54" s="465">
        <v>23986851.302283749</v>
      </c>
      <c r="N54" s="98"/>
      <c r="O54" s="98" t="s">
        <v>38</v>
      </c>
      <c r="P54" s="98"/>
      <c r="Q54" s="46"/>
      <c r="R54" s="431">
        <v>13219.437615455186</v>
      </c>
      <c r="S54" s="68">
        <v>10243.852627241335</v>
      </c>
      <c r="T54" s="68">
        <v>2975.5849882138486</v>
      </c>
      <c r="U54" s="431">
        <v>533497.37397526402</v>
      </c>
      <c r="V54" s="465">
        <v>235217.31608192978</v>
      </c>
      <c r="W54" s="465">
        <v>11216013.187022664</v>
      </c>
      <c r="X54" s="465">
        <v>68179120.372865111</v>
      </c>
      <c r="Y54" s="465">
        <v>62745432.995321266</v>
      </c>
      <c r="Z54" s="465">
        <v>85479329.737315163</v>
      </c>
      <c r="AA54" s="256"/>
    </row>
    <row r="55" spans="1:28" ht="17.100000000000001" customHeight="1" thickBot="1">
      <c r="A55" s="1121" t="s">
        <v>39</v>
      </c>
      <c r="B55" s="1121"/>
      <c r="C55" s="100"/>
      <c r="D55" s="181"/>
      <c r="E55" s="176">
        <v>9622.4465761731244</v>
      </c>
      <c r="F55" s="466">
        <v>352587786.176561</v>
      </c>
      <c r="G55" s="466">
        <v>267042065.18570176</v>
      </c>
      <c r="H55" s="466">
        <v>72164852.446566895</v>
      </c>
      <c r="I55" s="466">
        <v>68397502.12623626</v>
      </c>
      <c r="J55" s="466">
        <v>67134486.948726341</v>
      </c>
      <c r="K55" s="466">
        <v>187074849.12284324</v>
      </c>
      <c r="L55" s="466">
        <v>1225898669.748497</v>
      </c>
      <c r="M55" s="466">
        <v>136736445.14977705</v>
      </c>
      <c r="N55" s="1121" t="s">
        <v>39</v>
      </c>
      <c r="O55" s="1121"/>
      <c r="P55" s="100"/>
      <c r="Q55" s="181"/>
      <c r="R55" s="176">
        <v>63053.483689367153</v>
      </c>
      <c r="S55" s="77">
        <v>48451.471067913197</v>
      </c>
      <c r="T55" s="77">
        <v>14602.012621453841</v>
      </c>
      <c r="U55" s="176">
        <v>687676.34783110581</v>
      </c>
      <c r="V55" s="466">
        <v>1036552.1675880188</v>
      </c>
      <c r="W55" s="466">
        <v>49428434.788851738</v>
      </c>
      <c r="X55" s="466">
        <v>263370479.39475513</v>
      </c>
      <c r="Y55" s="466">
        <v>247292904.95502108</v>
      </c>
      <c r="Z55" s="466">
        <v>346929936.46642977</v>
      </c>
      <c r="AA55" s="256"/>
    </row>
    <row r="56" spans="1:28" ht="12.6" customHeight="1">
      <c r="A56" s="467" t="s">
        <v>633</v>
      </c>
      <c r="B56" s="468"/>
      <c r="C56" s="468"/>
      <c r="D56" s="469"/>
      <c r="E56" s="468"/>
      <c r="F56" s="468"/>
      <c r="G56" s="468"/>
      <c r="H56" s="468"/>
      <c r="I56" s="470"/>
      <c r="N56" s="467" t="s">
        <v>634</v>
      </c>
      <c r="O56" s="471"/>
      <c r="P56" s="472"/>
      <c r="Q56" s="472"/>
      <c r="R56" s="472"/>
      <c r="S56" s="472"/>
      <c r="T56" s="472"/>
      <c r="U56" s="115"/>
      <c r="V56" s="115"/>
      <c r="W56" s="1122"/>
      <c r="X56" s="1122"/>
      <c r="Y56" s="1122"/>
      <c r="Z56" s="1122"/>
    </row>
    <row r="57" spans="1:28" ht="12.6" customHeight="1">
      <c r="A57" s="467" t="s">
        <v>635</v>
      </c>
      <c r="B57" s="468"/>
      <c r="C57" s="468"/>
      <c r="D57" s="469"/>
      <c r="E57" s="468"/>
      <c r="F57" s="468"/>
      <c r="G57" s="468"/>
      <c r="H57" s="468"/>
      <c r="I57" s="468"/>
      <c r="N57" s="467" t="s">
        <v>636</v>
      </c>
      <c r="O57" s="115"/>
      <c r="P57" s="115"/>
      <c r="Q57" s="115"/>
      <c r="R57" s="115"/>
      <c r="S57" s="115"/>
      <c r="T57" s="115"/>
      <c r="U57" s="115"/>
      <c r="V57" s="115"/>
      <c r="W57" s="1123"/>
      <c r="X57" s="1123"/>
      <c r="Y57" s="1123"/>
      <c r="Z57" s="1123"/>
    </row>
    <row r="58" spans="1:28" ht="12.6" customHeight="1">
      <c r="A58" s="467" t="s">
        <v>637</v>
      </c>
      <c r="B58" s="468"/>
      <c r="C58" s="468"/>
      <c r="D58" s="469"/>
      <c r="E58" s="468"/>
      <c r="F58" s="468"/>
      <c r="G58" s="468"/>
      <c r="H58" s="468"/>
      <c r="I58" s="468"/>
      <c r="O58" s="115"/>
      <c r="P58" s="115"/>
      <c r="Q58" s="115"/>
      <c r="R58" s="115"/>
      <c r="S58" s="115"/>
      <c r="T58" s="115"/>
      <c r="U58" s="115"/>
      <c r="V58" s="115"/>
      <c r="W58" s="1123"/>
      <c r="X58" s="1123"/>
      <c r="Y58" s="1123"/>
      <c r="Z58" s="1123"/>
    </row>
    <row r="59" spans="1:28" ht="12.6" customHeight="1">
      <c r="A59" s="467" t="s">
        <v>638</v>
      </c>
      <c r="B59" s="468"/>
      <c r="C59" s="468"/>
      <c r="D59" s="469"/>
      <c r="E59" s="468"/>
      <c r="F59" s="468"/>
      <c r="G59" s="468"/>
      <c r="H59" s="468"/>
      <c r="I59" s="468"/>
      <c r="O59" s="115"/>
      <c r="P59" s="115"/>
      <c r="Q59" s="115"/>
      <c r="R59" s="115"/>
      <c r="S59" s="115"/>
      <c r="T59" s="115"/>
      <c r="U59" s="115"/>
      <c r="V59" s="115"/>
      <c r="W59" s="1123"/>
      <c r="X59" s="1123"/>
      <c r="Y59" s="1123"/>
      <c r="Z59" s="1123"/>
    </row>
    <row r="60" spans="1:28">
      <c r="O60" s="14" t="s">
        <v>639</v>
      </c>
    </row>
    <row r="62" spans="1:28">
      <c r="B62" s="42" t="s">
        <v>962</v>
      </c>
      <c r="E62" s="43">
        <f>E39+E40</f>
        <v>2496.0000000022151</v>
      </c>
      <c r="F62" s="43">
        <f t="shared" ref="F62:M62" si="0">F39+F40</f>
        <v>93541751.985724777</v>
      </c>
      <c r="G62" s="43">
        <f t="shared" si="0"/>
        <v>70732136.651244968</v>
      </c>
      <c r="H62" s="43">
        <f t="shared" si="0"/>
        <v>16135867.438645314</v>
      </c>
      <c r="I62" s="43">
        <f t="shared" si="0"/>
        <v>15085055.090543341</v>
      </c>
      <c r="J62" s="43">
        <f t="shared" si="0"/>
        <v>14773535.320792697</v>
      </c>
      <c r="K62" s="43">
        <f t="shared" si="0"/>
        <v>44809909.201390393</v>
      </c>
      <c r="L62" s="43">
        <f t="shared" si="0"/>
        <v>213842528.23662433</v>
      </c>
      <c r="M62" s="43">
        <f t="shared" si="0"/>
        <v>25473744.553038679</v>
      </c>
      <c r="O62" s="42" t="s">
        <v>962</v>
      </c>
      <c r="R62" s="43">
        <f t="shared" ref="R62:Z62" si="1">R39+R40</f>
        <v>17754.298435545745</v>
      </c>
      <c r="S62" s="43">
        <f t="shared" si="1"/>
        <v>13958.041356204638</v>
      </c>
      <c r="T62" s="43">
        <f t="shared" si="1"/>
        <v>3796.2570793411078</v>
      </c>
      <c r="U62" s="43">
        <f t="shared" si="1"/>
        <v>244371.75590590466</v>
      </c>
      <c r="V62" s="43">
        <f t="shared" si="1"/>
        <v>262356.13729703723</v>
      </c>
      <c r="W62" s="43">
        <f t="shared" si="1"/>
        <v>11296669.101983383</v>
      </c>
      <c r="X62" s="43">
        <f t="shared" si="1"/>
        <v>68237919.614735737</v>
      </c>
      <c r="Y62" s="43">
        <f t="shared" si="1"/>
        <v>64314572.060931846</v>
      </c>
      <c r="Z62" s="43">
        <f t="shared" si="1"/>
        <v>94482456.072346926</v>
      </c>
    </row>
  </sheetData>
  <mergeCells count="72">
    <mergeCell ref="W56:Z59"/>
    <mergeCell ref="J1:K1"/>
    <mergeCell ref="N18:P18"/>
    <mergeCell ref="N51:O51"/>
    <mergeCell ref="N55:O55"/>
    <mergeCell ref="N8:P8"/>
    <mergeCell ref="N10:P10"/>
    <mergeCell ref="K3:K6"/>
    <mergeCell ref="U3:U6"/>
    <mergeCell ref="N17:P17"/>
    <mergeCell ref="N21:P21"/>
    <mergeCell ref="N20:P20"/>
    <mergeCell ref="N15:P15"/>
    <mergeCell ref="N19:P19"/>
    <mergeCell ref="Z3:Z6"/>
    <mergeCell ref="V3:V6"/>
    <mergeCell ref="A51:B51"/>
    <mergeCell ref="A55:B55"/>
    <mergeCell ref="N34:P34"/>
    <mergeCell ref="N25:P25"/>
    <mergeCell ref="A50:C50"/>
    <mergeCell ref="N50:P50"/>
    <mergeCell ref="N35:O35"/>
    <mergeCell ref="A35:B35"/>
    <mergeCell ref="N49:O49"/>
    <mergeCell ref="A49:B49"/>
    <mergeCell ref="A28:C28"/>
    <mergeCell ref="A34:C34"/>
    <mergeCell ref="N28:P28"/>
    <mergeCell ref="A25:C25"/>
    <mergeCell ref="W3:W6"/>
    <mergeCell ref="X3:X6"/>
    <mergeCell ref="Y3:Y6"/>
    <mergeCell ref="H3:H6"/>
    <mergeCell ref="N22:P22"/>
    <mergeCell ref="M3:M6"/>
    <mergeCell ref="L3:L6"/>
    <mergeCell ref="N11:P11"/>
    <mergeCell ref="N3:P6"/>
    <mergeCell ref="J3:J5"/>
    <mergeCell ref="N16:P16"/>
    <mergeCell ref="N13:P13"/>
    <mergeCell ref="N14:P14"/>
    <mergeCell ref="N7:P7"/>
    <mergeCell ref="N9:P9"/>
    <mergeCell ref="R3:T5"/>
    <mergeCell ref="A17:C17"/>
    <mergeCell ref="N12:P12"/>
    <mergeCell ref="A20:C20"/>
    <mergeCell ref="A21:C21"/>
    <mergeCell ref="A18:C18"/>
    <mergeCell ref="A13:C13"/>
    <mergeCell ref="A12:C12"/>
    <mergeCell ref="A16:C16"/>
    <mergeCell ref="A15:C15"/>
    <mergeCell ref="A14:C14"/>
    <mergeCell ref="A24:C24"/>
    <mergeCell ref="N24:P24"/>
    <mergeCell ref="E3:E6"/>
    <mergeCell ref="A3:C6"/>
    <mergeCell ref="A19:C19"/>
    <mergeCell ref="G3:G6"/>
    <mergeCell ref="I3:I5"/>
    <mergeCell ref="A10:C10"/>
    <mergeCell ref="A7:C7"/>
    <mergeCell ref="F3:F6"/>
    <mergeCell ref="A8:C8"/>
    <mergeCell ref="A23:C23"/>
    <mergeCell ref="N23:P23"/>
    <mergeCell ref="A22:C22"/>
    <mergeCell ref="A11:C11"/>
    <mergeCell ref="A9:C9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92" pageOrder="overThenDown" orientation="portrait" useFirstPageNumber="1" r:id="rId1"/>
  <headerFooter alignWithMargins="0">
    <oddFooter>&amp;C&amp;P</oddFooter>
  </headerFooter>
  <colBreaks count="1" manualBreakCount="1">
    <brk id="13" max="46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BM66"/>
  <sheetViews>
    <sheetView view="pageBreakPreview" topLeftCell="A47" zoomScaleNormal="50" zoomScaleSheetLayoutView="100" workbookViewId="0">
      <selection activeCell="J65" sqref="J65"/>
    </sheetView>
  </sheetViews>
  <sheetFormatPr defaultColWidth="9.109375" defaultRowHeight="15.6"/>
  <cols>
    <col min="1" max="1" width="2.33203125" style="14" customWidth="1"/>
    <col min="2" max="2" width="16.6640625" style="14" customWidth="1"/>
    <col min="3" max="3" width="1.44140625" style="14" customWidth="1"/>
    <col min="4" max="4" width="1.6640625" style="15" customWidth="1"/>
    <col min="5" max="5" width="10.6640625" style="43" customWidth="1"/>
    <col min="6" max="6" width="14.5546875" style="43" customWidth="1"/>
    <col min="7" max="9" width="15.6640625" style="43" customWidth="1"/>
    <col min="10" max="13" width="23.109375" style="43" customWidth="1"/>
    <col min="14" max="14" width="2.33203125" style="14" customWidth="1"/>
    <col min="15" max="15" width="15.6640625" style="14" customWidth="1"/>
    <col min="16" max="16" width="2.33203125" style="14" customWidth="1"/>
    <col min="17" max="17" width="1.6640625" style="15" customWidth="1"/>
    <col min="18" max="20" width="14" style="43" customWidth="1"/>
    <col min="21" max="22" width="19.6640625" style="43" customWidth="1"/>
    <col min="23" max="26" width="24.33203125" style="43" customWidth="1"/>
    <col min="27" max="16384" width="9.109375" style="43"/>
  </cols>
  <sheetData>
    <row r="1" spans="1:65" s="113" customFormat="1" ht="34.5" customHeight="1">
      <c r="A1" s="1128" t="s">
        <v>320</v>
      </c>
      <c r="B1" s="1128"/>
      <c r="C1" s="1128"/>
      <c r="D1" s="1128"/>
      <c r="E1" s="1128"/>
      <c r="F1" s="1128"/>
      <c r="G1" s="1128"/>
      <c r="H1" s="1128"/>
      <c r="I1" s="1128"/>
      <c r="J1" s="1124" t="s">
        <v>322</v>
      </c>
      <c r="K1" s="1124"/>
      <c r="L1" s="1124"/>
      <c r="M1" s="1124"/>
      <c r="N1" s="1128" t="s">
        <v>320</v>
      </c>
      <c r="O1" s="1128"/>
      <c r="P1" s="1128"/>
      <c r="Q1" s="1128"/>
      <c r="R1" s="1128"/>
      <c r="S1" s="1128"/>
      <c r="T1" s="1128"/>
      <c r="U1" s="1128"/>
      <c r="V1" s="1128"/>
      <c r="W1" s="1124" t="s">
        <v>321</v>
      </c>
      <c r="X1" s="1124"/>
      <c r="Y1" s="1124"/>
      <c r="Z1" s="1124"/>
    </row>
    <row r="2" spans="1:65" ht="12.9" customHeight="1" thickBot="1">
      <c r="A2" s="43"/>
      <c r="B2" s="115"/>
      <c r="C2" s="115"/>
      <c r="D2" s="116"/>
      <c r="M2" s="248" t="s">
        <v>349</v>
      </c>
      <c r="N2" s="427"/>
      <c r="O2" s="115"/>
      <c r="P2" s="115"/>
      <c r="Q2" s="116"/>
      <c r="Z2" s="248" t="s">
        <v>349</v>
      </c>
    </row>
    <row r="3" spans="1:65" s="203" customFormat="1" ht="15" customHeight="1">
      <c r="A3" s="1104" t="s">
        <v>1</v>
      </c>
      <c r="B3" s="1104"/>
      <c r="C3" s="1104"/>
      <c r="D3" s="119"/>
      <c r="E3" s="1101" t="s">
        <v>165</v>
      </c>
      <c r="F3" s="1101" t="s">
        <v>352</v>
      </c>
      <c r="G3" s="1101" t="s">
        <v>19</v>
      </c>
      <c r="H3" s="1101" t="s">
        <v>80</v>
      </c>
      <c r="I3" s="1125" t="s">
        <v>166</v>
      </c>
      <c r="J3" s="1114" t="s">
        <v>46</v>
      </c>
      <c r="K3" s="1101" t="s">
        <v>167</v>
      </c>
      <c r="L3" s="1101" t="s">
        <v>182</v>
      </c>
      <c r="M3" s="1101" t="s">
        <v>47</v>
      </c>
      <c r="N3" s="1104" t="s">
        <v>1</v>
      </c>
      <c r="O3" s="1104"/>
      <c r="P3" s="1104"/>
      <c r="Q3" s="119"/>
      <c r="R3" s="1107" t="s">
        <v>183</v>
      </c>
      <c r="S3" s="1117"/>
      <c r="T3" s="1111"/>
      <c r="U3" s="1101" t="s">
        <v>184</v>
      </c>
      <c r="V3" s="1101" t="s">
        <v>185</v>
      </c>
      <c r="W3" s="1111" t="s">
        <v>48</v>
      </c>
      <c r="X3" s="1101" t="s">
        <v>49</v>
      </c>
      <c r="Y3" s="1101" t="s">
        <v>50</v>
      </c>
      <c r="Z3" s="1107" t="s">
        <v>411</v>
      </c>
    </row>
    <row r="4" spans="1:65" s="203" customFormat="1" ht="15" customHeight="1">
      <c r="A4" s="1105"/>
      <c r="B4" s="1105"/>
      <c r="C4" s="1105"/>
      <c r="D4" s="122"/>
      <c r="E4" s="1102"/>
      <c r="F4" s="1102"/>
      <c r="G4" s="1102"/>
      <c r="H4" s="1102"/>
      <c r="I4" s="1126"/>
      <c r="J4" s="1115"/>
      <c r="K4" s="1102"/>
      <c r="L4" s="1102"/>
      <c r="M4" s="1102"/>
      <c r="N4" s="1105"/>
      <c r="O4" s="1105"/>
      <c r="P4" s="1105"/>
      <c r="Q4" s="122"/>
      <c r="R4" s="1108"/>
      <c r="S4" s="1118"/>
      <c r="T4" s="1112"/>
      <c r="U4" s="1102"/>
      <c r="V4" s="1102"/>
      <c r="W4" s="1112"/>
      <c r="X4" s="1102"/>
      <c r="Y4" s="1102"/>
      <c r="Z4" s="1108"/>
    </row>
    <row r="5" spans="1:65" s="203" customFormat="1" ht="15" customHeight="1">
      <c r="A5" s="1105"/>
      <c r="B5" s="1105"/>
      <c r="C5" s="1105"/>
      <c r="D5" s="122"/>
      <c r="E5" s="1102"/>
      <c r="F5" s="1102"/>
      <c r="G5" s="1102"/>
      <c r="H5" s="1102"/>
      <c r="I5" s="1127"/>
      <c r="J5" s="1116"/>
      <c r="K5" s="1102"/>
      <c r="L5" s="1102"/>
      <c r="M5" s="1102"/>
      <c r="N5" s="1105"/>
      <c r="O5" s="1105"/>
      <c r="P5" s="1105"/>
      <c r="Q5" s="122"/>
      <c r="R5" s="1109"/>
      <c r="S5" s="1119"/>
      <c r="T5" s="1113"/>
      <c r="U5" s="1102"/>
      <c r="V5" s="1102"/>
      <c r="W5" s="1112"/>
      <c r="X5" s="1102"/>
      <c r="Y5" s="1102"/>
      <c r="Z5" s="1108"/>
    </row>
    <row r="6" spans="1:65" s="208" customFormat="1" ht="48.75" customHeight="1">
      <c r="A6" s="1106"/>
      <c r="B6" s="1106"/>
      <c r="C6" s="1106"/>
      <c r="D6" s="123"/>
      <c r="E6" s="1103"/>
      <c r="F6" s="1103"/>
      <c r="G6" s="1103"/>
      <c r="H6" s="1103"/>
      <c r="I6" s="125" t="s">
        <v>53</v>
      </c>
      <c r="J6" s="206" t="s">
        <v>51</v>
      </c>
      <c r="K6" s="1103"/>
      <c r="L6" s="1103"/>
      <c r="M6" s="1103"/>
      <c r="N6" s="1106"/>
      <c r="O6" s="1106"/>
      <c r="P6" s="1106"/>
      <c r="Q6" s="123"/>
      <c r="R6" s="124" t="s">
        <v>68</v>
      </c>
      <c r="S6" s="124" t="s">
        <v>473</v>
      </c>
      <c r="T6" s="124" t="s">
        <v>474</v>
      </c>
      <c r="U6" s="1103"/>
      <c r="V6" s="1103"/>
      <c r="W6" s="1113"/>
      <c r="X6" s="1103"/>
      <c r="Y6" s="1103"/>
      <c r="Z6" s="1109"/>
    </row>
    <row r="7" spans="1:65" s="130" customFormat="1" ht="12.75" hidden="1" customHeight="1">
      <c r="A7" s="1110" t="s">
        <v>834</v>
      </c>
      <c r="B7" s="1110"/>
      <c r="C7" s="1110"/>
      <c r="D7" s="2"/>
      <c r="E7" s="127">
        <v>15868</v>
      </c>
      <c r="F7" s="128"/>
      <c r="G7" s="128">
        <v>603026494</v>
      </c>
      <c r="H7" s="128">
        <v>236139489</v>
      </c>
      <c r="I7" s="128">
        <v>228742370</v>
      </c>
      <c r="J7" s="128">
        <v>226443369</v>
      </c>
      <c r="K7" s="128">
        <v>267919195</v>
      </c>
      <c r="L7" s="128">
        <v>884014361</v>
      </c>
      <c r="M7" s="128">
        <v>182557765</v>
      </c>
      <c r="N7" s="1110" t="s">
        <v>834</v>
      </c>
      <c r="O7" s="1110"/>
      <c r="P7" s="1110"/>
      <c r="Q7" s="2"/>
      <c r="R7" s="127">
        <v>299953</v>
      </c>
      <c r="S7" s="128"/>
      <c r="T7" s="128"/>
      <c r="U7" s="128">
        <v>665306</v>
      </c>
      <c r="V7" s="128">
        <v>1500561</v>
      </c>
      <c r="W7" s="128">
        <v>134398980</v>
      </c>
      <c r="X7" s="128">
        <v>554575873</v>
      </c>
      <c r="Y7" s="128">
        <v>526282949</v>
      </c>
      <c r="Z7" s="128">
        <v>577217481</v>
      </c>
      <c r="AA7" s="256"/>
      <c r="AB7" s="256"/>
      <c r="AC7" s="256"/>
      <c r="AD7" s="256"/>
      <c r="AE7" s="256"/>
      <c r="AF7" s="256"/>
      <c r="AG7" s="256"/>
      <c r="AH7" s="256"/>
      <c r="AI7" s="256"/>
      <c r="AJ7" s="256"/>
      <c r="AK7" s="256"/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256"/>
      <c r="AW7" s="256"/>
      <c r="AX7" s="256"/>
      <c r="AY7" s="256"/>
      <c r="AZ7" s="256"/>
      <c r="BA7" s="256"/>
      <c r="BB7" s="256"/>
      <c r="BC7" s="256"/>
      <c r="BD7" s="256"/>
      <c r="BE7" s="256"/>
      <c r="BF7" s="256"/>
      <c r="BG7" s="256"/>
      <c r="BH7" s="256"/>
      <c r="BI7" s="256"/>
      <c r="BJ7" s="256"/>
      <c r="BK7" s="256"/>
      <c r="BL7" s="256"/>
      <c r="BM7" s="256"/>
    </row>
    <row r="8" spans="1:65" s="130" customFormat="1" ht="12.75" hidden="1" customHeight="1">
      <c r="A8" s="1100" t="s">
        <v>835</v>
      </c>
      <c r="B8" s="1100"/>
      <c r="C8" s="1100"/>
      <c r="D8" s="2"/>
      <c r="E8" s="131">
        <v>15359.729863485445</v>
      </c>
      <c r="F8" s="132"/>
      <c r="G8" s="132">
        <v>494994273.78069001</v>
      </c>
      <c r="H8" s="132">
        <v>154947634.2259225</v>
      </c>
      <c r="I8" s="132">
        <v>147881489.17477137</v>
      </c>
      <c r="J8" s="132">
        <v>145674634.91233367</v>
      </c>
      <c r="K8" s="132">
        <v>265380930.84711596</v>
      </c>
      <c r="L8" s="132">
        <v>1212122873.0867617</v>
      </c>
      <c r="M8" s="132">
        <v>189058568.97157201</v>
      </c>
      <c r="N8" s="1100" t="s">
        <v>835</v>
      </c>
      <c r="O8" s="1100"/>
      <c r="P8" s="1100"/>
      <c r="Q8" s="2"/>
      <c r="R8" s="131">
        <v>245028.31251835014</v>
      </c>
      <c r="S8" s="132"/>
      <c r="T8" s="132"/>
      <c r="U8" s="132">
        <v>917907.97199039278</v>
      </c>
      <c r="V8" s="132">
        <v>1397307.4488225766</v>
      </c>
      <c r="W8" s="132">
        <v>123272356.01037998</v>
      </c>
      <c r="X8" s="132">
        <v>501494769.53363603</v>
      </c>
      <c r="Y8" s="132">
        <v>500259936.87579286</v>
      </c>
      <c r="Z8" s="132">
        <v>489940996.20230705</v>
      </c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  <c r="AR8" s="256"/>
      <c r="AS8" s="256"/>
      <c r="AT8" s="256"/>
      <c r="AU8" s="256"/>
      <c r="AV8" s="256"/>
      <c r="AW8" s="256"/>
      <c r="AX8" s="256"/>
      <c r="AY8" s="256"/>
      <c r="AZ8" s="256"/>
      <c r="BA8" s="256"/>
      <c r="BB8" s="256"/>
      <c r="BC8" s="256"/>
      <c r="BD8" s="256"/>
      <c r="BE8" s="256"/>
      <c r="BF8" s="256"/>
      <c r="BG8" s="256"/>
      <c r="BH8" s="256"/>
      <c r="BI8" s="256"/>
      <c r="BJ8" s="256"/>
      <c r="BK8" s="256"/>
      <c r="BL8" s="256"/>
      <c r="BM8" s="256"/>
    </row>
    <row r="9" spans="1:65" s="130" customFormat="1" ht="12.75" hidden="1" customHeight="1">
      <c r="A9" s="1100" t="s">
        <v>873</v>
      </c>
      <c r="B9" s="1100"/>
      <c r="C9" s="1100"/>
      <c r="D9" s="2"/>
      <c r="E9" s="131">
        <v>16753</v>
      </c>
      <c r="F9" s="132"/>
      <c r="G9" s="132">
        <v>487002541</v>
      </c>
      <c r="H9" s="132">
        <v>124334744</v>
      </c>
      <c r="I9" s="132">
        <v>119263459</v>
      </c>
      <c r="J9" s="132">
        <v>117073324</v>
      </c>
      <c r="K9" s="227" t="s">
        <v>75</v>
      </c>
      <c r="L9" s="132">
        <v>948584982</v>
      </c>
      <c r="M9" s="132">
        <v>292594178</v>
      </c>
      <c r="N9" s="1100" t="s">
        <v>873</v>
      </c>
      <c r="O9" s="1100"/>
      <c r="P9" s="1100"/>
      <c r="Q9" s="2"/>
      <c r="R9" s="131">
        <v>227442</v>
      </c>
      <c r="S9" s="132"/>
      <c r="T9" s="132"/>
      <c r="U9" s="132">
        <v>2748724</v>
      </c>
      <c r="V9" s="132">
        <v>2277419</v>
      </c>
      <c r="W9" s="132">
        <v>94437596</v>
      </c>
      <c r="X9" s="132">
        <v>506459891</v>
      </c>
      <c r="Y9" s="132">
        <v>489213132</v>
      </c>
      <c r="Z9" s="132">
        <v>483138909</v>
      </c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  <c r="AU9" s="256"/>
      <c r="AV9" s="256"/>
      <c r="AW9" s="256"/>
      <c r="AX9" s="256"/>
      <c r="AY9" s="256"/>
      <c r="AZ9" s="256"/>
      <c r="BA9" s="256"/>
      <c r="BB9" s="256"/>
      <c r="BC9" s="256"/>
      <c r="BD9" s="256"/>
      <c r="BE9" s="256"/>
      <c r="BF9" s="256"/>
      <c r="BG9" s="256"/>
      <c r="BH9" s="256"/>
      <c r="BI9" s="256"/>
      <c r="BJ9" s="256"/>
      <c r="BK9" s="256"/>
      <c r="BL9" s="256"/>
      <c r="BM9" s="256"/>
    </row>
    <row r="10" spans="1:65" s="130" customFormat="1" ht="12.75" hidden="1" customHeight="1">
      <c r="A10" s="1100" t="s">
        <v>874</v>
      </c>
      <c r="B10" s="1100"/>
      <c r="C10" s="1100"/>
      <c r="D10" s="2"/>
      <c r="E10" s="131">
        <v>16709.810728069348</v>
      </c>
      <c r="F10" s="132"/>
      <c r="G10" s="132">
        <v>414737390.60567856</v>
      </c>
      <c r="H10" s="132">
        <v>116562601.85559039</v>
      </c>
      <c r="I10" s="132">
        <v>109429314.44336228</v>
      </c>
      <c r="J10" s="132">
        <v>107238593.52444988</v>
      </c>
      <c r="K10" s="132">
        <v>247400044.96104524</v>
      </c>
      <c r="L10" s="132">
        <v>887937777.42154884</v>
      </c>
      <c r="M10" s="132">
        <v>140865843.140623</v>
      </c>
      <c r="N10" s="1100" t="s">
        <v>874</v>
      </c>
      <c r="O10" s="1100"/>
      <c r="P10" s="1100"/>
      <c r="Q10" s="2"/>
      <c r="R10" s="131">
        <v>228813.06455282203</v>
      </c>
      <c r="S10" s="132"/>
      <c r="T10" s="132"/>
      <c r="U10" s="132">
        <v>1021801.3551703647</v>
      </c>
      <c r="V10" s="132">
        <v>1309253.9037219542</v>
      </c>
      <c r="W10" s="132">
        <v>91350274.64845255</v>
      </c>
      <c r="X10" s="132">
        <v>401820999.30479008</v>
      </c>
      <c r="Y10" s="132">
        <v>419108300.79884535</v>
      </c>
      <c r="Z10" s="132">
        <v>408986059.54365325</v>
      </c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  <c r="BF10" s="256"/>
      <c r="BG10" s="256"/>
      <c r="BH10" s="256"/>
      <c r="BI10" s="256"/>
      <c r="BJ10" s="256"/>
      <c r="BK10" s="256"/>
      <c r="BL10" s="256"/>
      <c r="BM10" s="256"/>
    </row>
    <row r="11" spans="1:65" s="130" customFormat="1" ht="12.75" hidden="1" customHeight="1">
      <c r="A11" s="1100" t="s">
        <v>875</v>
      </c>
      <c r="B11" s="1100"/>
      <c r="C11" s="1100"/>
      <c r="D11" s="2"/>
      <c r="E11" s="131">
        <v>16533.995190724807</v>
      </c>
      <c r="F11" s="132"/>
      <c r="G11" s="132">
        <v>481177186.66022843</v>
      </c>
      <c r="H11" s="132">
        <v>136657553.45562047</v>
      </c>
      <c r="I11" s="132">
        <v>129931448.67445837</v>
      </c>
      <c r="J11" s="132">
        <v>127518867.79717611</v>
      </c>
      <c r="K11" s="132">
        <v>282425075.65857679</v>
      </c>
      <c r="L11" s="106">
        <v>1094008385.2415526</v>
      </c>
      <c r="M11" s="132">
        <v>161385785.02982691</v>
      </c>
      <c r="N11" s="1100" t="s">
        <v>875</v>
      </c>
      <c r="O11" s="1100"/>
      <c r="P11" s="1100"/>
      <c r="Q11" s="2"/>
      <c r="R11" s="131">
        <v>228948.67022142731</v>
      </c>
      <c r="S11" s="132"/>
      <c r="T11" s="132"/>
      <c r="U11" s="132">
        <v>1130274.6968304445</v>
      </c>
      <c r="V11" s="132">
        <v>1398324.8235549179</v>
      </c>
      <c r="W11" s="132">
        <v>100773783.08861336</v>
      </c>
      <c r="X11" s="132">
        <v>444122840.59282225</v>
      </c>
      <c r="Y11" s="132">
        <v>476703908.25929618</v>
      </c>
      <c r="Z11" s="132">
        <v>476118838.14378631</v>
      </c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  <c r="BC11" s="256"/>
      <c r="BD11" s="256"/>
      <c r="BE11" s="256"/>
      <c r="BF11" s="256"/>
      <c r="BG11" s="256"/>
      <c r="BH11" s="256"/>
      <c r="BI11" s="256"/>
      <c r="BJ11" s="256"/>
      <c r="BK11" s="256"/>
      <c r="BL11" s="256"/>
      <c r="BM11" s="256"/>
    </row>
    <row r="12" spans="1:65" s="130" customFormat="1" ht="13.65" hidden="1" customHeight="1">
      <c r="A12" s="1100" t="s">
        <v>876</v>
      </c>
      <c r="B12" s="1100"/>
      <c r="C12" s="1100"/>
      <c r="D12" s="2"/>
      <c r="E12" s="50">
        <v>13011.99059823642</v>
      </c>
      <c r="F12" s="50"/>
      <c r="G12" s="50">
        <v>529227099.51266408</v>
      </c>
      <c r="H12" s="50">
        <v>140429977.5173316</v>
      </c>
      <c r="I12" s="50">
        <v>134200549.10319635</v>
      </c>
      <c r="J12" s="50">
        <v>132168544.60800523</v>
      </c>
      <c r="K12" s="50">
        <v>259722000.93643233</v>
      </c>
      <c r="L12" s="106">
        <v>1104507474.4175601</v>
      </c>
      <c r="M12" s="50">
        <v>143334000.27478242</v>
      </c>
      <c r="N12" s="1100" t="s">
        <v>876</v>
      </c>
      <c r="O12" s="1100"/>
      <c r="P12" s="1100"/>
      <c r="Q12" s="2"/>
      <c r="R12" s="50">
        <v>193925.71732453088</v>
      </c>
      <c r="S12" s="50"/>
      <c r="T12" s="50"/>
      <c r="U12" s="50">
        <v>752804.04328510386</v>
      </c>
      <c r="V12" s="50">
        <v>1193573.853800901</v>
      </c>
      <c r="W12" s="50">
        <v>104616357.15462527</v>
      </c>
      <c r="X12" s="50">
        <v>468911586.1162464</v>
      </c>
      <c r="Y12" s="50">
        <v>496488994.83943087</v>
      </c>
      <c r="Z12" s="50">
        <v>525924646.66538167</v>
      </c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  <c r="BC12" s="256"/>
      <c r="BD12" s="256"/>
      <c r="BE12" s="256"/>
      <c r="BF12" s="256"/>
      <c r="BG12" s="256"/>
      <c r="BH12" s="256"/>
      <c r="BI12" s="256"/>
      <c r="BJ12" s="256"/>
      <c r="BK12" s="256"/>
      <c r="BL12" s="256"/>
      <c r="BM12" s="256"/>
    </row>
    <row r="13" spans="1:65" s="130" customFormat="1" ht="6" hidden="1" customHeight="1">
      <c r="A13" s="1100" t="s">
        <v>877</v>
      </c>
      <c r="B13" s="1100"/>
      <c r="C13" s="1100"/>
      <c r="D13" s="2"/>
      <c r="E13" s="50">
        <v>12681.999974313834</v>
      </c>
      <c r="F13" s="50"/>
      <c r="G13" s="50">
        <v>552581020.29235148</v>
      </c>
      <c r="H13" s="50">
        <v>141106805.42693427</v>
      </c>
      <c r="I13" s="50">
        <v>134446210.27928859</v>
      </c>
      <c r="J13" s="50">
        <v>132072575.80386156</v>
      </c>
      <c r="K13" s="50">
        <v>271931798.65626091</v>
      </c>
      <c r="L13" s="106">
        <v>1110604457.444062</v>
      </c>
      <c r="M13" s="50">
        <v>149366518.39722168</v>
      </c>
      <c r="N13" s="1100" t="s">
        <v>877</v>
      </c>
      <c r="O13" s="1100"/>
      <c r="P13" s="1100"/>
      <c r="Q13" s="2"/>
      <c r="R13" s="50">
        <v>166140.25630622066</v>
      </c>
      <c r="S13" s="50"/>
      <c r="T13" s="50"/>
      <c r="U13" s="50">
        <v>1144522.0611239518</v>
      </c>
      <c r="V13" s="50">
        <v>1230727.2783956565</v>
      </c>
      <c r="W13" s="50">
        <v>100988053.15670443</v>
      </c>
      <c r="X13" s="50">
        <v>500920199.75254083</v>
      </c>
      <c r="Y13" s="50">
        <v>529763432.86957943</v>
      </c>
      <c r="Z13" s="50">
        <v>544276746.5873183</v>
      </c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256"/>
      <c r="AS13" s="256"/>
      <c r="AT13" s="256"/>
      <c r="AU13" s="256"/>
      <c r="AV13" s="256"/>
      <c r="AW13" s="256"/>
      <c r="AX13" s="256"/>
      <c r="AY13" s="256"/>
      <c r="AZ13" s="256"/>
      <c r="BA13" s="256"/>
      <c r="BB13" s="256"/>
      <c r="BC13" s="256"/>
      <c r="BD13" s="256"/>
      <c r="BE13" s="256"/>
      <c r="BF13" s="256"/>
      <c r="BG13" s="256"/>
      <c r="BH13" s="256"/>
      <c r="BI13" s="256"/>
      <c r="BJ13" s="256"/>
      <c r="BK13" s="256"/>
      <c r="BL13" s="256"/>
      <c r="BM13" s="256"/>
    </row>
    <row r="14" spans="1:65" s="130" customFormat="1" ht="14.1" hidden="1" customHeight="1">
      <c r="A14" s="1100" t="s">
        <v>878</v>
      </c>
      <c r="B14" s="1100"/>
      <c r="C14" s="1100"/>
      <c r="D14" s="2"/>
      <c r="E14" s="50">
        <v>12737</v>
      </c>
      <c r="F14" s="134" t="s">
        <v>808</v>
      </c>
      <c r="G14" s="50">
        <v>601944046.60906851</v>
      </c>
      <c r="H14" s="50">
        <v>172902573.34486184</v>
      </c>
      <c r="I14" s="50">
        <v>166376177.84396973</v>
      </c>
      <c r="J14" s="50">
        <v>163946830.756715</v>
      </c>
      <c r="K14" s="134" t="s">
        <v>808</v>
      </c>
      <c r="L14" s="106">
        <v>1814153456.0773289</v>
      </c>
      <c r="M14" s="50">
        <v>165085444.02328008</v>
      </c>
      <c r="N14" s="1100" t="s">
        <v>878</v>
      </c>
      <c r="O14" s="1100"/>
      <c r="P14" s="1100"/>
      <c r="Q14" s="2"/>
      <c r="R14" s="50">
        <v>155909.24169496537</v>
      </c>
      <c r="S14" s="134" t="s">
        <v>808</v>
      </c>
      <c r="T14" s="134" t="s">
        <v>808</v>
      </c>
      <c r="U14" s="50">
        <v>1675244.8222376767</v>
      </c>
      <c r="V14" s="50">
        <v>1627805.9595102945</v>
      </c>
      <c r="W14" s="50">
        <v>100995805.8924465</v>
      </c>
      <c r="X14" s="50">
        <v>558221856.29158294</v>
      </c>
      <c r="Y14" s="50">
        <v>536794692.29690802</v>
      </c>
      <c r="Z14" s="50">
        <v>593815353.6740514</v>
      </c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56"/>
      <c r="AU14" s="256"/>
      <c r="AV14" s="256"/>
      <c r="AW14" s="256"/>
      <c r="AX14" s="256"/>
      <c r="AY14" s="256"/>
      <c r="AZ14" s="256"/>
      <c r="BA14" s="256"/>
      <c r="BB14" s="256"/>
      <c r="BC14" s="256"/>
      <c r="BD14" s="256"/>
      <c r="BE14" s="256"/>
      <c r="BF14" s="256"/>
      <c r="BG14" s="256"/>
      <c r="BH14" s="256"/>
      <c r="BI14" s="256"/>
      <c r="BJ14" s="256"/>
      <c r="BK14" s="256"/>
      <c r="BL14" s="256"/>
      <c r="BM14" s="256"/>
    </row>
    <row r="15" spans="1:65" s="130" customFormat="1" ht="14.1" hidden="1" customHeight="1">
      <c r="A15" s="1100" t="s">
        <v>879</v>
      </c>
      <c r="B15" s="1100"/>
      <c r="C15" s="1100"/>
      <c r="D15" s="2"/>
      <c r="E15" s="50">
        <v>13442</v>
      </c>
      <c r="F15" s="134" t="s">
        <v>808</v>
      </c>
      <c r="G15" s="50">
        <v>577199200.16932678</v>
      </c>
      <c r="H15" s="50">
        <v>132123235.68076555</v>
      </c>
      <c r="I15" s="50">
        <v>125800730.50156009</v>
      </c>
      <c r="J15" s="50">
        <v>123054810.73974641</v>
      </c>
      <c r="K15" s="50">
        <v>301856174.15928191</v>
      </c>
      <c r="L15" s="106">
        <v>1858282579.7641816</v>
      </c>
      <c r="M15" s="50">
        <v>160251243.33020073</v>
      </c>
      <c r="N15" s="1100" t="s">
        <v>879</v>
      </c>
      <c r="O15" s="1100"/>
      <c r="P15" s="1100"/>
      <c r="Q15" s="2"/>
      <c r="R15" s="50">
        <v>145594.46687390516</v>
      </c>
      <c r="S15" s="134" t="s">
        <v>808</v>
      </c>
      <c r="T15" s="134" t="s">
        <v>808</v>
      </c>
      <c r="U15" s="50">
        <v>1522551.5788164332</v>
      </c>
      <c r="V15" s="50">
        <v>1744777.1177986255</v>
      </c>
      <c r="W15" s="50">
        <v>91708987.744631439</v>
      </c>
      <c r="X15" s="50">
        <v>568348194.85530388</v>
      </c>
      <c r="Y15" s="50">
        <v>553974123.4326942</v>
      </c>
      <c r="Z15" s="50">
        <v>566441852.06325817</v>
      </c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56"/>
      <c r="AU15" s="256"/>
      <c r="AV15" s="256"/>
      <c r="AW15" s="256"/>
      <c r="AX15" s="256"/>
      <c r="AY15" s="256"/>
      <c r="AZ15" s="256"/>
      <c r="BA15" s="256"/>
      <c r="BB15" s="256"/>
      <c r="BC15" s="256"/>
      <c r="BD15" s="256"/>
      <c r="BE15" s="256"/>
      <c r="BF15" s="256"/>
      <c r="BG15" s="256"/>
      <c r="BH15" s="256"/>
      <c r="BI15" s="256"/>
      <c r="BJ15" s="256"/>
      <c r="BK15" s="256"/>
      <c r="BL15" s="256"/>
      <c r="BM15" s="256"/>
    </row>
    <row r="16" spans="1:65" s="130" customFormat="1" ht="14.25" hidden="1" customHeight="1">
      <c r="A16" s="1100" t="s">
        <v>880</v>
      </c>
      <c r="B16" s="1100"/>
      <c r="C16" s="1100"/>
      <c r="D16" s="2"/>
      <c r="E16" s="50">
        <v>13388.599999999908</v>
      </c>
      <c r="F16" s="134" t="s">
        <v>808</v>
      </c>
      <c r="G16" s="50">
        <v>591176187.09769368</v>
      </c>
      <c r="H16" s="50">
        <v>120556714.0841175</v>
      </c>
      <c r="I16" s="50">
        <v>114978894.91229565</v>
      </c>
      <c r="J16" s="50">
        <v>112835526.38669783</v>
      </c>
      <c r="K16" s="50">
        <v>291833489.91973096</v>
      </c>
      <c r="L16" s="106">
        <v>1616947529.8692384</v>
      </c>
      <c r="M16" s="50">
        <v>163700524.03846496</v>
      </c>
      <c r="N16" s="1100" t="s">
        <v>880</v>
      </c>
      <c r="O16" s="1100"/>
      <c r="P16" s="1100"/>
      <c r="Q16" s="2"/>
      <c r="R16" s="50">
        <v>138340.60233372761</v>
      </c>
      <c r="S16" s="134" t="s">
        <v>808</v>
      </c>
      <c r="T16" s="134" t="s">
        <v>808</v>
      </c>
      <c r="U16" s="50">
        <v>1505639.2912882366</v>
      </c>
      <c r="V16" s="50">
        <v>1647108.8644710421</v>
      </c>
      <c r="W16" s="50">
        <v>83099466.536731362</v>
      </c>
      <c r="X16" s="50">
        <v>554808898.00771308</v>
      </c>
      <c r="Y16" s="50">
        <v>560070365.17429125</v>
      </c>
      <c r="Z16" s="50">
        <v>656177276.44288492</v>
      </c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56"/>
      <c r="AU16" s="256"/>
      <c r="AV16" s="256"/>
      <c r="AW16" s="256"/>
      <c r="AX16" s="256"/>
      <c r="AY16" s="256"/>
      <c r="AZ16" s="256"/>
      <c r="BA16" s="256"/>
      <c r="BB16" s="256"/>
      <c r="BC16" s="256"/>
      <c r="BD16" s="256"/>
      <c r="BE16" s="256"/>
      <c r="BF16" s="256"/>
      <c r="BG16" s="256"/>
      <c r="BH16" s="256"/>
      <c r="BI16" s="256"/>
      <c r="BJ16" s="256"/>
      <c r="BK16" s="256"/>
      <c r="BL16" s="256"/>
      <c r="BM16" s="256"/>
    </row>
    <row r="17" spans="1:65" s="130" customFormat="1" ht="21" hidden="1" customHeight="1">
      <c r="A17" s="1100" t="s">
        <v>881</v>
      </c>
      <c r="B17" s="1100"/>
      <c r="C17" s="1100"/>
      <c r="D17" s="2"/>
      <c r="E17" s="50">
        <v>13660.999999999831</v>
      </c>
      <c r="F17" s="134">
        <v>579860441.43710458</v>
      </c>
      <c r="G17" s="50">
        <v>521853082.56788772</v>
      </c>
      <c r="H17" s="50">
        <v>114209071.72259532</v>
      </c>
      <c r="I17" s="50">
        <v>108932434.94433889</v>
      </c>
      <c r="J17" s="50">
        <v>106831180.82943276</v>
      </c>
      <c r="K17" s="50">
        <v>288555885.87464345</v>
      </c>
      <c r="L17" s="106">
        <v>1677734614.1587782</v>
      </c>
      <c r="M17" s="50">
        <v>163975341.56943136</v>
      </c>
      <c r="N17" s="1100" t="s">
        <v>881</v>
      </c>
      <c r="O17" s="1100"/>
      <c r="P17" s="1100"/>
      <c r="Q17" s="2"/>
      <c r="R17" s="50">
        <v>138234.84637123178</v>
      </c>
      <c r="S17" s="134" t="s">
        <v>809</v>
      </c>
      <c r="T17" s="134" t="s">
        <v>809</v>
      </c>
      <c r="U17" s="50">
        <v>1340545.7013436405</v>
      </c>
      <c r="V17" s="50">
        <v>1481877.0060730912</v>
      </c>
      <c r="W17" s="50">
        <v>85250071.846333385</v>
      </c>
      <c r="X17" s="50">
        <v>522478788.68525565</v>
      </c>
      <c r="Y17" s="50">
        <v>496601977.69840121</v>
      </c>
      <c r="Z17" s="50">
        <v>589267785.70478284</v>
      </c>
      <c r="AA17" s="256"/>
    </row>
    <row r="18" spans="1:65" s="130" customFormat="1" ht="15.75" hidden="1" customHeight="1">
      <c r="A18" s="1100" t="s">
        <v>882</v>
      </c>
      <c r="B18" s="1100"/>
      <c r="C18" s="1100"/>
      <c r="D18" s="2"/>
      <c r="E18" s="50">
        <v>13884.215801226181</v>
      </c>
      <c r="F18" s="50">
        <v>681935234.71638656</v>
      </c>
      <c r="G18" s="50">
        <v>590578353.62427771</v>
      </c>
      <c r="H18" s="50">
        <v>132616498.29063189</v>
      </c>
      <c r="I18" s="50">
        <v>127158101.81991786</v>
      </c>
      <c r="J18" s="50">
        <v>124925498.47528592</v>
      </c>
      <c r="K18" s="50">
        <v>310325617.37253189</v>
      </c>
      <c r="L18" s="106">
        <v>1905911401.124707</v>
      </c>
      <c r="M18" s="50">
        <v>191003037.46149382</v>
      </c>
      <c r="N18" s="1100" t="s">
        <v>882</v>
      </c>
      <c r="O18" s="1100"/>
      <c r="P18" s="1100"/>
      <c r="Q18" s="2"/>
      <c r="R18" s="50">
        <v>148534.99487466394</v>
      </c>
      <c r="S18" s="134" t="s">
        <v>809</v>
      </c>
      <c r="T18" s="134" t="s">
        <v>809</v>
      </c>
      <c r="U18" s="50">
        <v>1841108.1828474416</v>
      </c>
      <c r="V18" s="50">
        <v>2000575.7073713548</v>
      </c>
      <c r="W18" s="50">
        <v>92997450.038911462</v>
      </c>
      <c r="X18" s="50">
        <v>568764615.59845173</v>
      </c>
      <c r="Y18" s="50">
        <v>552869850.08385503</v>
      </c>
      <c r="Z18" s="50">
        <v>671690683.89932191</v>
      </c>
      <c r="AA18" s="256"/>
    </row>
    <row r="19" spans="1:65" s="130" customFormat="1" ht="15" hidden="1" customHeight="1">
      <c r="A19" s="1100" t="s">
        <v>883</v>
      </c>
      <c r="B19" s="1100"/>
      <c r="C19" s="1100"/>
      <c r="D19" s="2"/>
      <c r="E19" s="50">
        <v>14177.803997248742</v>
      </c>
      <c r="F19" s="137" t="s">
        <v>398</v>
      </c>
      <c r="G19" s="50">
        <v>607232241.20353246</v>
      </c>
      <c r="H19" s="50">
        <v>170233624.52638614</v>
      </c>
      <c r="I19" s="50">
        <v>164245224.22820398</v>
      </c>
      <c r="J19" s="50">
        <v>161919933.57253072</v>
      </c>
      <c r="K19" s="137" t="s">
        <v>398</v>
      </c>
      <c r="L19" s="106">
        <v>1892556986.2822149</v>
      </c>
      <c r="M19" s="106">
        <v>148617411.34197381</v>
      </c>
      <c r="N19" s="1100" t="s">
        <v>883</v>
      </c>
      <c r="O19" s="1100"/>
      <c r="P19" s="1100"/>
      <c r="Q19" s="2"/>
      <c r="R19" s="50">
        <v>159165.50983377962</v>
      </c>
      <c r="S19" s="137" t="s">
        <v>398</v>
      </c>
      <c r="T19" s="137" t="s">
        <v>398</v>
      </c>
      <c r="U19" s="137" t="s">
        <v>398</v>
      </c>
      <c r="V19" s="137" t="s">
        <v>398</v>
      </c>
      <c r="W19" s="50">
        <v>92730519.819716066</v>
      </c>
      <c r="X19" s="50">
        <v>615069412.16025329</v>
      </c>
      <c r="Y19" s="50">
        <v>549122917.60196519</v>
      </c>
      <c r="Z19" s="50">
        <v>823498454.81412208</v>
      </c>
      <c r="AA19" s="256"/>
    </row>
    <row r="20" spans="1:65" s="130" customFormat="1" ht="15" customHeight="1">
      <c r="A20" s="1100" t="s">
        <v>884</v>
      </c>
      <c r="B20" s="1100"/>
      <c r="C20" s="1100"/>
      <c r="D20" s="2"/>
      <c r="E20" s="50">
        <v>14412.000000000007</v>
      </c>
      <c r="F20" s="50">
        <v>683633555.04922509</v>
      </c>
      <c r="G20" s="50">
        <v>574744237.52682424</v>
      </c>
      <c r="H20" s="50">
        <v>131374634.68082477</v>
      </c>
      <c r="I20" s="50">
        <v>124814594.74142577</v>
      </c>
      <c r="J20" s="50">
        <v>122412551.35178688</v>
      </c>
      <c r="K20" s="50">
        <v>339716985.98869389</v>
      </c>
      <c r="L20" s="106">
        <v>1918058080.3343196</v>
      </c>
      <c r="M20" s="50">
        <v>190678611.62853298</v>
      </c>
      <c r="N20" s="1100" t="s">
        <v>884</v>
      </c>
      <c r="O20" s="1100"/>
      <c r="P20" s="1100"/>
      <c r="Q20" s="2"/>
      <c r="R20" s="50">
        <v>140111.07516775819</v>
      </c>
      <c r="S20" s="132">
        <v>108761.0742814828</v>
      </c>
      <c r="T20" s="132">
        <v>31350.000886275262</v>
      </c>
      <c r="U20" s="50">
        <v>1660390.3623854367</v>
      </c>
      <c r="V20" s="50">
        <v>1756119.1635437559</v>
      </c>
      <c r="W20" s="50">
        <v>86813527.393054515</v>
      </c>
      <c r="X20" s="50">
        <v>534135758.89420092</v>
      </c>
      <c r="Y20" s="50">
        <v>520308124.59398508</v>
      </c>
      <c r="Z20" s="50">
        <v>632667814.62181973</v>
      </c>
      <c r="AA20" s="256"/>
    </row>
    <row r="21" spans="1:65" s="130" customFormat="1" ht="15" customHeight="1">
      <c r="A21" s="1100" t="s">
        <v>885</v>
      </c>
      <c r="B21" s="1100"/>
      <c r="C21" s="1100"/>
      <c r="D21" s="2"/>
      <c r="E21" s="50">
        <v>14563.000000000739</v>
      </c>
      <c r="F21" s="50">
        <v>662761579.58153081</v>
      </c>
      <c r="G21" s="50">
        <v>567799791.59006059</v>
      </c>
      <c r="H21" s="50">
        <v>130182199.14308508</v>
      </c>
      <c r="I21" s="50">
        <v>121182714.18985589</v>
      </c>
      <c r="J21" s="50">
        <v>118259046.89004888</v>
      </c>
      <c r="K21" s="50">
        <v>319772959.59404802</v>
      </c>
      <c r="L21" s="106">
        <v>2003052329.1130562</v>
      </c>
      <c r="M21" s="50">
        <v>190414740.88586792</v>
      </c>
      <c r="N21" s="1100" t="s">
        <v>885</v>
      </c>
      <c r="O21" s="1100"/>
      <c r="P21" s="1100"/>
      <c r="Q21" s="2"/>
      <c r="R21" s="50">
        <v>123945.6041718116</v>
      </c>
      <c r="S21" s="132">
        <v>96355.270638620423</v>
      </c>
      <c r="T21" s="132">
        <v>27590.333533190998</v>
      </c>
      <c r="U21" s="50">
        <v>1915678.4862596062</v>
      </c>
      <c r="V21" s="50">
        <v>2040716.3029215096</v>
      </c>
      <c r="W21" s="50">
        <v>83777665.684641898</v>
      </c>
      <c r="X21" s="50">
        <v>546872863.31227016</v>
      </c>
      <c r="Y21" s="50">
        <v>529869670.19716895</v>
      </c>
      <c r="Z21" s="50">
        <v>660637293.25934732</v>
      </c>
      <c r="AA21" s="256"/>
    </row>
    <row r="22" spans="1:65" s="130" customFormat="1" ht="15" customHeight="1">
      <c r="A22" s="1100" t="s">
        <v>886</v>
      </c>
      <c r="B22" s="1100"/>
      <c r="C22" s="1100"/>
      <c r="D22" s="2"/>
      <c r="E22" s="50">
        <v>14821.000000244734</v>
      </c>
      <c r="F22" s="50">
        <v>716262327.50647795</v>
      </c>
      <c r="G22" s="50">
        <v>610787773.83475637</v>
      </c>
      <c r="H22" s="50">
        <v>141458110.44594923</v>
      </c>
      <c r="I22" s="50">
        <v>133752145.98488064</v>
      </c>
      <c r="J22" s="50">
        <v>130833517.95855026</v>
      </c>
      <c r="K22" s="50">
        <v>332871018.1152972</v>
      </c>
      <c r="L22" s="106">
        <v>2263187709.1592302</v>
      </c>
      <c r="M22" s="50">
        <v>207419774.22403622</v>
      </c>
      <c r="N22" s="1100" t="s">
        <v>886</v>
      </c>
      <c r="O22" s="1100"/>
      <c r="P22" s="1100"/>
      <c r="Q22" s="2"/>
      <c r="R22" s="50">
        <v>129748.91678256127</v>
      </c>
      <c r="S22" s="132">
        <v>100458.06187200011</v>
      </c>
      <c r="T22" s="132">
        <v>29290.854910561215</v>
      </c>
      <c r="U22" s="50">
        <v>1955725.3214343444</v>
      </c>
      <c r="V22" s="50">
        <v>2098289.8951048465</v>
      </c>
      <c r="W22" s="50">
        <v>90608212.810112476</v>
      </c>
      <c r="X22" s="50">
        <v>587953906.54716015</v>
      </c>
      <c r="Y22" s="50">
        <v>565869419.78643441</v>
      </c>
      <c r="Z22" s="50">
        <v>711622729.22326112</v>
      </c>
      <c r="AA22" s="256"/>
    </row>
    <row r="23" spans="1:65" s="130" customFormat="1" ht="15" customHeight="1">
      <c r="A23" s="1100" t="s">
        <v>887</v>
      </c>
      <c r="B23" s="1100"/>
      <c r="C23" s="1100"/>
      <c r="D23" s="2"/>
      <c r="E23" s="50">
        <v>14935.000010349095</v>
      </c>
      <c r="F23" s="50">
        <v>724364663.16857815</v>
      </c>
      <c r="G23" s="50">
        <v>591629898.36522436</v>
      </c>
      <c r="H23" s="50">
        <v>132375205.88503619</v>
      </c>
      <c r="I23" s="50">
        <v>125558144.42298125</v>
      </c>
      <c r="J23" s="50">
        <v>121930680.37849981</v>
      </c>
      <c r="K23" s="50">
        <v>336693174.74084091</v>
      </c>
      <c r="L23" s="106">
        <v>2296967937.9105015</v>
      </c>
      <c r="M23" s="50">
        <v>218141479.24689919</v>
      </c>
      <c r="N23" s="1100" t="s">
        <v>887</v>
      </c>
      <c r="O23" s="1100"/>
      <c r="P23" s="1100"/>
      <c r="Q23" s="2"/>
      <c r="R23" s="50">
        <v>130399.44559872786</v>
      </c>
      <c r="S23" s="50">
        <v>101399.88593268413</v>
      </c>
      <c r="T23" s="50">
        <v>28999.559666043951</v>
      </c>
      <c r="U23" s="50">
        <v>1783166.907480692</v>
      </c>
      <c r="V23" s="50">
        <v>1933983.3385276946</v>
      </c>
      <c r="W23" s="50">
        <v>91613054.039876625</v>
      </c>
      <c r="X23" s="50">
        <v>571689307.08830655</v>
      </c>
      <c r="Y23" s="50">
        <v>554076930.49204898</v>
      </c>
      <c r="Z23" s="50">
        <v>731265456.22878206</v>
      </c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56"/>
      <c r="AP23" s="256"/>
      <c r="AQ23" s="256"/>
      <c r="AR23" s="256"/>
      <c r="AS23" s="256"/>
      <c r="AT23" s="256"/>
      <c r="AU23" s="256"/>
      <c r="AV23" s="256"/>
      <c r="AW23" s="256"/>
      <c r="AX23" s="256"/>
      <c r="AY23" s="256"/>
      <c r="AZ23" s="256"/>
      <c r="BA23" s="256"/>
      <c r="BB23" s="256"/>
      <c r="BC23" s="256"/>
      <c r="BD23" s="256"/>
      <c r="BE23" s="256"/>
      <c r="BF23" s="256"/>
      <c r="BG23" s="256"/>
      <c r="BH23" s="256"/>
      <c r="BI23" s="256"/>
      <c r="BJ23" s="256"/>
      <c r="BK23" s="256"/>
      <c r="BL23" s="256"/>
      <c r="BM23" s="256"/>
    </row>
    <row r="24" spans="1:65" s="130" customFormat="1" ht="17.25" customHeight="1">
      <c r="A24" s="1100" t="s">
        <v>1100</v>
      </c>
      <c r="B24" s="1100"/>
      <c r="C24" s="1100"/>
      <c r="D24" s="2"/>
      <c r="E24" s="50">
        <v>15829.000000031116</v>
      </c>
      <c r="F24" s="50">
        <v>708940198.25449538</v>
      </c>
      <c r="G24" s="50">
        <v>567102429.23699105</v>
      </c>
      <c r="H24" s="50">
        <v>133161954.3686668</v>
      </c>
      <c r="I24" s="50">
        <v>124613294.69650534</v>
      </c>
      <c r="J24" s="50">
        <v>121995604.36560917</v>
      </c>
      <c r="K24" s="50">
        <v>343623497.72454602</v>
      </c>
      <c r="L24" s="106">
        <v>2611526961.9052567</v>
      </c>
      <c r="M24" s="50">
        <v>253980509.56493628</v>
      </c>
      <c r="N24" s="1100" t="s">
        <v>1100</v>
      </c>
      <c r="O24" s="1100"/>
      <c r="P24" s="1100"/>
      <c r="Q24" s="2"/>
      <c r="R24" s="50">
        <v>133471.69626538767</v>
      </c>
      <c r="S24" s="132">
        <v>103784.429826194</v>
      </c>
      <c r="T24" s="132">
        <v>29687.266439194005</v>
      </c>
      <c r="U24" s="50">
        <v>1745928.2138986546</v>
      </c>
      <c r="V24" s="50">
        <v>1920822.7590590257</v>
      </c>
      <c r="W24" s="50">
        <v>94245885.97416532</v>
      </c>
      <c r="X24" s="50">
        <v>547540193.7268225</v>
      </c>
      <c r="Y24" s="50">
        <v>520449405.38864815</v>
      </c>
      <c r="Z24" s="50">
        <v>710346699.53891134</v>
      </c>
      <c r="AA24" s="256"/>
    </row>
    <row r="25" spans="1:65" ht="18" customHeight="1">
      <c r="A25" s="1100" t="s">
        <v>729</v>
      </c>
      <c r="B25" s="1100"/>
      <c r="C25" s="1100"/>
      <c r="D25" s="2"/>
      <c r="E25" s="50"/>
      <c r="F25" s="50"/>
      <c r="G25" s="50"/>
      <c r="H25" s="50"/>
      <c r="I25" s="50"/>
      <c r="J25" s="50"/>
      <c r="K25" s="50"/>
      <c r="L25" s="50"/>
      <c r="M25" s="50"/>
      <c r="N25" s="1100" t="s">
        <v>729</v>
      </c>
      <c r="O25" s="1100"/>
      <c r="P25" s="1100"/>
      <c r="Q25" s="2"/>
      <c r="R25" s="50"/>
      <c r="S25" s="50"/>
      <c r="T25" s="50"/>
      <c r="U25" s="50"/>
      <c r="V25" s="50"/>
      <c r="W25" s="50"/>
      <c r="X25" s="50"/>
      <c r="Y25" s="50"/>
      <c r="Z25" s="50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</row>
    <row r="26" spans="1:65" ht="14.1" customHeight="1">
      <c r="A26" s="98"/>
      <c r="B26" s="42" t="s">
        <v>888</v>
      </c>
      <c r="C26" s="98"/>
      <c r="D26" s="46"/>
      <c r="E26" s="169">
        <v>12845.949616567585</v>
      </c>
      <c r="F26" s="169">
        <v>206250803.09228629</v>
      </c>
      <c r="G26" s="169">
        <v>165650554.87878659</v>
      </c>
      <c r="H26" s="169">
        <v>33225379.623263802</v>
      </c>
      <c r="I26" s="169">
        <v>30762664.574553188</v>
      </c>
      <c r="J26" s="169">
        <v>30002235.750638116</v>
      </c>
      <c r="K26" s="169">
        <v>98013680.018530667</v>
      </c>
      <c r="L26" s="67">
        <v>321931164.09709185</v>
      </c>
      <c r="M26" s="169">
        <v>89545972.416108906</v>
      </c>
      <c r="N26" s="98"/>
      <c r="O26" s="42" t="s">
        <v>888</v>
      </c>
      <c r="P26" s="98"/>
      <c r="Q26" s="46"/>
      <c r="R26" s="169">
        <v>40914.607339973896</v>
      </c>
      <c r="S26" s="66">
        <v>30014.755884356182</v>
      </c>
      <c r="T26" s="66">
        <v>10899.851455617607</v>
      </c>
      <c r="U26" s="169">
        <v>585758.7156694174</v>
      </c>
      <c r="V26" s="169">
        <v>894125.51826073858</v>
      </c>
      <c r="W26" s="169">
        <v>21117549.810821336</v>
      </c>
      <c r="X26" s="169">
        <v>151608060.86299238</v>
      </c>
      <c r="Y26" s="169">
        <v>138738167.28927374</v>
      </c>
      <c r="Z26" s="169">
        <v>209487404.28629297</v>
      </c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</row>
    <row r="27" spans="1:65" ht="14.1" customHeight="1">
      <c r="A27" s="98"/>
      <c r="B27" s="42" t="s">
        <v>889</v>
      </c>
      <c r="C27" s="98"/>
      <c r="D27" s="46"/>
      <c r="E27" s="169">
        <v>1737.1150566605834</v>
      </c>
      <c r="F27" s="169">
        <v>112848487.20461766</v>
      </c>
      <c r="G27" s="169">
        <v>90360547.597579524</v>
      </c>
      <c r="H27" s="169">
        <v>19523025.327316355</v>
      </c>
      <c r="I27" s="169">
        <v>18009316.954214193</v>
      </c>
      <c r="J27" s="169">
        <v>17490878.855652906</v>
      </c>
      <c r="K27" s="169">
        <v>58666985.57233569</v>
      </c>
      <c r="L27" s="67">
        <v>294424802.63484246</v>
      </c>
      <c r="M27" s="169">
        <v>46160753.638367027</v>
      </c>
      <c r="N27" s="98"/>
      <c r="O27" s="42" t="s">
        <v>889</v>
      </c>
      <c r="P27" s="98"/>
      <c r="Q27" s="46"/>
      <c r="R27" s="169">
        <v>23119.083623679941</v>
      </c>
      <c r="S27" s="66">
        <v>18034.790724436836</v>
      </c>
      <c r="T27" s="66">
        <v>5084.2928992431143</v>
      </c>
      <c r="U27" s="169">
        <v>160500.14220309752</v>
      </c>
      <c r="V27" s="169">
        <v>246934.23948498516</v>
      </c>
      <c r="W27" s="169">
        <v>15283092.891547253</v>
      </c>
      <c r="X27" s="169">
        <v>87983283.762749493</v>
      </c>
      <c r="Y27" s="169">
        <v>85702338.519148842</v>
      </c>
      <c r="Z27" s="169">
        <v>114306111.49385358</v>
      </c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</row>
    <row r="28" spans="1:65" ht="14.1" customHeight="1">
      <c r="A28" s="98"/>
      <c r="B28" s="42" t="s">
        <v>890</v>
      </c>
      <c r="C28" s="98"/>
      <c r="D28" s="46"/>
      <c r="E28" s="169">
        <v>970.77547489825872</v>
      </c>
      <c r="F28" s="169">
        <v>142474973.66119584</v>
      </c>
      <c r="G28" s="169">
        <v>116509509.89392965</v>
      </c>
      <c r="H28" s="169">
        <v>28087900.326438632</v>
      </c>
      <c r="I28" s="169">
        <v>26404051.733688392</v>
      </c>
      <c r="J28" s="169">
        <v>25978593.31862241</v>
      </c>
      <c r="K28" s="169">
        <v>58988739.185246862</v>
      </c>
      <c r="L28" s="67">
        <v>417843011.25834221</v>
      </c>
      <c r="M28" s="169">
        <v>48477586.496392518</v>
      </c>
      <c r="N28" s="98"/>
      <c r="O28" s="42" t="s">
        <v>890</v>
      </c>
      <c r="P28" s="98"/>
      <c r="Q28" s="46"/>
      <c r="R28" s="169">
        <v>27569.811246158373</v>
      </c>
      <c r="S28" s="66">
        <v>22267.861189388113</v>
      </c>
      <c r="T28" s="66">
        <v>5301.9500567702607</v>
      </c>
      <c r="U28" s="169">
        <v>170143.28903087822</v>
      </c>
      <c r="V28" s="169">
        <v>229689.95135958467</v>
      </c>
      <c r="W28" s="169">
        <v>20796993.143861603</v>
      </c>
      <c r="X28" s="169">
        <v>112121008.11952926</v>
      </c>
      <c r="Y28" s="169">
        <v>108829138.98151232</v>
      </c>
      <c r="Z28" s="169">
        <v>145125719.77392033</v>
      </c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</row>
    <row r="29" spans="1:65" ht="14.1" customHeight="1">
      <c r="A29" s="98"/>
      <c r="B29" s="42" t="s">
        <v>891</v>
      </c>
      <c r="C29" s="98"/>
      <c r="D29" s="46"/>
      <c r="E29" s="169">
        <v>175.54517362462482</v>
      </c>
      <c r="F29" s="169">
        <v>69003364.326440334</v>
      </c>
      <c r="G29" s="169">
        <v>56820297.803717293</v>
      </c>
      <c r="H29" s="169">
        <v>16878823.873403851</v>
      </c>
      <c r="I29" s="169">
        <v>15920687.689129839</v>
      </c>
      <c r="J29" s="169">
        <v>15712134.678527385</v>
      </c>
      <c r="K29" s="169">
        <v>41765143.919977039</v>
      </c>
      <c r="L29" s="67">
        <v>289952220.80925781</v>
      </c>
      <c r="M29" s="169">
        <v>21647929.064244699</v>
      </c>
      <c r="N29" s="98"/>
      <c r="O29" s="42" t="s">
        <v>891</v>
      </c>
      <c r="P29" s="98"/>
      <c r="Q29" s="46"/>
      <c r="R29" s="169">
        <v>11802.579770483246</v>
      </c>
      <c r="S29" s="66">
        <v>9119.5896367419155</v>
      </c>
      <c r="T29" s="66">
        <v>2682.9901337413294</v>
      </c>
      <c r="U29" s="169">
        <v>262622.93388449913</v>
      </c>
      <c r="V29" s="169">
        <v>183851.61390174762</v>
      </c>
      <c r="W29" s="169">
        <v>12068010.012352904</v>
      </c>
      <c r="X29" s="169">
        <v>57262101.441846222</v>
      </c>
      <c r="Y29" s="169">
        <v>54820182.828446165</v>
      </c>
      <c r="Z29" s="169">
        <v>68735050.358275265</v>
      </c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</row>
    <row r="30" spans="1:65" ht="14.1" customHeight="1">
      <c r="A30" s="98"/>
      <c r="B30" s="42" t="s">
        <v>892</v>
      </c>
      <c r="C30" s="98"/>
      <c r="D30" s="46"/>
      <c r="E30" s="169">
        <v>72.614678280091908</v>
      </c>
      <c r="F30" s="169">
        <v>86347770.326955006</v>
      </c>
      <c r="G30" s="169">
        <v>57316537.253976464</v>
      </c>
      <c r="H30" s="169">
        <v>15576348.510244297</v>
      </c>
      <c r="I30" s="169">
        <v>14630283.665919824</v>
      </c>
      <c r="J30" s="169">
        <v>14334447.374168165</v>
      </c>
      <c r="K30" s="169">
        <v>38680042.585455514</v>
      </c>
      <c r="L30" s="67">
        <v>470363173.35172129</v>
      </c>
      <c r="M30" s="169">
        <v>23498863.986823499</v>
      </c>
      <c r="N30" s="98"/>
      <c r="O30" s="42" t="s">
        <v>892</v>
      </c>
      <c r="P30" s="98"/>
      <c r="Q30" s="46"/>
      <c r="R30" s="169">
        <v>12029.614285092721</v>
      </c>
      <c r="S30" s="66">
        <v>9756.4323912709369</v>
      </c>
      <c r="T30" s="66">
        <v>2273.181893821783</v>
      </c>
      <c r="U30" s="169">
        <v>69884.773110760609</v>
      </c>
      <c r="V30" s="169">
        <v>132839.93605196878</v>
      </c>
      <c r="W30" s="169">
        <v>11637680.34158208</v>
      </c>
      <c r="X30" s="169">
        <v>56727355.040704161</v>
      </c>
      <c r="Y30" s="169">
        <v>55394405.195266835</v>
      </c>
      <c r="Z30" s="169">
        <v>84628927.041569278</v>
      </c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</row>
    <row r="31" spans="1:65" ht="14.1" customHeight="1">
      <c r="A31" s="98"/>
      <c r="B31" s="42" t="s">
        <v>893</v>
      </c>
      <c r="C31" s="98"/>
      <c r="D31" s="46"/>
      <c r="E31" s="169">
        <v>27</v>
      </c>
      <c r="F31" s="169">
        <v>92014799.643000007</v>
      </c>
      <c r="G31" s="169">
        <v>80444981.809</v>
      </c>
      <c r="H31" s="169">
        <v>19870476.707999997</v>
      </c>
      <c r="I31" s="169">
        <v>18886290.078999996</v>
      </c>
      <c r="J31" s="169">
        <v>18477314.388000004</v>
      </c>
      <c r="K31" s="169">
        <v>47508906.443000004</v>
      </c>
      <c r="L31" s="67">
        <v>817012589.75399983</v>
      </c>
      <c r="M31" s="169">
        <v>24649403.963</v>
      </c>
      <c r="N31" s="98"/>
      <c r="O31" s="42" t="s">
        <v>893</v>
      </c>
      <c r="P31" s="98"/>
      <c r="Q31" s="46"/>
      <c r="R31" s="169">
        <v>18036</v>
      </c>
      <c r="S31" s="66">
        <v>14591</v>
      </c>
      <c r="T31" s="66">
        <v>3445</v>
      </c>
      <c r="U31" s="169">
        <v>497018.36</v>
      </c>
      <c r="V31" s="169">
        <v>233381.5</v>
      </c>
      <c r="W31" s="169">
        <v>13342559.774</v>
      </c>
      <c r="X31" s="169">
        <v>81838384.498999998</v>
      </c>
      <c r="Y31" s="169">
        <v>76965172.574999988</v>
      </c>
      <c r="Z31" s="169">
        <v>88063486.584999993</v>
      </c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</row>
    <row r="32" spans="1:65" ht="18.75" customHeight="1">
      <c r="A32" s="1100" t="s">
        <v>730</v>
      </c>
      <c r="B32" s="1100"/>
      <c r="C32" s="1100"/>
      <c r="D32" s="2"/>
      <c r="E32" s="169"/>
      <c r="F32" s="169"/>
      <c r="G32" s="169"/>
      <c r="H32" s="169"/>
      <c r="I32" s="169"/>
      <c r="J32" s="169"/>
      <c r="K32" s="169"/>
      <c r="L32" s="169"/>
      <c r="M32" s="169"/>
      <c r="N32" s="1100" t="s">
        <v>730</v>
      </c>
      <c r="O32" s="1100"/>
      <c r="P32" s="1100"/>
      <c r="Q32" s="2"/>
      <c r="R32" s="169"/>
      <c r="S32" s="169"/>
      <c r="T32" s="169"/>
      <c r="U32" s="169"/>
      <c r="V32" s="169"/>
      <c r="W32" s="169"/>
      <c r="X32" s="169"/>
      <c r="Y32" s="169"/>
      <c r="Z32" s="169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</row>
    <row r="33" spans="1:65" ht="14.1" customHeight="1">
      <c r="A33" s="98"/>
      <c r="B33" s="62" t="s">
        <v>731</v>
      </c>
      <c r="C33" s="98"/>
      <c r="D33" s="46"/>
      <c r="E33" s="169">
        <v>6615.7766720153177</v>
      </c>
      <c r="F33" s="169">
        <v>33654429.830896586</v>
      </c>
      <c r="G33" s="169">
        <v>18477284.462063827</v>
      </c>
      <c r="H33" s="169">
        <v>2143546.6810670365</v>
      </c>
      <c r="I33" s="169">
        <v>1532825.8740234461</v>
      </c>
      <c r="J33" s="169">
        <v>1298521.689330115</v>
      </c>
      <c r="K33" s="169">
        <v>40160630.141401745</v>
      </c>
      <c r="L33" s="67">
        <v>122839192.88994145</v>
      </c>
      <c r="M33" s="169">
        <v>31890890.989531726</v>
      </c>
      <c r="N33" s="98"/>
      <c r="O33" s="62" t="s">
        <v>731</v>
      </c>
      <c r="P33" s="98"/>
      <c r="Q33" s="46"/>
      <c r="R33" s="169">
        <v>17560.052274225094</v>
      </c>
      <c r="S33" s="66">
        <v>13035.615838388403</v>
      </c>
      <c r="T33" s="66">
        <v>4524.4364358367038</v>
      </c>
      <c r="U33" s="169">
        <v>268080.29107684852</v>
      </c>
      <c r="V33" s="169">
        <v>440642.49093495874</v>
      </c>
      <c r="W33" s="169">
        <v>4668319.9070771271</v>
      </c>
      <c r="X33" s="169">
        <v>10459735.213084126</v>
      </c>
      <c r="Y33" s="169">
        <v>21112536.155178849</v>
      </c>
      <c r="Z33" s="169">
        <v>29621454.700006966</v>
      </c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</row>
    <row r="34" spans="1:65" ht="14.1" customHeight="1">
      <c r="A34" s="98"/>
      <c r="B34" s="62" t="s">
        <v>732</v>
      </c>
      <c r="C34" s="98"/>
      <c r="D34" s="46"/>
      <c r="E34" s="169">
        <v>2141.567469138422</v>
      </c>
      <c r="F34" s="169">
        <v>25114205.518102672</v>
      </c>
      <c r="G34" s="169">
        <v>17012468.486151271</v>
      </c>
      <c r="H34" s="169">
        <v>4508069.0674464768</v>
      </c>
      <c r="I34" s="169">
        <v>4108392.7399616945</v>
      </c>
      <c r="J34" s="169">
        <v>3989427.4211256718</v>
      </c>
      <c r="K34" s="169">
        <v>12809689.741214022</v>
      </c>
      <c r="L34" s="67">
        <v>43024605.372992061</v>
      </c>
      <c r="M34" s="169">
        <v>18245240.256412733</v>
      </c>
      <c r="N34" s="98"/>
      <c r="O34" s="62" t="s">
        <v>732</v>
      </c>
      <c r="P34" s="98"/>
      <c r="Q34" s="46"/>
      <c r="R34" s="169">
        <v>7780.4839602991369</v>
      </c>
      <c r="S34" s="66">
        <v>5998.9332196886016</v>
      </c>
      <c r="T34" s="66">
        <v>1781.5507406105348</v>
      </c>
      <c r="U34" s="169">
        <v>94899.490860076054</v>
      </c>
      <c r="V34" s="169">
        <v>145919.24404539767</v>
      </c>
      <c r="W34" s="169">
        <v>3058688.7838168452</v>
      </c>
      <c r="X34" s="169">
        <v>16778070.227777239</v>
      </c>
      <c r="Y34" s="169">
        <v>16114053.390209129</v>
      </c>
      <c r="Z34" s="169">
        <v>25581113.016823966</v>
      </c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</row>
    <row r="35" spans="1:65" ht="14.1" customHeight="1">
      <c r="A35" s="42"/>
      <c r="B35" s="62" t="s">
        <v>734</v>
      </c>
      <c r="C35" s="42"/>
      <c r="D35" s="46"/>
      <c r="E35" s="169">
        <v>2651.1796011113775</v>
      </c>
      <c r="F35" s="169">
        <v>53543391.195492513</v>
      </c>
      <c r="G35" s="169">
        <v>41250546.304574765</v>
      </c>
      <c r="H35" s="169">
        <v>10314991.041251697</v>
      </c>
      <c r="I35" s="169">
        <v>9697333.1098747365</v>
      </c>
      <c r="J35" s="169">
        <v>9496305.9791293889</v>
      </c>
      <c r="K35" s="169">
        <v>23092007.205289807</v>
      </c>
      <c r="L35" s="67">
        <v>73410818.007303014</v>
      </c>
      <c r="M35" s="169">
        <v>22982458.105746679</v>
      </c>
      <c r="N35" s="42"/>
      <c r="O35" s="62" t="s">
        <v>734</v>
      </c>
      <c r="P35" s="42"/>
      <c r="Q35" s="46"/>
      <c r="R35" s="169">
        <v>16367.220298039994</v>
      </c>
      <c r="S35" s="66">
        <v>12528.215013206329</v>
      </c>
      <c r="T35" s="66">
        <v>3839.0052848336609</v>
      </c>
      <c r="U35" s="169">
        <v>130474.92317651509</v>
      </c>
      <c r="V35" s="169">
        <v>213901.57695027965</v>
      </c>
      <c r="W35" s="169">
        <v>6210160.466367648</v>
      </c>
      <c r="X35" s="169">
        <v>39204737.586763017</v>
      </c>
      <c r="Y35" s="169">
        <v>36271774.041955866</v>
      </c>
      <c r="Z35" s="169">
        <v>53786827.11755278</v>
      </c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</row>
    <row r="36" spans="1:65" ht="14.1" customHeight="1">
      <c r="A36" s="42"/>
      <c r="B36" s="62" t="s">
        <v>736</v>
      </c>
      <c r="C36" s="42"/>
      <c r="D36" s="46"/>
      <c r="E36" s="169">
        <v>2453.1537645300705</v>
      </c>
      <c r="F36" s="169">
        <v>99863366.166286781</v>
      </c>
      <c r="G36" s="169">
        <v>79991395.735911012</v>
      </c>
      <c r="H36" s="169">
        <v>19977108.170790285</v>
      </c>
      <c r="I36" s="169">
        <v>18598024.481846802</v>
      </c>
      <c r="J36" s="169">
        <v>18175311.644940853</v>
      </c>
      <c r="K36" s="169">
        <v>48086889.09912312</v>
      </c>
      <c r="L36" s="67">
        <v>197438586.48028195</v>
      </c>
      <c r="M36" s="169">
        <v>42834494.412281215</v>
      </c>
      <c r="N36" s="42"/>
      <c r="O36" s="62" t="s">
        <v>736</v>
      </c>
      <c r="P36" s="42"/>
      <c r="Q36" s="46"/>
      <c r="R36" s="169">
        <v>25023.111997428867</v>
      </c>
      <c r="S36" s="66">
        <v>19467.621561139727</v>
      </c>
      <c r="T36" s="66">
        <v>5555.4904362891566</v>
      </c>
      <c r="U36" s="169">
        <v>173193.88789239607</v>
      </c>
      <c r="V36" s="169">
        <v>249771.56935932947</v>
      </c>
      <c r="W36" s="169">
        <v>12655606.991933394</v>
      </c>
      <c r="X36" s="169">
        <v>75338592.060501993</v>
      </c>
      <c r="Y36" s="169">
        <v>73027180.720634386</v>
      </c>
      <c r="Z36" s="169">
        <v>102297388.18241401</v>
      </c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</row>
    <row r="37" spans="1:65" ht="14.1" customHeight="1">
      <c r="A37" s="42"/>
      <c r="B37" s="62" t="s">
        <v>738</v>
      </c>
      <c r="C37" s="42"/>
      <c r="D37" s="46"/>
      <c r="E37" s="169">
        <v>1061.5276158437853</v>
      </c>
      <c r="F37" s="169">
        <v>94622034.421133861</v>
      </c>
      <c r="G37" s="169">
        <v>79287064.783212885</v>
      </c>
      <c r="H37" s="169">
        <v>15474992.920222353</v>
      </c>
      <c r="I37" s="169">
        <v>14232599.734102931</v>
      </c>
      <c r="J37" s="169">
        <v>13882574.477925658</v>
      </c>
      <c r="K37" s="169">
        <v>44824184.871439822</v>
      </c>
      <c r="L37" s="67">
        <v>227847068.81114152</v>
      </c>
      <c r="M37" s="169">
        <v>30055024.732624542</v>
      </c>
      <c r="N37" s="42"/>
      <c r="O37" s="62" t="s">
        <v>738</v>
      </c>
      <c r="P37" s="42"/>
      <c r="Q37" s="46"/>
      <c r="R37" s="169">
        <v>16061.928730062227</v>
      </c>
      <c r="S37" s="66">
        <v>12470.766740586172</v>
      </c>
      <c r="T37" s="66">
        <v>3591.1619894760479</v>
      </c>
      <c r="U37" s="169">
        <v>155742.62228091797</v>
      </c>
      <c r="V37" s="169">
        <v>199628.11633137148</v>
      </c>
      <c r="W37" s="169">
        <v>11242726.97653256</v>
      </c>
      <c r="X37" s="169">
        <v>75153513.778393447</v>
      </c>
      <c r="Y37" s="169">
        <v>73518334.742950037</v>
      </c>
      <c r="Z37" s="169">
        <v>94470208.202642947</v>
      </c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</row>
    <row r="38" spans="1:65" ht="14.1" customHeight="1">
      <c r="A38" s="42"/>
      <c r="B38" s="62" t="s">
        <v>740</v>
      </c>
      <c r="C38" s="42"/>
      <c r="D38" s="46"/>
      <c r="E38" s="169">
        <v>671.5597767722561</v>
      </c>
      <c r="F38" s="169">
        <v>144082969.30141374</v>
      </c>
      <c r="G38" s="169">
        <v>120999487.44999859</v>
      </c>
      <c r="H38" s="169">
        <v>23814714.199518338</v>
      </c>
      <c r="I38" s="169">
        <v>22217211.473975156</v>
      </c>
      <c r="J38" s="169">
        <v>21853573.211181439</v>
      </c>
      <c r="K38" s="169">
        <v>56540597.144351624</v>
      </c>
      <c r="L38" s="67">
        <v>360134526.21585321</v>
      </c>
      <c r="M38" s="169">
        <v>38054900.350909762</v>
      </c>
      <c r="N38" s="42"/>
      <c r="O38" s="62" t="s">
        <v>740</v>
      </c>
      <c r="P38" s="42"/>
      <c r="Q38" s="46"/>
      <c r="R38" s="169">
        <v>18757.140386625651</v>
      </c>
      <c r="S38" s="66">
        <v>14613.515791421392</v>
      </c>
      <c r="T38" s="66">
        <v>4143.6245952042564</v>
      </c>
      <c r="U38" s="169">
        <v>231588.28451265936</v>
      </c>
      <c r="V38" s="169">
        <v>198923.35633702824</v>
      </c>
      <c r="W38" s="169">
        <v>18113215.91818288</v>
      </c>
      <c r="X38" s="169">
        <v>108967403.52422814</v>
      </c>
      <c r="Y38" s="169">
        <v>100811901.0519039</v>
      </c>
      <c r="Z38" s="169">
        <v>147670045.78567341</v>
      </c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</row>
    <row r="39" spans="1:65" ht="14.1" customHeight="1">
      <c r="A39" s="42"/>
      <c r="B39" s="62" t="s">
        <v>742</v>
      </c>
      <c r="C39" s="42"/>
      <c r="D39" s="46"/>
      <c r="E39" s="169">
        <v>120.66263685177299</v>
      </c>
      <c r="F39" s="169">
        <v>51182975.535509132</v>
      </c>
      <c r="G39" s="169">
        <v>41961350.77550716</v>
      </c>
      <c r="H39" s="169">
        <v>10896449.545694001</v>
      </c>
      <c r="I39" s="169">
        <v>10506002.537465194</v>
      </c>
      <c r="J39" s="169">
        <v>10367776.553358123</v>
      </c>
      <c r="K39" s="169">
        <v>24119945.493212346</v>
      </c>
      <c r="L39" s="67">
        <v>202104193.85309076</v>
      </c>
      <c r="M39" s="169">
        <v>12544760.69573704</v>
      </c>
      <c r="N39" s="42"/>
      <c r="O39" s="62" t="s">
        <v>742</v>
      </c>
      <c r="P39" s="42"/>
      <c r="Q39" s="46"/>
      <c r="R39" s="169">
        <v>7510.7803578320245</v>
      </c>
      <c r="S39" s="66">
        <v>5889.2689081357285</v>
      </c>
      <c r="T39" s="66">
        <v>1621.5114496962985</v>
      </c>
      <c r="U39" s="169">
        <v>67034.028302131104</v>
      </c>
      <c r="V39" s="169">
        <v>113391.0108977417</v>
      </c>
      <c r="W39" s="169">
        <v>9222144.24420131</v>
      </c>
      <c r="X39" s="169">
        <v>45233217.108315155</v>
      </c>
      <c r="Y39" s="169">
        <v>40989709.418853104</v>
      </c>
      <c r="Z39" s="169">
        <v>52410958.467067547</v>
      </c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</row>
    <row r="40" spans="1:65" ht="14.1" customHeight="1">
      <c r="A40" s="42"/>
      <c r="B40" s="62" t="s">
        <v>744</v>
      </c>
      <c r="C40" s="42"/>
      <c r="D40" s="46"/>
      <c r="E40" s="169">
        <v>56.70289855078353</v>
      </c>
      <c r="F40" s="169">
        <v>45883570.564276651</v>
      </c>
      <c r="G40" s="169">
        <v>37243787.237104967</v>
      </c>
      <c r="H40" s="169">
        <v>11042550.258456437</v>
      </c>
      <c r="I40" s="169">
        <v>10277960.255035177</v>
      </c>
      <c r="J40" s="169">
        <v>10089775.592049574</v>
      </c>
      <c r="K40" s="169">
        <v>24891846.462642405</v>
      </c>
      <c r="L40" s="67">
        <v>285800326.77019584</v>
      </c>
      <c r="M40" s="169">
        <v>21629491.020950776</v>
      </c>
      <c r="N40" s="42"/>
      <c r="O40" s="62" t="s">
        <v>744</v>
      </c>
      <c r="P40" s="42"/>
      <c r="Q40" s="46"/>
      <c r="R40" s="169">
        <v>6519.9347826131798</v>
      </c>
      <c r="S40" s="66">
        <v>5197.1449275399091</v>
      </c>
      <c r="T40" s="66">
        <v>1322.7898550732707</v>
      </c>
      <c r="U40" s="169">
        <v>123239.54318841167</v>
      </c>
      <c r="V40" s="169">
        <v>94099.97028986919</v>
      </c>
      <c r="W40" s="169">
        <v>7881615.1281830762</v>
      </c>
      <c r="X40" s="169">
        <v>39156835.292163</v>
      </c>
      <c r="Y40" s="169">
        <v>35917496.58780393</v>
      </c>
      <c r="Z40" s="169">
        <v>52149526.866610736</v>
      </c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</row>
    <row r="41" spans="1:65" ht="14.1" customHeight="1">
      <c r="A41" s="42"/>
      <c r="B41" s="62" t="s">
        <v>746</v>
      </c>
      <c r="C41" s="42"/>
      <c r="D41" s="46"/>
      <c r="E41" s="169">
        <v>45.869565217419662</v>
      </c>
      <c r="F41" s="169">
        <v>92347553.908383384</v>
      </c>
      <c r="G41" s="169">
        <v>70676888.045465201</v>
      </c>
      <c r="H41" s="169">
        <v>21754073.964220271</v>
      </c>
      <c r="I41" s="169">
        <v>20907792.689220276</v>
      </c>
      <c r="J41" s="169">
        <v>20629773.4955681</v>
      </c>
      <c r="K41" s="169">
        <v>39448781.035870984</v>
      </c>
      <c r="L41" s="67">
        <v>630402851.16945612</v>
      </c>
      <c r="M41" s="169">
        <v>21388908.186742198</v>
      </c>
      <c r="N41" s="42"/>
      <c r="O41" s="62" t="s">
        <v>746</v>
      </c>
      <c r="P41" s="42"/>
      <c r="Q41" s="46"/>
      <c r="R41" s="169">
        <v>12026.043478261947</v>
      </c>
      <c r="S41" s="66">
        <v>9940.3478260877509</v>
      </c>
      <c r="T41" s="66">
        <v>2085.6956521741968</v>
      </c>
      <c r="U41" s="169">
        <v>116964.78260869614</v>
      </c>
      <c r="V41" s="169">
        <v>151902.1739130491</v>
      </c>
      <c r="W41" s="169">
        <v>13494805.001870342</v>
      </c>
      <c r="X41" s="169">
        <v>76220420.288595632</v>
      </c>
      <c r="Y41" s="169">
        <v>65950271.56115897</v>
      </c>
      <c r="Z41" s="169">
        <v>88143289.657118961</v>
      </c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</row>
    <row r="42" spans="1:65" ht="14.1" customHeight="1">
      <c r="A42" s="42"/>
      <c r="B42" s="62" t="s">
        <v>748</v>
      </c>
      <c r="C42" s="42"/>
      <c r="D42" s="46"/>
      <c r="E42" s="169">
        <v>11</v>
      </c>
      <c r="F42" s="169">
        <v>68645701.812999994</v>
      </c>
      <c r="G42" s="169">
        <v>60202155.957000002</v>
      </c>
      <c r="H42" s="169">
        <v>13235458.519999998</v>
      </c>
      <c r="I42" s="169">
        <v>12535151.800999999</v>
      </c>
      <c r="J42" s="169">
        <v>12212564.301000001</v>
      </c>
      <c r="K42" s="169">
        <v>29648926.530000001</v>
      </c>
      <c r="L42" s="67">
        <v>468524792.33500004</v>
      </c>
      <c r="M42" s="169">
        <v>14354340.814000001</v>
      </c>
      <c r="N42" s="42"/>
      <c r="O42" s="62" t="s">
        <v>748</v>
      </c>
      <c r="P42" s="42"/>
      <c r="Q42" s="46"/>
      <c r="R42" s="169">
        <v>5865</v>
      </c>
      <c r="S42" s="66">
        <v>4643</v>
      </c>
      <c r="T42" s="66">
        <v>1222</v>
      </c>
      <c r="U42" s="169">
        <v>384710.36</v>
      </c>
      <c r="V42" s="169">
        <v>112643.25</v>
      </c>
      <c r="W42" s="169">
        <v>7698602.5559999999</v>
      </c>
      <c r="X42" s="169">
        <v>61027668.647</v>
      </c>
      <c r="Y42" s="169">
        <v>56736147.718000002</v>
      </c>
      <c r="Z42" s="169">
        <v>64215887.542999998</v>
      </c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</row>
    <row r="43" spans="1:65" ht="14.1" customHeight="1">
      <c r="A43" s="1100" t="s">
        <v>749</v>
      </c>
      <c r="B43" s="1100"/>
      <c r="C43" s="1100"/>
      <c r="D43" s="46"/>
      <c r="E43" s="169"/>
      <c r="F43" s="169"/>
      <c r="G43" s="169"/>
      <c r="H43" s="169"/>
      <c r="I43" s="169"/>
      <c r="J43" s="169"/>
      <c r="K43" s="169"/>
      <c r="L43" s="169"/>
      <c r="M43" s="169"/>
      <c r="N43" s="1100" t="s">
        <v>749</v>
      </c>
      <c r="O43" s="1100"/>
      <c r="P43" s="1100"/>
      <c r="Q43" s="46"/>
      <c r="R43" s="169"/>
      <c r="S43" s="169"/>
      <c r="T43" s="169"/>
      <c r="U43" s="169"/>
      <c r="V43" s="169"/>
      <c r="W43" s="169"/>
      <c r="X43" s="169"/>
      <c r="Y43" s="169"/>
      <c r="Z43" s="169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</row>
    <row r="44" spans="1:65" ht="14.1" customHeight="1">
      <c r="A44" s="42"/>
      <c r="B44" s="62" t="s">
        <v>731</v>
      </c>
      <c r="C44" s="42"/>
      <c r="D44" s="46"/>
      <c r="E44" s="169">
        <v>6574.2200789901981</v>
      </c>
      <c r="F44" s="169">
        <v>21323911.452115119</v>
      </c>
      <c r="G44" s="169">
        <v>12789369.808634762</v>
      </c>
      <c r="H44" s="169">
        <v>835315.28142191144</v>
      </c>
      <c r="I44" s="169">
        <v>190926.3404966552</v>
      </c>
      <c r="J44" s="169">
        <v>-42899.536215152759</v>
      </c>
      <c r="K44" s="169">
        <v>40974178.748157352</v>
      </c>
      <c r="L44" s="67">
        <v>111305379.34177613</v>
      </c>
      <c r="M44" s="169">
        <v>34633091.397785395</v>
      </c>
      <c r="N44" s="42"/>
      <c r="O44" s="62" t="s">
        <v>731</v>
      </c>
      <c r="P44" s="42"/>
      <c r="Q44" s="46"/>
      <c r="R44" s="169">
        <v>16933.523118377168</v>
      </c>
      <c r="S44" s="66">
        <v>12572.089136802475</v>
      </c>
      <c r="T44" s="66">
        <v>4361.4339815747162</v>
      </c>
      <c r="U44" s="169">
        <v>270054.468529089</v>
      </c>
      <c r="V44" s="169">
        <v>439201.72880455339</v>
      </c>
      <c r="W44" s="169">
        <v>4550433.3526719129</v>
      </c>
      <c r="X44" s="169">
        <v>16253115.458152737</v>
      </c>
      <c r="Y44" s="169">
        <v>17998514.290424071</v>
      </c>
      <c r="Z44" s="169">
        <v>25817014.890887495</v>
      </c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</row>
    <row r="45" spans="1:65" ht="14.1" customHeight="1">
      <c r="A45" s="42"/>
      <c r="B45" s="62" t="s">
        <v>732</v>
      </c>
      <c r="C45" s="42"/>
      <c r="D45" s="46"/>
      <c r="E45" s="169">
        <v>2135.9530698916483</v>
      </c>
      <c r="F45" s="169">
        <v>24282095.563069221</v>
      </c>
      <c r="G45" s="169">
        <v>16637990.12829105</v>
      </c>
      <c r="H45" s="169">
        <v>4798861.1049549887</v>
      </c>
      <c r="I45" s="169">
        <v>4366767.9904993922</v>
      </c>
      <c r="J45" s="169">
        <v>4245757.7334666718</v>
      </c>
      <c r="K45" s="169">
        <v>11443137.964507638</v>
      </c>
      <c r="L45" s="67">
        <v>40927978.708954811</v>
      </c>
      <c r="M45" s="169">
        <v>17337810.621690229</v>
      </c>
      <c r="N45" s="42"/>
      <c r="O45" s="62" t="s">
        <v>732</v>
      </c>
      <c r="P45" s="42"/>
      <c r="Q45" s="46"/>
      <c r="R45" s="169">
        <v>8038.7167956288595</v>
      </c>
      <c r="S45" s="66">
        <v>6229.0869077152365</v>
      </c>
      <c r="T45" s="66">
        <v>1809.6298879136216</v>
      </c>
      <c r="U45" s="169">
        <v>100109.93053966713</v>
      </c>
      <c r="V45" s="169">
        <v>147491.42811078063</v>
      </c>
      <c r="W45" s="169">
        <v>3072342.2870152388</v>
      </c>
      <c r="X45" s="169">
        <v>16502294.567919815</v>
      </c>
      <c r="Y45" s="169">
        <v>15496646.456069056</v>
      </c>
      <c r="Z45" s="169">
        <v>24412045.852490224</v>
      </c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</row>
    <row r="46" spans="1:65" ht="14.1" customHeight="1">
      <c r="A46" s="42"/>
      <c r="B46" s="62" t="s">
        <v>734</v>
      </c>
      <c r="C46" s="42"/>
      <c r="D46" s="46"/>
      <c r="E46" s="169">
        <v>2675.7665895251484</v>
      </c>
      <c r="F46" s="169">
        <v>51298520.687559091</v>
      </c>
      <c r="G46" s="169">
        <v>39276859.551593512</v>
      </c>
      <c r="H46" s="169">
        <v>9568577.3951619882</v>
      </c>
      <c r="I46" s="169">
        <v>8983073.1440325975</v>
      </c>
      <c r="J46" s="169">
        <v>8771910.8065319601</v>
      </c>
      <c r="K46" s="169">
        <v>23680505.827790134</v>
      </c>
      <c r="L46" s="67">
        <v>74546355.601155266</v>
      </c>
      <c r="M46" s="169">
        <v>21809202.51217518</v>
      </c>
      <c r="N46" s="42"/>
      <c r="O46" s="62" t="s">
        <v>734</v>
      </c>
      <c r="P46" s="42"/>
      <c r="Q46" s="46"/>
      <c r="R46" s="169">
        <v>15769.992875170874</v>
      </c>
      <c r="S46" s="66">
        <v>11931.803330697725</v>
      </c>
      <c r="T46" s="66">
        <v>3838.1895444731431</v>
      </c>
      <c r="U46" s="169">
        <v>116716.84606839977</v>
      </c>
      <c r="V46" s="169">
        <v>199864.79148691249</v>
      </c>
      <c r="W46" s="169">
        <v>6107011.6049414696</v>
      </c>
      <c r="X46" s="169">
        <v>40792677.763116851</v>
      </c>
      <c r="Y46" s="169">
        <v>36785823.816160738</v>
      </c>
      <c r="Z46" s="169">
        <v>51043894.761545219</v>
      </c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</row>
    <row r="47" spans="1:65" ht="14.1" customHeight="1">
      <c r="A47" s="98"/>
      <c r="B47" s="62" t="s">
        <v>736</v>
      </c>
      <c r="C47" s="98"/>
      <c r="D47" s="46"/>
      <c r="E47" s="169">
        <v>2480.5172551071009</v>
      </c>
      <c r="F47" s="169">
        <v>98130231.473484248</v>
      </c>
      <c r="G47" s="169">
        <v>77295597.719088241</v>
      </c>
      <c r="H47" s="169">
        <v>19462695.324664507</v>
      </c>
      <c r="I47" s="169">
        <v>18091334.660216734</v>
      </c>
      <c r="J47" s="169">
        <v>17681754.883092146</v>
      </c>
      <c r="K47" s="169">
        <v>46661334.220312051</v>
      </c>
      <c r="L47" s="67">
        <v>191058114.5447371</v>
      </c>
      <c r="M47" s="169">
        <v>42944117.425654761</v>
      </c>
      <c r="N47" s="98"/>
      <c r="O47" s="62" t="s">
        <v>736</v>
      </c>
      <c r="P47" s="98"/>
      <c r="Q47" s="46"/>
      <c r="R47" s="169">
        <v>25039.667456945299</v>
      </c>
      <c r="S47" s="66">
        <v>19468.143962353399</v>
      </c>
      <c r="T47" s="66">
        <v>5571.5234945919065</v>
      </c>
      <c r="U47" s="169">
        <v>184731.44340676043</v>
      </c>
      <c r="V47" s="169">
        <v>257434.72390599956</v>
      </c>
      <c r="W47" s="169">
        <v>12187717.425842082</v>
      </c>
      <c r="X47" s="169">
        <v>79370792.132228449</v>
      </c>
      <c r="Y47" s="169">
        <v>71764635.154355168</v>
      </c>
      <c r="Z47" s="169">
        <v>101594078.46106511</v>
      </c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</row>
    <row r="48" spans="1:65" ht="14.1" customHeight="1">
      <c r="A48" s="98"/>
      <c r="B48" s="62" t="s">
        <v>738</v>
      </c>
      <c r="C48" s="98"/>
      <c r="D48" s="46"/>
      <c r="E48" s="169">
        <v>1055.0919074403141</v>
      </c>
      <c r="F48" s="169">
        <v>91459193.96919322</v>
      </c>
      <c r="G48" s="169">
        <v>75373896.662057891</v>
      </c>
      <c r="H48" s="169">
        <v>16306819.570589837</v>
      </c>
      <c r="I48" s="169">
        <v>15097553.885508314</v>
      </c>
      <c r="J48" s="169">
        <v>14737377.81501391</v>
      </c>
      <c r="K48" s="169">
        <v>43739487.15581613</v>
      </c>
      <c r="L48" s="67">
        <v>221813840.38183394</v>
      </c>
      <c r="M48" s="169">
        <v>29688105.270506945</v>
      </c>
      <c r="N48" s="98"/>
      <c r="O48" s="62" t="s">
        <v>738</v>
      </c>
      <c r="P48" s="98"/>
      <c r="Q48" s="46"/>
      <c r="R48" s="169">
        <v>16579.764195605345</v>
      </c>
      <c r="S48" s="66">
        <v>13030.167859628544</v>
      </c>
      <c r="T48" s="66">
        <v>3549.5963359768011</v>
      </c>
      <c r="U48" s="169">
        <v>148474.47812834947</v>
      </c>
      <c r="V48" s="169">
        <v>196111.34925588264</v>
      </c>
      <c r="W48" s="169">
        <v>11462547.41142251</v>
      </c>
      <c r="X48" s="169">
        <v>74322017.19675976</v>
      </c>
      <c r="Y48" s="169">
        <v>70179510.213444516</v>
      </c>
      <c r="Z48" s="169">
        <v>92667387.518379018</v>
      </c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</row>
    <row r="49" spans="1:65" ht="14.1" customHeight="1">
      <c r="A49" s="98"/>
      <c r="B49" s="62" t="s">
        <v>740</v>
      </c>
      <c r="C49" s="98"/>
      <c r="D49" s="46"/>
      <c r="E49" s="169">
        <v>677.49011464285877</v>
      </c>
      <c r="F49" s="169">
        <v>133230152.42780751</v>
      </c>
      <c r="G49" s="169">
        <v>110365386.61467475</v>
      </c>
      <c r="H49" s="169">
        <v>23891317.070031747</v>
      </c>
      <c r="I49" s="169">
        <v>22103903.841340858</v>
      </c>
      <c r="J49" s="169">
        <v>21700113.069801029</v>
      </c>
      <c r="K49" s="169">
        <v>67546849.082976699</v>
      </c>
      <c r="L49" s="67">
        <v>410307830.74112558</v>
      </c>
      <c r="M49" s="169">
        <v>38771217.572426952</v>
      </c>
      <c r="N49" s="98"/>
      <c r="O49" s="62" t="s">
        <v>740</v>
      </c>
      <c r="P49" s="98"/>
      <c r="Q49" s="46"/>
      <c r="R49" s="169">
        <v>19512.025085445453</v>
      </c>
      <c r="S49" s="66">
        <v>15068.971934173393</v>
      </c>
      <c r="T49" s="66">
        <v>4443.0531512720563</v>
      </c>
      <c r="U49" s="169">
        <v>248680.94619876516</v>
      </c>
      <c r="V49" s="169">
        <v>224592.67269847522</v>
      </c>
      <c r="W49" s="169">
        <v>18780462.83831263</v>
      </c>
      <c r="X49" s="169">
        <v>109746077.55986121</v>
      </c>
      <c r="Y49" s="169">
        <v>105775956.0606879</v>
      </c>
      <c r="Z49" s="169">
        <v>135809639.59931079</v>
      </c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</row>
    <row r="50" spans="1:65" ht="14.1" customHeight="1">
      <c r="A50" s="98"/>
      <c r="B50" s="62" t="s">
        <v>742</v>
      </c>
      <c r="C50" s="98"/>
      <c r="D50" s="46"/>
      <c r="E50" s="169">
        <v>102.96353647854497</v>
      </c>
      <c r="F50" s="169">
        <v>45732817.829453096</v>
      </c>
      <c r="G50" s="169">
        <v>38458194.664451145</v>
      </c>
      <c r="H50" s="169">
        <v>11219457.837695751</v>
      </c>
      <c r="I50" s="169">
        <v>10884476.726756336</v>
      </c>
      <c r="J50" s="169">
        <v>10779884.552516939</v>
      </c>
      <c r="K50" s="169">
        <v>17635533.253552314</v>
      </c>
      <c r="L50" s="67">
        <v>191954384.34630588</v>
      </c>
      <c r="M50" s="169">
        <v>9734405.195892496</v>
      </c>
      <c r="N50" s="98"/>
      <c r="O50" s="62" t="s">
        <v>742</v>
      </c>
      <c r="P50" s="98"/>
      <c r="Q50" s="46"/>
      <c r="R50" s="169">
        <v>6655.0403685449191</v>
      </c>
      <c r="S50" s="66">
        <v>5301.1450986884956</v>
      </c>
      <c r="T50" s="66">
        <v>1353.8952698564249</v>
      </c>
      <c r="U50" s="169">
        <v>125409.279050868</v>
      </c>
      <c r="V50" s="169">
        <v>98055.229417030627</v>
      </c>
      <c r="W50" s="169">
        <v>8928159.9367425833</v>
      </c>
      <c r="X50" s="169">
        <v>39028740.268919028</v>
      </c>
      <c r="Y50" s="169">
        <v>36002387.362689026</v>
      </c>
      <c r="Z50" s="169">
        <v>45912274.445206612</v>
      </c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</row>
    <row r="51" spans="1:65" ht="14.1" customHeight="1">
      <c r="A51" s="98"/>
      <c r="B51" s="62" t="s">
        <v>744</v>
      </c>
      <c r="C51" s="98"/>
      <c r="D51" s="46"/>
      <c r="E51" s="169">
        <v>71.289173060656111</v>
      </c>
      <c r="F51" s="169">
        <v>70416430.431965932</v>
      </c>
      <c r="G51" s="169">
        <v>49819197.31849426</v>
      </c>
      <c r="H51" s="169">
        <v>13761722.346636724</v>
      </c>
      <c r="I51" s="169">
        <v>13111450.704209507</v>
      </c>
      <c r="J51" s="169">
        <v>12895717.291737594</v>
      </c>
      <c r="K51" s="169">
        <v>27789728.393629663</v>
      </c>
      <c r="L51" s="67">
        <v>319444024.24600834</v>
      </c>
      <c r="M51" s="169">
        <v>23287648.126937177</v>
      </c>
      <c r="N51" s="98"/>
      <c r="O51" s="62" t="s">
        <v>744</v>
      </c>
      <c r="P51" s="98"/>
      <c r="Q51" s="46"/>
      <c r="R51" s="169">
        <v>7608.2132139897121</v>
      </c>
      <c r="S51" s="66">
        <v>6064.4802216604021</v>
      </c>
      <c r="T51" s="66">
        <v>1543.7329923293098</v>
      </c>
      <c r="U51" s="169">
        <v>50262.647109992969</v>
      </c>
      <c r="V51" s="169">
        <v>97521.411466347927</v>
      </c>
      <c r="W51" s="169">
        <v>8980054.0284436028</v>
      </c>
      <c r="X51" s="169">
        <v>45477413.480607025</v>
      </c>
      <c r="Y51" s="169">
        <v>44178377.912190482</v>
      </c>
      <c r="Z51" s="169">
        <v>75512776.161830708</v>
      </c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</row>
    <row r="52" spans="1:65" ht="14.1" customHeight="1">
      <c r="A52" s="98"/>
      <c r="B52" s="62" t="s">
        <v>746</v>
      </c>
      <c r="C52" s="98"/>
      <c r="D52" s="46"/>
      <c r="E52" s="169">
        <v>41.869565217419662</v>
      </c>
      <c r="F52" s="169">
        <v>86854353.788383394</v>
      </c>
      <c r="G52" s="169">
        <v>69142973.980465189</v>
      </c>
      <c r="H52" s="169">
        <v>19264140.047220275</v>
      </c>
      <c r="I52" s="169">
        <v>18409167.548220273</v>
      </c>
      <c r="J52" s="169">
        <v>18167357.847568102</v>
      </c>
      <c r="K52" s="169">
        <v>32665124.87587098</v>
      </c>
      <c r="L52" s="67">
        <v>533748508.03645611</v>
      </c>
      <c r="M52" s="169">
        <v>22539548.651742198</v>
      </c>
      <c r="N52" s="98"/>
      <c r="O52" s="62" t="s">
        <v>746</v>
      </c>
      <c r="P52" s="98"/>
      <c r="Q52" s="46"/>
      <c r="R52" s="169">
        <v>11446.043478261947</v>
      </c>
      <c r="S52" s="66">
        <v>9404.3478260877509</v>
      </c>
      <c r="T52" s="66">
        <v>2041.6956521741968</v>
      </c>
      <c r="U52" s="169">
        <v>117176.78260869614</v>
      </c>
      <c r="V52" s="169">
        <v>152385.1739130491</v>
      </c>
      <c r="W52" s="169">
        <v>12200387.956870342</v>
      </c>
      <c r="X52" s="169">
        <v>65895396.724595636</v>
      </c>
      <c r="Y52" s="169">
        <v>64625992.269158967</v>
      </c>
      <c r="Z52" s="169">
        <v>76210849.856118962</v>
      </c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</row>
    <row r="53" spans="1:65" ht="14.1" customHeight="1">
      <c r="A53" s="98"/>
      <c r="B53" s="62" t="s">
        <v>748</v>
      </c>
      <c r="C53" s="98"/>
      <c r="D53" s="46"/>
      <c r="E53" s="169">
        <v>13.838709677316732</v>
      </c>
      <c r="F53" s="169">
        <v>86212490.631464615</v>
      </c>
      <c r="G53" s="169">
        <v>77942962.789238974</v>
      </c>
      <c r="H53" s="169">
        <v>14053048.390289159</v>
      </c>
      <c r="I53" s="169">
        <v>13374639.855224743</v>
      </c>
      <c r="J53" s="169">
        <v>13058629.902095743</v>
      </c>
      <c r="K53" s="169">
        <v>31487618.201932918</v>
      </c>
      <c r="L53" s="67">
        <v>516420545.95690286</v>
      </c>
      <c r="M53" s="169">
        <v>13235362.790125333</v>
      </c>
      <c r="N53" s="98"/>
      <c r="O53" s="62" t="s">
        <v>748</v>
      </c>
      <c r="P53" s="98"/>
      <c r="Q53" s="46"/>
      <c r="R53" s="169">
        <v>5888.7096774185338</v>
      </c>
      <c r="S53" s="66">
        <v>4714.1935483865836</v>
      </c>
      <c r="T53" s="66">
        <v>1174.5161290319502</v>
      </c>
      <c r="U53" s="169">
        <v>384311.39225806389</v>
      </c>
      <c r="V53" s="169">
        <v>108164.24999999364</v>
      </c>
      <c r="W53" s="169">
        <v>7976769.1319028083</v>
      </c>
      <c r="X53" s="169">
        <v>60151668.5746613</v>
      </c>
      <c r="Y53" s="169">
        <v>57641561.853468336</v>
      </c>
      <c r="Z53" s="169">
        <v>81366737.992077127</v>
      </c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</row>
    <row r="54" spans="1:65" ht="14.1" customHeight="1">
      <c r="A54" s="1100" t="s">
        <v>750</v>
      </c>
      <c r="B54" s="1100"/>
      <c r="C54" s="1100"/>
      <c r="D54" s="2"/>
      <c r="E54" s="169"/>
      <c r="F54" s="169"/>
      <c r="G54" s="169"/>
      <c r="H54" s="169"/>
      <c r="I54" s="169"/>
      <c r="J54" s="169"/>
      <c r="K54" s="169"/>
      <c r="L54" s="169"/>
      <c r="M54" s="169"/>
      <c r="N54" s="1100" t="s">
        <v>750</v>
      </c>
      <c r="O54" s="1100"/>
      <c r="P54" s="1100"/>
      <c r="Q54" s="2"/>
      <c r="R54" s="169"/>
      <c r="S54" s="169"/>
      <c r="T54" s="169"/>
      <c r="U54" s="169"/>
      <c r="V54" s="169"/>
      <c r="W54" s="169"/>
      <c r="X54" s="169"/>
      <c r="Y54" s="169"/>
      <c r="Z54" s="169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</row>
    <row r="55" spans="1:65" ht="14.1" customHeight="1">
      <c r="A55" s="44"/>
      <c r="B55" s="62" t="s">
        <v>731</v>
      </c>
      <c r="C55" s="44"/>
      <c r="D55" s="180"/>
      <c r="E55" s="169">
        <v>4586.7922913977382</v>
      </c>
      <c r="F55" s="169">
        <v>23180662.103553321</v>
      </c>
      <c r="G55" s="169">
        <v>20927307.778710295</v>
      </c>
      <c r="H55" s="169">
        <v>4238897.2171378387</v>
      </c>
      <c r="I55" s="169">
        <v>3883356.7991171693</v>
      </c>
      <c r="J55" s="169">
        <v>3739435.7793828826</v>
      </c>
      <c r="K55" s="169">
        <v>7614604.7491095746</v>
      </c>
      <c r="L55" s="458">
        <v>15380104.66141537</v>
      </c>
      <c r="M55" s="169">
        <v>7423275.7062883265</v>
      </c>
      <c r="N55" s="44"/>
      <c r="O55" s="62" t="s">
        <v>731</v>
      </c>
      <c r="P55" s="44"/>
      <c r="Q55" s="180"/>
      <c r="R55" s="169">
        <v>11368.338047212432</v>
      </c>
      <c r="S55" s="68">
        <v>8677.6218948286478</v>
      </c>
      <c r="T55" s="68">
        <v>2690.7161523837908</v>
      </c>
      <c r="U55" s="169">
        <v>137009.80321111364</v>
      </c>
      <c r="V55" s="169">
        <v>174078.44840772153</v>
      </c>
      <c r="W55" s="169">
        <v>2380733.0657820571</v>
      </c>
      <c r="X55" s="169">
        <v>19930204.707264211</v>
      </c>
      <c r="Y55" s="169">
        <v>18454305.285592575</v>
      </c>
      <c r="Z55" s="169">
        <v>22938059.156338055</v>
      </c>
    </row>
    <row r="56" spans="1:65" ht="14.1" customHeight="1">
      <c r="A56" s="6"/>
      <c r="B56" s="62" t="s">
        <v>732</v>
      </c>
      <c r="C56" s="6"/>
      <c r="D56" s="2"/>
      <c r="E56" s="169">
        <v>2323.4405216039368</v>
      </c>
      <c r="F56" s="169">
        <v>18807492.17697978</v>
      </c>
      <c r="G56" s="169">
        <v>16101213.70859094</v>
      </c>
      <c r="H56" s="169">
        <v>3675902.7164464933</v>
      </c>
      <c r="I56" s="169">
        <v>3411398.4146472947</v>
      </c>
      <c r="J56" s="169">
        <v>3319956.2478833082</v>
      </c>
      <c r="K56" s="169">
        <v>6028115.4469666015</v>
      </c>
      <c r="L56" s="458">
        <v>18175493.935382791</v>
      </c>
      <c r="M56" s="169">
        <v>9693525.3778402805</v>
      </c>
      <c r="N56" s="6"/>
      <c r="O56" s="62" t="s">
        <v>732</v>
      </c>
      <c r="P56" s="6"/>
      <c r="Q56" s="2"/>
      <c r="R56" s="169">
        <v>7754.0582869863119</v>
      </c>
      <c r="S56" s="68">
        <v>6086.2046636119503</v>
      </c>
      <c r="T56" s="68">
        <v>1667.8536233743584</v>
      </c>
      <c r="U56" s="169">
        <v>92086.786697720265</v>
      </c>
      <c r="V56" s="169">
        <v>130649.50360100297</v>
      </c>
      <c r="W56" s="169">
        <v>2177886.375224432</v>
      </c>
      <c r="X56" s="169">
        <v>15928676.587666091</v>
      </c>
      <c r="Y56" s="169">
        <v>14529712.080757445</v>
      </c>
      <c r="Z56" s="169">
        <v>18670067.356556024</v>
      </c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</row>
    <row r="57" spans="1:65" ht="14.1" customHeight="1">
      <c r="A57" s="98"/>
      <c r="B57" s="62" t="s">
        <v>734</v>
      </c>
      <c r="C57" s="98"/>
      <c r="D57" s="46"/>
      <c r="E57" s="169">
        <v>3003.6515899108645</v>
      </c>
      <c r="F57" s="169">
        <v>41603146.823128812</v>
      </c>
      <c r="G57" s="169">
        <v>34437509.208553225</v>
      </c>
      <c r="H57" s="169">
        <v>8285925.6541993516</v>
      </c>
      <c r="I57" s="169">
        <v>7667138.2991695879</v>
      </c>
      <c r="J57" s="169">
        <v>7483013.8005774729</v>
      </c>
      <c r="K57" s="169">
        <v>13183164.803310562</v>
      </c>
      <c r="L57" s="458">
        <v>42272384.255253017</v>
      </c>
      <c r="M57" s="169">
        <v>20266636.574980281</v>
      </c>
      <c r="N57" s="98"/>
      <c r="O57" s="62" t="s">
        <v>734</v>
      </c>
      <c r="P57" s="98"/>
      <c r="Q57" s="46"/>
      <c r="R57" s="169">
        <v>13309.366862189525</v>
      </c>
      <c r="S57" s="68">
        <v>10246.677959554585</v>
      </c>
      <c r="T57" s="68">
        <v>3062.6889026349431</v>
      </c>
      <c r="U57" s="169">
        <v>152237.77106067701</v>
      </c>
      <c r="V57" s="169">
        <v>217840.8052509109</v>
      </c>
      <c r="W57" s="169">
        <v>4626922.1858088952</v>
      </c>
      <c r="X57" s="169">
        <v>33807426.287244201</v>
      </c>
      <c r="Y57" s="169">
        <v>30876390.080540217</v>
      </c>
      <c r="Z57" s="169">
        <v>41598845.795818627</v>
      </c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</row>
    <row r="58" spans="1:65" ht="14.1" customHeight="1">
      <c r="A58" s="98"/>
      <c r="B58" s="62" t="s">
        <v>736</v>
      </c>
      <c r="C58" s="98"/>
      <c r="D58" s="46"/>
      <c r="E58" s="169">
        <v>2478.1495044562962</v>
      </c>
      <c r="F58" s="169">
        <v>65040657.356543049</v>
      </c>
      <c r="G58" s="169">
        <v>52202187.758162551</v>
      </c>
      <c r="H58" s="169">
        <v>13117374.704953589</v>
      </c>
      <c r="I58" s="169">
        <v>12369511.842121931</v>
      </c>
      <c r="J58" s="169">
        <v>12151080.422528258</v>
      </c>
      <c r="K58" s="169">
        <v>27826230.698319707</v>
      </c>
      <c r="L58" s="458">
        <v>80236037.065731138</v>
      </c>
      <c r="M58" s="169">
        <v>28273030.15243388</v>
      </c>
      <c r="N58" s="98"/>
      <c r="O58" s="62" t="s">
        <v>736</v>
      </c>
      <c r="P58" s="98"/>
      <c r="Q58" s="46"/>
      <c r="R58" s="169">
        <v>16485.653176106658</v>
      </c>
      <c r="S58" s="68">
        <v>12440.83168428337</v>
      </c>
      <c r="T58" s="68">
        <v>4044.8214918232889</v>
      </c>
      <c r="U58" s="169">
        <v>153684.6955141981</v>
      </c>
      <c r="V58" s="169">
        <v>294988.9011263866</v>
      </c>
      <c r="W58" s="169">
        <v>8326645.9505698821</v>
      </c>
      <c r="X58" s="169">
        <v>52000200.236113936</v>
      </c>
      <c r="Y58" s="169">
        <v>46251813.991468534</v>
      </c>
      <c r="Z58" s="169">
        <v>66617663.203143157</v>
      </c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</row>
    <row r="59" spans="1:65" ht="14.1" customHeight="1">
      <c r="A59" s="98"/>
      <c r="B59" s="62" t="s">
        <v>738</v>
      </c>
      <c r="C59" s="98"/>
      <c r="D59" s="46"/>
      <c r="E59" s="169">
        <v>1338.5264990665319</v>
      </c>
      <c r="F59" s="169">
        <v>65113510.789439648</v>
      </c>
      <c r="G59" s="169">
        <v>51277901.523455374</v>
      </c>
      <c r="H59" s="169">
        <v>11487774.699124619</v>
      </c>
      <c r="I59" s="169">
        <v>10728886.689907074</v>
      </c>
      <c r="J59" s="169">
        <v>10413077.285445673</v>
      </c>
      <c r="K59" s="169">
        <v>28107727.405429348</v>
      </c>
      <c r="L59" s="458">
        <v>94651071.215170145</v>
      </c>
      <c r="M59" s="169">
        <v>24676117.884152707</v>
      </c>
      <c r="N59" s="98"/>
      <c r="O59" s="62" t="s">
        <v>738</v>
      </c>
      <c r="P59" s="98"/>
      <c r="Q59" s="46"/>
      <c r="R59" s="169">
        <v>13579.000576769622</v>
      </c>
      <c r="S59" s="68">
        <v>10498.864750389961</v>
      </c>
      <c r="T59" s="68">
        <v>3080.1358263796619</v>
      </c>
      <c r="U59" s="169">
        <v>162339.10210182754</v>
      </c>
      <c r="V59" s="169">
        <v>208657.25925290401</v>
      </c>
      <c r="W59" s="169">
        <v>8060826.1244125469</v>
      </c>
      <c r="X59" s="169">
        <v>50769791.808072798</v>
      </c>
      <c r="Y59" s="169">
        <v>47679645.871788234</v>
      </c>
      <c r="Z59" s="169">
        <v>62462347.74265103</v>
      </c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</row>
    <row r="60" spans="1:65" ht="14.1" customHeight="1">
      <c r="A60" s="98"/>
      <c r="B60" s="62" t="s">
        <v>740</v>
      </c>
      <c r="C60" s="98"/>
      <c r="D60" s="46"/>
      <c r="E60" s="169">
        <v>1193.4147641757149</v>
      </c>
      <c r="F60" s="169">
        <v>97531684.767633095</v>
      </c>
      <c r="G60" s="169">
        <v>80468185.140546709</v>
      </c>
      <c r="H60" s="169">
        <v>18776336.328976661</v>
      </c>
      <c r="I60" s="169">
        <v>17393916.368515659</v>
      </c>
      <c r="J60" s="169">
        <v>17032490.538845461</v>
      </c>
      <c r="K60" s="169">
        <v>58743641.432890728</v>
      </c>
      <c r="L60" s="458">
        <v>209082535.24429896</v>
      </c>
      <c r="M60" s="169">
        <v>42789272.838105612</v>
      </c>
      <c r="N60" s="98"/>
      <c r="O60" s="62" t="s">
        <v>740</v>
      </c>
      <c r="P60" s="98"/>
      <c r="Q60" s="46"/>
      <c r="R60" s="169">
        <v>18436.541158631877</v>
      </c>
      <c r="S60" s="68">
        <v>14169.765633350487</v>
      </c>
      <c r="T60" s="68">
        <v>4266.7755252813913</v>
      </c>
      <c r="U60" s="169">
        <v>135124.47021933543</v>
      </c>
      <c r="V60" s="169">
        <v>192595.77921899626</v>
      </c>
      <c r="W60" s="169">
        <v>14572457.532947289</v>
      </c>
      <c r="X60" s="169">
        <v>82348776.282372653</v>
      </c>
      <c r="Y60" s="169">
        <v>78368271.63413021</v>
      </c>
      <c r="Z60" s="169">
        <v>99793073.331887484</v>
      </c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</row>
    <row r="61" spans="1:65" ht="14.1" customHeight="1">
      <c r="A61" s="98"/>
      <c r="B61" s="62" t="s">
        <v>742</v>
      </c>
      <c r="C61" s="98"/>
      <c r="D61" s="46"/>
      <c r="E61" s="169">
        <v>327.31676496658901</v>
      </c>
      <c r="F61" s="169">
        <v>63409698.058818854</v>
      </c>
      <c r="G61" s="169">
        <v>52879289.661043018</v>
      </c>
      <c r="H61" s="169">
        <v>7990481.9048067126</v>
      </c>
      <c r="I61" s="169">
        <v>7403018.8171211081</v>
      </c>
      <c r="J61" s="169">
        <v>7277221.5746651562</v>
      </c>
      <c r="K61" s="169">
        <v>27131365.261282515</v>
      </c>
      <c r="L61" s="458">
        <v>125890733.44306456</v>
      </c>
      <c r="M61" s="169">
        <v>14901864.198840208</v>
      </c>
      <c r="N61" s="98"/>
      <c r="O61" s="62" t="s">
        <v>742</v>
      </c>
      <c r="P61" s="98"/>
      <c r="Q61" s="46"/>
      <c r="R61" s="169">
        <v>7083.52288902491</v>
      </c>
      <c r="S61" s="68">
        <v>5608.2992743990781</v>
      </c>
      <c r="T61" s="68">
        <v>1475.2236146258365</v>
      </c>
      <c r="U61" s="169">
        <v>42366.129871893456</v>
      </c>
      <c r="V61" s="169">
        <v>70203.471707869816</v>
      </c>
      <c r="W61" s="169">
        <v>5991118.3513078354</v>
      </c>
      <c r="X61" s="169">
        <v>35625325.395616785</v>
      </c>
      <c r="Y61" s="169">
        <v>33909521.762477748</v>
      </c>
      <c r="Z61" s="169">
        <v>65621349.199586883</v>
      </c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</row>
    <row r="62" spans="1:65" ht="14.1" customHeight="1">
      <c r="A62" s="98"/>
      <c r="B62" s="62" t="s">
        <v>744</v>
      </c>
      <c r="C62" s="98"/>
      <c r="D62" s="46"/>
      <c r="E62" s="169">
        <v>273.5336400776356</v>
      </c>
      <c r="F62" s="169">
        <v>69611649.616810843</v>
      </c>
      <c r="G62" s="169">
        <v>53587921.461216189</v>
      </c>
      <c r="H62" s="169">
        <v>14089497.869088229</v>
      </c>
      <c r="I62" s="169">
        <v>13288743.723298373</v>
      </c>
      <c r="J62" s="169">
        <v>13101170.477059564</v>
      </c>
      <c r="K62" s="169">
        <v>31003372.242259432</v>
      </c>
      <c r="L62" s="458">
        <v>193210629.62410745</v>
      </c>
      <c r="M62" s="169">
        <v>20452454.796421859</v>
      </c>
      <c r="N62" s="98"/>
      <c r="O62" s="62" t="s">
        <v>744</v>
      </c>
      <c r="P62" s="98"/>
      <c r="Q62" s="46"/>
      <c r="R62" s="169">
        <v>13081.960375647166</v>
      </c>
      <c r="S62" s="68">
        <v>10142.114907067504</v>
      </c>
      <c r="T62" s="68">
        <v>2939.8454685796623</v>
      </c>
      <c r="U62" s="169">
        <v>81189.586394319937</v>
      </c>
      <c r="V62" s="169">
        <v>92509.366622312809</v>
      </c>
      <c r="W62" s="169">
        <v>9191338.1499842666</v>
      </c>
      <c r="X62" s="169">
        <v>52317243.764499143</v>
      </c>
      <c r="Y62" s="169">
        <v>49292864.940705642</v>
      </c>
      <c r="Z62" s="169">
        <v>71539604.325961888</v>
      </c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</row>
    <row r="63" spans="1:65" s="44" customFormat="1" ht="14.1" customHeight="1">
      <c r="A63" s="98"/>
      <c r="B63" s="62" t="s">
        <v>746</v>
      </c>
      <c r="C63" s="98"/>
      <c r="D63" s="46"/>
      <c r="E63" s="169">
        <v>202.30485915847419</v>
      </c>
      <c r="F63" s="169">
        <v>83453578.05020465</v>
      </c>
      <c r="G63" s="169">
        <v>60581346.645246238</v>
      </c>
      <c r="H63" s="169">
        <v>14626793.924713088</v>
      </c>
      <c r="I63" s="169">
        <v>13637681.41838694</v>
      </c>
      <c r="J63" s="169">
        <v>13402112.728653064</v>
      </c>
      <c r="K63" s="169">
        <v>39180941.222106464</v>
      </c>
      <c r="L63" s="458">
        <v>350053159.91637635</v>
      </c>
      <c r="M63" s="169">
        <v>34722223.571131282</v>
      </c>
      <c r="N63" s="98"/>
      <c r="O63" s="62" t="s">
        <v>746</v>
      </c>
      <c r="P63" s="98"/>
      <c r="Q63" s="46"/>
      <c r="R63" s="169">
        <v>10109.211414557669</v>
      </c>
      <c r="S63" s="68">
        <v>8037.7012326206677</v>
      </c>
      <c r="T63" s="68">
        <v>2071.5101819370011</v>
      </c>
      <c r="U63" s="169">
        <v>56723.72621887087</v>
      </c>
      <c r="V63" s="169">
        <v>97412.75995787108</v>
      </c>
      <c r="W63" s="169">
        <v>13453722.472257664</v>
      </c>
      <c r="X63" s="169">
        <v>55036423.890376315</v>
      </c>
      <c r="Y63" s="169">
        <v>61110450.712028489</v>
      </c>
      <c r="Z63" s="169">
        <v>78763162.105848998</v>
      </c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</row>
    <row r="64" spans="1:65" ht="14.1" customHeight="1" thickBot="1">
      <c r="A64" s="100"/>
      <c r="B64" s="63" t="s">
        <v>748</v>
      </c>
      <c r="C64" s="100"/>
      <c r="D64" s="181"/>
      <c r="E64" s="176">
        <v>101.86956521741966</v>
      </c>
      <c r="F64" s="176">
        <v>181188118.51138335</v>
      </c>
      <c r="G64" s="176">
        <v>144639566.35146517</v>
      </c>
      <c r="H64" s="176">
        <v>36872969.349220291</v>
      </c>
      <c r="I64" s="176">
        <v>34829642.324220277</v>
      </c>
      <c r="J64" s="176">
        <v>34076045.510568112</v>
      </c>
      <c r="K64" s="176">
        <v>104804334.46287096</v>
      </c>
      <c r="L64" s="459">
        <v>1482574812.5444562</v>
      </c>
      <c r="M64" s="176">
        <v>50782108.464742199</v>
      </c>
      <c r="N64" s="100"/>
      <c r="O64" s="63" t="s">
        <v>748</v>
      </c>
      <c r="P64" s="100"/>
      <c r="Q64" s="181"/>
      <c r="R64" s="176">
        <v>22264.043478261949</v>
      </c>
      <c r="S64" s="77">
        <v>17876.347826087753</v>
      </c>
      <c r="T64" s="77">
        <v>4387.6956521741968</v>
      </c>
      <c r="U64" s="176">
        <v>733166.14260869613</v>
      </c>
      <c r="V64" s="176">
        <v>441886.46391304908</v>
      </c>
      <c r="W64" s="176">
        <v>25464235.765870351</v>
      </c>
      <c r="X64" s="176">
        <v>149776124.76759562</v>
      </c>
      <c r="Y64" s="176">
        <v>139976429.02915901</v>
      </c>
      <c r="Z64" s="176">
        <v>182342527.32111901</v>
      </c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</row>
    <row r="65" spans="15:15" ht="13.65" customHeight="1">
      <c r="O65" s="460"/>
    </row>
    <row r="66" spans="15:15" ht="12.75" customHeight="1"/>
  </sheetData>
  <mergeCells count="66">
    <mergeCell ref="A1:I1"/>
    <mergeCell ref="J1:M1"/>
    <mergeCell ref="N1:V1"/>
    <mergeCell ref="N10:P10"/>
    <mergeCell ref="A10:C10"/>
    <mergeCell ref="H3:H6"/>
    <mergeCell ref="F3:F6"/>
    <mergeCell ref="N7:P7"/>
    <mergeCell ref="A9:C9"/>
    <mergeCell ref="W1:Z1"/>
    <mergeCell ref="A54:C54"/>
    <mergeCell ref="A43:C43"/>
    <mergeCell ref="M3:M6"/>
    <mergeCell ref="A32:C32"/>
    <mergeCell ref="A25:C25"/>
    <mergeCell ref="A8:C8"/>
    <mergeCell ref="A16:C16"/>
    <mergeCell ref="A14:C14"/>
    <mergeCell ref="N14:P14"/>
    <mergeCell ref="W3:W6"/>
    <mergeCell ref="N32:P32"/>
    <mergeCell ref="N43:P43"/>
    <mergeCell ref="N13:P13"/>
    <mergeCell ref="N15:P15"/>
    <mergeCell ref="N12:P12"/>
    <mergeCell ref="N54:P54"/>
    <mergeCell ref="V3:V6"/>
    <mergeCell ref="N25:P25"/>
    <mergeCell ref="N9:P9"/>
    <mergeCell ref="N8:P8"/>
    <mergeCell ref="U3:U6"/>
    <mergeCell ref="N17:P17"/>
    <mergeCell ref="N16:P16"/>
    <mergeCell ref="N18:P18"/>
    <mergeCell ref="N22:P22"/>
    <mergeCell ref="N19:P19"/>
    <mergeCell ref="N20:P20"/>
    <mergeCell ref="N21:P21"/>
    <mergeCell ref="Z3:Z6"/>
    <mergeCell ref="A7:C7"/>
    <mergeCell ref="X3:X6"/>
    <mergeCell ref="Y3:Y6"/>
    <mergeCell ref="L3:L6"/>
    <mergeCell ref="N3:P6"/>
    <mergeCell ref="K3:K6"/>
    <mergeCell ref="E3:E6"/>
    <mergeCell ref="A3:C6"/>
    <mergeCell ref="R3:T5"/>
    <mergeCell ref="I3:I5"/>
    <mergeCell ref="J3:J5"/>
    <mergeCell ref="G3:G6"/>
    <mergeCell ref="A15:C15"/>
    <mergeCell ref="A17:C17"/>
    <mergeCell ref="N11:P11"/>
    <mergeCell ref="A22:C22"/>
    <mergeCell ref="A19:C19"/>
    <mergeCell ref="A20:C20"/>
    <mergeCell ref="A21:C21"/>
    <mergeCell ref="A12:C12"/>
    <mergeCell ref="A11:C11"/>
    <mergeCell ref="A13:C13"/>
    <mergeCell ref="A24:C24"/>
    <mergeCell ref="N24:P24"/>
    <mergeCell ref="A23:C23"/>
    <mergeCell ref="N23:P23"/>
    <mergeCell ref="A18:C18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2" manualBreakCount="2">
    <brk id="9" max="57" man="1"/>
    <brk id="13" max="57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F62"/>
  <sheetViews>
    <sheetView view="pageBreakPreview" topLeftCell="A7" zoomScaleNormal="50" zoomScaleSheetLayoutView="100" workbookViewId="0">
      <selection activeCell="J65" sqref="J65"/>
    </sheetView>
  </sheetViews>
  <sheetFormatPr defaultColWidth="9.109375" defaultRowHeight="15.6"/>
  <cols>
    <col min="1" max="1" width="2.33203125" style="14" customWidth="1"/>
    <col min="2" max="2" width="18.6640625" style="14" customWidth="1"/>
    <col min="3" max="3" width="2.33203125" style="14" customWidth="1"/>
    <col min="4" max="4" width="1.6640625" style="15" customWidth="1"/>
    <col min="5" max="8" width="9" style="43" customWidth="1"/>
    <col min="9" max="9" width="8.44140625" style="43" customWidth="1"/>
    <col min="10" max="10" width="7.109375" style="43" customWidth="1"/>
    <col min="11" max="13" width="8" style="43" customWidth="1"/>
    <col min="14" max="14" width="6.88671875" style="43" customWidth="1"/>
    <col min="15" max="15" width="5.5546875" style="43" customWidth="1"/>
    <col min="16" max="16" width="5.109375" style="43" customWidth="1"/>
    <col min="17" max="19" width="6" style="43" customWidth="1"/>
    <col min="20" max="20" width="5.109375" style="43" customWidth="1"/>
    <col min="21" max="21" width="6.88671875" style="43" customWidth="1"/>
    <col min="22" max="22" width="7.88671875" style="43" bestFit="1" customWidth="1"/>
    <col min="23" max="27" width="5.109375" style="43" customWidth="1"/>
    <col min="28" max="28" width="6.88671875" style="43" customWidth="1"/>
    <col min="29" max="29" width="5.33203125" style="44" customWidth="1"/>
    <col min="30" max="33" width="5.33203125" style="43" customWidth="1"/>
    <col min="34" max="34" width="2.33203125" style="14" customWidth="1"/>
    <col min="35" max="35" width="18.6640625" style="14" customWidth="1"/>
    <col min="36" max="36" width="2.33203125" style="14" customWidth="1"/>
    <col min="37" max="37" width="1.6640625" style="15" customWidth="1"/>
    <col min="38" max="38" width="7.88671875" style="43" customWidth="1"/>
    <col min="39" max="39" width="8.6640625" style="43" customWidth="1"/>
    <col min="40" max="40" width="6.109375" style="43" customWidth="1"/>
    <col min="41" max="43" width="6.33203125" style="43" customWidth="1"/>
    <col min="44" max="44" width="6.109375" style="43" customWidth="1"/>
    <col min="45" max="45" width="6.33203125" style="43" customWidth="1"/>
    <col min="46" max="46" width="5.6640625" style="43" customWidth="1"/>
    <col min="47" max="49" width="5.33203125" style="43" customWidth="1"/>
    <col min="50" max="50" width="6.109375" style="43" customWidth="1"/>
    <col min="51" max="51" width="7" style="43" customWidth="1"/>
    <col min="52" max="52" width="7.44140625" style="43" customWidth="1"/>
    <col min="53" max="53" width="6.44140625" style="43" customWidth="1"/>
    <col min="54" max="54" width="6.6640625" style="43" customWidth="1"/>
    <col min="55" max="55" width="7.109375" style="43" customWidth="1"/>
    <col min="56" max="56" width="6.88671875" style="43" customWidth="1"/>
    <col min="57" max="57" width="6.5546875" style="43" customWidth="1"/>
    <col min="58" max="58" width="5.88671875" style="43" customWidth="1"/>
    <col min="59" max="62" width="6.88671875" style="43" customWidth="1"/>
    <col min="63" max="63" width="6.33203125" style="43" customWidth="1"/>
    <col min="64" max="64" width="6.44140625" style="43" customWidth="1"/>
    <col min="65" max="65" width="7.33203125" style="43" customWidth="1"/>
    <col min="66" max="66" width="6.109375" style="43" customWidth="1"/>
    <col min="67" max="16384" width="9.109375" style="43"/>
  </cols>
  <sheetData>
    <row r="1" spans="1:74" s="113" customFormat="1" ht="35.1" customHeight="1">
      <c r="A1" s="1128" t="s">
        <v>555</v>
      </c>
      <c r="B1" s="1128"/>
      <c r="C1" s="1128"/>
      <c r="D1" s="1128"/>
      <c r="E1" s="1128"/>
      <c r="F1" s="1128"/>
      <c r="G1" s="1128"/>
      <c r="H1" s="1128"/>
      <c r="I1" s="1128"/>
      <c r="J1" s="1128"/>
      <c r="K1" s="1128"/>
      <c r="L1" s="1128"/>
      <c r="M1" s="1128"/>
      <c r="N1" s="1128"/>
      <c r="O1" s="111" t="s">
        <v>556</v>
      </c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28" t="s">
        <v>555</v>
      </c>
      <c r="AI1" s="1128"/>
      <c r="AJ1" s="1128"/>
      <c r="AK1" s="1128"/>
      <c r="AL1" s="1128"/>
      <c r="AM1" s="1128"/>
      <c r="AN1" s="1128"/>
      <c r="AO1" s="1128"/>
      <c r="AP1" s="1128"/>
      <c r="AQ1" s="1128"/>
      <c r="AR1" s="1128"/>
      <c r="AS1" s="1128"/>
      <c r="AT1" s="1128"/>
      <c r="AU1" s="1128"/>
      <c r="AV1" s="1128"/>
      <c r="AW1" s="1128"/>
      <c r="AX1" s="1128"/>
      <c r="AY1" s="111" t="s">
        <v>557</v>
      </c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2"/>
      <c r="BM1" s="112"/>
      <c r="BN1" s="112"/>
    </row>
    <row r="2" spans="1:74" ht="12.9" customHeight="1" thickBot="1">
      <c r="A2" s="43"/>
      <c r="B2" s="115"/>
      <c r="C2" s="115"/>
      <c r="D2" s="116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7"/>
      <c r="AC2" s="427"/>
      <c r="AD2" s="427"/>
      <c r="AE2" s="427"/>
      <c r="AF2" s="427"/>
      <c r="AG2" s="427"/>
      <c r="AH2" s="43"/>
      <c r="AI2" s="115"/>
      <c r="AJ2" s="115"/>
      <c r="AK2" s="116"/>
      <c r="AL2" s="427"/>
      <c r="AM2" s="427"/>
      <c r="AN2" s="427"/>
      <c r="AO2" s="427"/>
      <c r="AP2" s="427"/>
      <c r="AQ2" s="427"/>
      <c r="AR2" s="427"/>
      <c r="AS2" s="427"/>
      <c r="AT2" s="427"/>
      <c r="AU2" s="427"/>
      <c r="AV2" s="427"/>
      <c r="AW2" s="427"/>
      <c r="AX2" s="427"/>
      <c r="AY2" s="427"/>
      <c r="AZ2" s="427"/>
      <c r="BA2" s="427"/>
      <c r="BB2" s="427"/>
      <c r="BC2" s="427"/>
      <c r="BD2" s="427"/>
      <c r="BE2" s="427"/>
      <c r="BF2" s="427"/>
      <c r="BG2" s="427"/>
      <c r="BH2" s="427"/>
      <c r="BI2" s="427"/>
      <c r="BJ2" s="427"/>
      <c r="BK2" s="427"/>
      <c r="BL2" s="427"/>
      <c r="BM2" s="427"/>
      <c r="BN2" s="118" t="s">
        <v>54</v>
      </c>
    </row>
    <row r="3" spans="1:74" s="468" customFormat="1" ht="15" customHeight="1">
      <c r="A3" s="1104" t="s">
        <v>1</v>
      </c>
      <c r="B3" s="1104"/>
      <c r="C3" s="1104"/>
      <c r="D3" s="953"/>
      <c r="E3" s="1129" t="s">
        <v>476</v>
      </c>
      <c r="F3" s="1130"/>
      <c r="G3" s="1131"/>
      <c r="H3" s="554"/>
      <c r="N3" s="555" t="s">
        <v>482</v>
      </c>
      <c r="O3" s="555" t="s">
        <v>483</v>
      </c>
      <c r="P3" s="555"/>
      <c r="Q3" s="555"/>
      <c r="R3" s="555"/>
      <c r="S3" s="555"/>
      <c r="T3" s="555"/>
      <c r="AC3" s="555"/>
      <c r="AD3" s="555"/>
      <c r="AE3" s="555"/>
      <c r="AF3" s="555"/>
      <c r="AG3" s="555"/>
      <c r="AH3" s="1149" t="s">
        <v>1</v>
      </c>
      <c r="AI3" s="1149"/>
      <c r="AJ3" s="1149"/>
      <c r="AK3" s="953"/>
      <c r="AL3" s="554"/>
      <c r="AR3" s="555"/>
      <c r="AS3" s="555"/>
      <c r="AT3" s="555"/>
      <c r="AU3" s="555"/>
      <c r="AV3" s="555"/>
      <c r="AW3" s="555"/>
      <c r="AX3" s="555" t="s">
        <v>482</v>
      </c>
      <c r="AY3" s="555" t="s">
        <v>483</v>
      </c>
      <c r="AZ3" s="555"/>
      <c r="BG3" s="555"/>
      <c r="BH3" s="555"/>
      <c r="BI3" s="555"/>
      <c r="BJ3" s="555"/>
      <c r="BK3" s="555"/>
      <c r="BL3" s="1139" t="s">
        <v>477</v>
      </c>
      <c r="BM3" s="1139"/>
      <c r="BN3" s="1142"/>
      <c r="BV3" s="556"/>
    </row>
    <row r="4" spans="1:74" s="468" customFormat="1" ht="15" customHeight="1">
      <c r="A4" s="1105"/>
      <c r="B4" s="1105"/>
      <c r="C4" s="1105"/>
      <c r="D4" s="954"/>
      <c r="E4" s="1132"/>
      <c r="F4" s="1133"/>
      <c r="G4" s="1134"/>
      <c r="I4" s="558"/>
      <c r="J4" s="558"/>
      <c r="K4" s="558"/>
      <c r="L4" s="558"/>
      <c r="M4" s="558"/>
      <c r="N4" s="559" t="s">
        <v>547</v>
      </c>
      <c r="O4" s="558" t="s">
        <v>546</v>
      </c>
      <c r="P4" s="558"/>
      <c r="Q4" s="558"/>
      <c r="R4" s="558"/>
      <c r="S4" s="558"/>
      <c r="T4" s="558"/>
      <c r="U4" s="558"/>
      <c r="V4" s="558"/>
      <c r="W4" s="558"/>
      <c r="X4" s="558"/>
      <c r="Y4" s="558"/>
      <c r="Z4" s="558"/>
      <c r="AA4" s="558"/>
      <c r="AB4" s="558"/>
      <c r="AC4" s="558"/>
      <c r="AD4" s="558"/>
      <c r="AE4" s="558"/>
      <c r="AF4" s="558"/>
      <c r="AG4" s="560"/>
      <c r="AH4" s="1150"/>
      <c r="AI4" s="1150"/>
      <c r="AJ4" s="1150"/>
      <c r="AK4" s="954"/>
      <c r="AM4" s="558"/>
      <c r="AN4" s="558"/>
      <c r="AO4" s="558"/>
      <c r="AP4" s="558"/>
      <c r="AQ4" s="558"/>
      <c r="AR4" s="558"/>
      <c r="AS4" s="558"/>
      <c r="AT4" s="558"/>
      <c r="AU4" s="558"/>
      <c r="AV4" s="558"/>
      <c r="AW4" s="558"/>
      <c r="AX4" s="559" t="s">
        <v>548</v>
      </c>
      <c r="AY4" s="558" t="s">
        <v>549</v>
      </c>
      <c r="AZ4" s="558"/>
      <c r="BA4" s="558"/>
      <c r="BB4" s="558"/>
      <c r="BC4" s="558"/>
      <c r="BD4" s="558"/>
      <c r="BE4" s="558"/>
      <c r="BF4" s="558"/>
      <c r="BG4" s="558"/>
      <c r="BH4" s="558"/>
      <c r="BI4" s="558"/>
      <c r="BJ4" s="558"/>
      <c r="BK4" s="560"/>
      <c r="BL4" s="1139"/>
      <c r="BM4" s="1139"/>
      <c r="BN4" s="1142"/>
      <c r="BV4" s="556"/>
    </row>
    <row r="5" spans="1:74" s="468" customFormat="1" ht="15" customHeight="1">
      <c r="A5" s="1105"/>
      <c r="B5" s="1105"/>
      <c r="C5" s="1105"/>
      <c r="D5" s="954"/>
      <c r="E5" s="1132"/>
      <c r="F5" s="1133"/>
      <c r="G5" s="1134"/>
      <c r="H5" s="1135" t="s">
        <v>631</v>
      </c>
      <c r="I5" s="1136"/>
      <c r="J5" s="1136"/>
      <c r="K5" s="1136"/>
      <c r="L5" s="1136"/>
      <c r="M5" s="1136"/>
      <c r="N5" s="1136"/>
      <c r="O5" s="1137" t="s">
        <v>632</v>
      </c>
      <c r="P5" s="1137"/>
      <c r="Q5" s="1137"/>
      <c r="R5" s="1137"/>
      <c r="S5" s="1137"/>
      <c r="T5" s="1138"/>
      <c r="U5" s="1142" t="s">
        <v>475</v>
      </c>
      <c r="V5" s="1143"/>
      <c r="W5" s="1143"/>
      <c r="X5" s="1143"/>
      <c r="Y5" s="1143"/>
      <c r="Z5" s="1143"/>
      <c r="AA5" s="1143"/>
      <c r="AB5" s="1143"/>
      <c r="AC5" s="1143"/>
      <c r="AD5" s="1143"/>
      <c r="AE5" s="1143"/>
      <c r="AF5" s="1143"/>
      <c r="AG5" s="1144"/>
      <c r="AH5" s="1150"/>
      <c r="AI5" s="1150"/>
      <c r="AJ5" s="1150"/>
      <c r="AK5" s="954"/>
      <c r="AL5" s="1142" t="s">
        <v>169</v>
      </c>
      <c r="AM5" s="1143"/>
      <c r="AN5" s="1143"/>
      <c r="AO5" s="1143"/>
      <c r="AP5" s="1143"/>
      <c r="AQ5" s="1143"/>
      <c r="AR5" s="1143"/>
      <c r="AS5" s="1143"/>
      <c r="AT5" s="1143"/>
      <c r="AU5" s="1143"/>
      <c r="AV5" s="1143"/>
      <c r="AW5" s="1143"/>
      <c r="AX5" s="1144"/>
      <c r="AY5" s="1142" t="s">
        <v>170</v>
      </c>
      <c r="AZ5" s="1143"/>
      <c r="BA5" s="1143"/>
      <c r="BB5" s="1143"/>
      <c r="BC5" s="1143"/>
      <c r="BD5" s="1143"/>
      <c r="BE5" s="1143"/>
      <c r="BF5" s="1143"/>
      <c r="BG5" s="1143"/>
      <c r="BH5" s="1143"/>
      <c r="BI5" s="1143"/>
      <c r="BJ5" s="1143"/>
      <c r="BK5" s="1144"/>
      <c r="BL5" s="1139"/>
      <c r="BM5" s="1139"/>
      <c r="BN5" s="1142"/>
    </row>
    <row r="6" spans="1:74" s="468" customFormat="1" ht="15" customHeight="1">
      <c r="A6" s="1105"/>
      <c r="B6" s="1105"/>
      <c r="C6" s="1105"/>
      <c r="D6" s="954"/>
      <c r="E6" s="1139" t="s">
        <v>68</v>
      </c>
      <c r="F6" s="1139" t="s">
        <v>473</v>
      </c>
      <c r="G6" s="1139" t="s">
        <v>474</v>
      </c>
      <c r="H6" s="1140" t="s">
        <v>204</v>
      </c>
      <c r="I6" s="1145" t="s">
        <v>473</v>
      </c>
      <c r="J6" s="1147"/>
      <c r="K6" s="1147"/>
      <c r="L6" s="1147"/>
      <c r="M6" s="1147"/>
      <c r="N6" s="1147"/>
      <c r="O6" s="1147" t="s">
        <v>474</v>
      </c>
      <c r="P6" s="1143"/>
      <c r="Q6" s="1143"/>
      <c r="R6" s="1143"/>
      <c r="S6" s="1143"/>
      <c r="T6" s="1144"/>
      <c r="U6" s="1140" t="s">
        <v>204</v>
      </c>
      <c r="V6" s="1145" t="s">
        <v>473</v>
      </c>
      <c r="W6" s="1147"/>
      <c r="X6" s="1147"/>
      <c r="Y6" s="1147"/>
      <c r="Z6" s="1147"/>
      <c r="AA6" s="1148"/>
      <c r="AB6" s="1145" t="s">
        <v>474</v>
      </c>
      <c r="AC6" s="1143"/>
      <c r="AD6" s="1143"/>
      <c r="AE6" s="1143"/>
      <c r="AF6" s="1143"/>
      <c r="AG6" s="1144"/>
      <c r="AH6" s="1150"/>
      <c r="AI6" s="1150"/>
      <c r="AJ6" s="1150"/>
      <c r="AK6" s="954"/>
      <c r="AL6" s="1140" t="s">
        <v>204</v>
      </c>
      <c r="AM6" s="1145" t="s">
        <v>473</v>
      </c>
      <c r="AN6" s="1147"/>
      <c r="AO6" s="1147"/>
      <c r="AP6" s="1147"/>
      <c r="AQ6" s="1147"/>
      <c r="AR6" s="1148"/>
      <c r="AS6" s="1145" t="s">
        <v>474</v>
      </c>
      <c r="AT6" s="1143"/>
      <c r="AU6" s="1143"/>
      <c r="AV6" s="1143"/>
      <c r="AW6" s="1143"/>
      <c r="AX6" s="1144"/>
      <c r="AY6" s="1140" t="s">
        <v>204</v>
      </c>
      <c r="AZ6" s="1145" t="s">
        <v>473</v>
      </c>
      <c r="BA6" s="1147"/>
      <c r="BB6" s="1147"/>
      <c r="BC6" s="1147"/>
      <c r="BD6" s="1147"/>
      <c r="BE6" s="1148"/>
      <c r="BF6" s="1145" t="s">
        <v>474</v>
      </c>
      <c r="BG6" s="1143"/>
      <c r="BH6" s="1143"/>
      <c r="BI6" s="1143"/>
      <c r="BJ6" s="1143"/>
      <c r="BK6" s="1144"/>
      <c r="BL6" s="1140" t="s">
        <v>68</v>
      </c>
      <c r="BM6" s="1140" t="s">
        <v>473</v>
      </c>
      <c r="BN6" s="1145" t="s">
        <v>474</v>
      </c>
    </row>
    <row r="7" spans="1:74" s="468" customFormat="1" ht="48.75" customHeight="1">
      <c r="A7" s="1106"/>
      <c r="B7" s="1106"/>
      <c r="C7" s="1106"/>
      <c r="D7" s="224"/>
      <c r="E7" s="1139"/>
      <c r="F7" s="1139"/>
      <c r="G7" s="1139"/>
      <c r="H7" s="1141"/>
      <c r="I7" s="951" t="s">
        <v>68</v>
      </c>
      <c r="J7" s="952" t="s">
        <v>1102</v>
      </c>
      <c r="K7" s="952" t="s">
        <v>1103</v>
      </c>
      <c r="L7" s="952" t="s">
        <v>1104</v>
      </c>
      <c r="M7" s="952" t="s">
        <v>1105</v>
      </c>
      <c r="N7" s="952" t="s">
        <v>1106</v>
      </c>
      <c r="O7" s="224" t="s">
        <v>68</v>
      </c>
      <c r="P7" s="952" t="s">
        <v>1102</v>
      </c>
      <c r="Q7" s="952" t="s">
        <v>1103</v>
      </c>
      <c r="R7" s="952" t="s">
        <v>1104</v>
      </c>
      <c r="S7" s="952" t="s">
        <v>1105</v>
      </c>
      <c r="T7" s="952" t="s">
        <v>1106</v>
      </c>
      <c r="U7" s="1141"/>
      <c r="V7" s="951" t="s">
        <v>68</v>
      </c>
      <c r="W7" s="952" t="s">
        <v>1102</v>
      </c>
      <c r="X7" s="952" t="s">
        <v>1103</v>
      </c>
      <c r="Y7" s="952" t="s">
        <v>1104</v>
      </c>
      <c r="Z7" s="952" t="s">
        <v>1105</v>
      </c>
      <c r="AA7" s="952" t="s">
        <v>1106</v>
      </c>
      <c r="AB7" s="951" t="s">
        <v>68</v>
      </c>
      <c r="AC7" s="952" t="s">
        <v>1102</v>
      </c>
      <c r="AD7" s="952" t="s">
        <v>1103</v>
      </c>
      <c r="AE7" s="952" t="s">
        <v>1104</v>
      </c>
      <c r="AF7" s="952" t="s">
        <v>1105</v>
      </c>
      <c r="AG7" s="952" t="s">
        <v>1106</v>
      </c>
      <c r="AH7" s="1151"/>
      <c r="AI7" s="1151"/>
      <c r="AJ7" s="1151"/>
      <c r="AK7" s="224"/>
      <c r="AL7" s="1141"/>
      <c r="AM7" s="951" t="s">
        <v>68</v>
      </c>
      <c r="AN7" s="952" t="s">
        <v>1102</v>
      </c>
      <c r="AO7" s="952" t="s">
        <v>1103</v>
      </c>
      <c r="AP7" s="952" t="s">
        <v>1104</v>
      </c>
      <c r="AQ7" s="952" t="s">
        <v>1105</v>
      </c>
      <c r="AR7" s="952" t="s">
        <v>1106</v>
      </c>
      <c r="AS7" s="951" t="s">
        <v>68</v>
      </c>
      <c r="AT7" s="952" t="s">
        <v>1102</v>
      </c>
      <c r="AU7" s="952" t="s">
        <v>1103</v>
      </c>
      <c r="AV7" s="952" t="s">
        <v>1104</v>
      </c>
      <c r="AW7" s="952" t="s">
        <v>1105</v>
      </c>
      <c r="AX7" s="952" t="s">
        <v>1106</v>
      </c>
      <c r="AY7" s="1141"/>
      <c r="AZ7" s="951" t="s">
        <v>68</v>
      </c>
      <c r="BA7" s="952" t="s">
        <v>1102</v>
      </c>
      <c r="BB7" s="952" t="s">
        <v>1103</v>
      </c>
      <c r="BC7" s="952" t="s">
        <v>1104</v>
      </c>
      <c r="BD7" s="952" t="s">
        <v>1105</v>
      </c>
      <c r="BE7" s="952" t="s">
        <v>1106</v>
      </c>
      <c r="BF7" s="951" t="s">
        <v>68</v>
      </c>
      <c r="BG7" s="952" t="s">
        <v>1102</v>
      </c>
      <c r="BH7" s="952" t="s">
        <v>1103</v>
      </c>
      <c r="BI7" s="952" t="s">
        <v>1104</v>
      </c>
      <c r="BJ7" s="952" t="s">
        <v>1105</v>
      </c>
      <c r="BK7" s="952" t="s">
        <v>1106</v>
      </c>
      <c r="BL7" s="1141"/>
      <c r="BM7" s="1141"/>
      <c r="BN7" s="1146"/>
    </row>
    <row r="8" spans="1:74" s="130" customFormat="1" ht="12.75" hidden="1" customHeight="1">
      <c r="A8" s="1110" t="s">
        <v>834</v>
      </c>
      <c r="B8" s="1110"/>
      <c r="C8" s="1110"/>
      <c r="D8" s="126"/>
      <c r="E8" s="127">
        <v>299953</v>
      </c>
      <c r="F8" s="128"/>
      <c r="G8" s="128"/>
      <c r="H8" s="128">
        <v>37490</v>
      </c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>
        <v>37490</v>
      </c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110" t="s">
        <v>834</v>
      </c>
      <c r="AI8" s="1110"/>
      <c r="AJ8" s="1110"/>
      <c r="AK8" s="126"/>
      <c r="AL8" s="128">
        <v>37490</v>
      </c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>
        <v>37490</v>
      </c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>
        <v>4977</v>
      </c>
      <c r="BM8" s="128"/>
      <c r="BN8" s="128"/>
    </row>
    <row r="9" spans="1:74" s="130" customFormat="1" ht="12.75" hidden="1" customHeight="1">
      <c r="A9" s="1100" t="s">
        <v>835</v>
      </c>
      <c r="B9" s="1100"/>
      <c r="C9" s="1100"/>
      <c r="D9" s="126"/>
      <c r="E9" s="131">
        <v>245028.31251835014</v>
      </c>
      <c r="F9" s="132"/>
      <c r="G9" s="132"/>
      <c r="H9" s="132">
        <v>35483.060334576927</v>
      </c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>
        <v>35483.060334576927</v>
      </c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100" t="s">
        <v>835</v>
      </c>
      <c r="AI9" s="1100"/>
      <c r="AJ9" s="1100"/>
      <c r="AK9" s="126"/>
      <c r="AL9" s="132">
        <v>35483.060334576927</v>
      </c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>
        <v>35483.060334576927</v>
      </c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>
        <v>5633.8493498013622</v>
      </c>
      <c r="BM9" s="132"/>
      <c r="BN9" s="132"/>
    </row>
    <row r="10" spans="1:74" s="130" customFormat="1" ht="12.75" hidden="1" customHeight="1">
      <c r="A10" s="1100" t="s">
        <v>873</v>
      </c>
      <c r="B10" s="1100"/>
      <c r="C10" s="1100"/>
      <c r="D10" s="126"/>
      <c r="E10" s="131">
        <v>227442</v>
      </c>
      <c r="F10" s="132"/>
      <c r="G10" s="132"/>
      <c r="H10" s="132">
        <v>24036.959999997744</v>
      </c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>
        <v>24036.959999997744</v>
      </c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100" t="s">
        <v>873</v>
      </c>
      <c r="AI10" s="1100"/>
      <c r="AJ10" s="1100"/>
      <c r="AK10" s="126"/>
      <c r="AL10" s="132">
        <v>24036.959999997744</v>
      </c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>
        <v>24036.959999997744</v>
      </c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>
        <v>9139</v>
      </c>
      <c r="BM10" s="132"/>
      <c r="BN10" s="132"/>
    </row>
    <row r="11" spans="1:74" s="130" customFormat="1" ht="12.75" hidden="1" customHeight="1">
      <c r="A11" s="1100" t="s">
        <v>874</v>
      </c>
      <c r="B11" s="1100"/>
      <c r="C11" s="1100"/>
      <c r="D11" s="126"/>
      <c r="E11" s="131">
        <v>228813.06455282218</v>
      </c>
      <c r="F11" s="132"/>
      <c r="G11" s="132"/>
      <c r="H11" s="132">
        <v>28234.936240150477</v>
      </c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>
        <v>28234.936240150477</v>
      </c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100" t="s">
        <v>874</v>
      </c>
      <c r="AI11" s="1100"/>
      <c r="AJ11" s="1100"/>
      <c r="AK11" s="126"/>
      <c r="AL11" s="132">
        <v>28234.936240150477</v>
      </c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>
        <v>28234.936240150477</v>
      </c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>
        <v>6923.1263194148214</v>
      </c>
      <c r="BM11" s="132"/>
      <c r="BN11" s="132"/>
    </row>
    <row r="12" spans="1:74" s="130" customFormat="1" ht="12.75" hidden="1" customHeight="1">
      <c r="A12" s="1100" t="s">
        <v>875</v>
      </c>
      <c r="B12" s="1100"/>
      <c r="C12" s="1100"/>
      <c r="D12" s="126"/>
      <c r="E12" s="131">
        <v>228948.67022142731</v>
      </c>
      <c r="F12" s="132"/>
      <c r="G12" s="132"/>
      <c r="H12" s="132">
        <v>34878.675153735967</v>
      </c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>
        <v>34878.675153735967</v>
      </c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100" t="s">
        <v>875</v>
      </c>
      <c r="AI12" s="1100"/>
      <c r="AJ12" s="1100"/>
      <c r="AK12" s="126"/>
      <c r="AL12" s="132">
        <v>34878.675153735967</v>
      </c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>
        <v>34878.675153735967</v>
      </c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>
        <v>5710.130984917424</v>
      </c>
      <c r="BM12" s="132"/>
      <c r="BN12" s="132"/>
    </row>
    <row r="13" spans="1:74" s="130" customFormat="1" ht="13.65" hidden="1" customHeight="1">
      <c r="A13" s="1100" t="s">
        <v>876</v>
      </c>
      <c r="B13" s="1100"/>
      <c r="C13" s="1100"/>
      <c r="D13" s="126"/>
      <c r="E13" s="131">
        <v>193925.71732453088</v>
      </c>
      <c r="F13" s="132"/>
      <c r="G13" s="132"/>
      <c r="H13" s="50">
        <v>29297.654461531027</v>
      </c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>
        <v>29297.654461531027</v>
      </c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1100" t="s">
        <v>876</v>
      </c>
      <c r="AI13" s="1100"/>
      <c r="AJ13" s="1100"/>
      <c r="AK13" s="126"/>
      <c r="AL13" s="50">
        <v>29297.654461531027</v>
      </c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>
        <v>29297.654461531027</v>
      </c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>
        <v>3740.518234924054</v>
      </c>
      <c r="BM13" s="50"/>
      <c r="BN13" s="50"/>
    </row>
    <row r="14" spans="1:74" s="130" customFormat="1" ht="0.75" hidden="1" customHeight="1">
      <c r="A14" s="1100" t="s">
        <v>877</v>
      </c>
      <c r="B14" s="1100"/>
      <c r="C14" s="1100"/>
      <c r="D14" s="126"/>
      <c r="E14" s="131">
        <v>166140.25630622066</v>
      </c>
      <c r="F14" s="132"/>
      <c r="G14" s="132"/>
      <c r="H14" s="50">
        <v>32255.88805542449</v>
      </c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>
        <v>32255.88805542449</v>
      </c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1100" t="s">
        <v>877</v>
      </c>
      <c r="AI14" s="1100"/>
      <c r="AJ14" s="1100"/>
      <c r="AK14" s="126"/>
      <c r="AL14" s="50">
        <v>32255.88805542449</v>
      </c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>
        <v>32255.88805542449</v>
      </c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>
        <v>3477.2153088197238</v>
      </c>
      <c r="BM14" s="50"/>
      <c r="BN14" s="50"/>
    </row>
    <row r="15" spans="1:74" s="130" customFormat="1" ht="13.65" hidden="1" customHeight="1">
      <c r="A15" s="1100" t="s">
        <v>878</v>
      </c>
      <c r="B15" s="1100"/>
      <c r="C15" s="1100"/>
      <c r="D15" s="2"/>
      <c r="E15" s="133">
        <v>155909.24169496537</v>
      </c>
      <c r="F15" s="134" t="s">
        <v>398</v>
      </c>
      <c r="G15" s="134" t="s">
        <v>398</v>
      </c>
      <c r="H15" s="133">
        <v>26183.888044999865</v>
      </c>
      <c r="I15" s="133"/>
      <c r="J15" s="133"/>
      <c r="K15" s="133"/>
      <c r="L15" s="133"/>
      <c r="M15" s="133"/>
      <c r="N15" s="133"/>
      <c r="O15" s="133"/>
      <c r="P15" s="134" t="s">
        <v>398</v>
      </c>
      <c r="Q15" s="134"/>
      <c r="R15" s="134"/>
      <c r="S15" s="134"/>
      <c r="T15" s="134" t="s">
        <v>398</v>
      </c>
      <c r="U15" s="133">
        <v>26183.888044999865</v>
      </c>
      <c r="V15" s="133"/>
      <c r="W15" s="133"/>
      <c r="X15" s="133"/>
      <c r="Y15" s="133"/>
      <c r="Z15" s="133"/>
      <c r="AA15" s="133"/>
      <c r="AB15" s="133"/>
      <c r="AC15" s="134" t="s">
        <v>398</v>
      </c>
      <c r="AD15" s="134"/>
      <c r="AE15" s="134"/>
      <c r="AF15" s="134"/>
      <c r="AG15" s="134" t="s">
        <v>398</v>
      </c>
      <c r="AH15" s="1100" t="s">
        <v>878</v>
      </c>
      <c r="AI15" s="1100"/>
      <c r="AJ15" s="1100"/>
      <c r="AK15" s="2"/>
      <c r="AL15" s="133">
        <v>26183.888044999865</v>
      </c>
      <c r="AM15" s="133"/>
      <c r="AN15" s="133"/>
      <c r="AO15" s="133"/>
      <c r="AP15" s="133"/>
      <c r="AQ15" s="133"/>
      <c r="AR15" s="133"/>
      <c r="AS15" s="133"/>
      <c r="AT15" s="134" t="s">
        <v>398</v>
      </c>
      <c r="AU15" s="134"/>
      <c r="AV15" s="134"/>
      <c r="AW15" s="134"/>
      <c r="AX15" s="134" t="s">
        <v>398</v>
      </c>
      <c r="AY15" s="133">
        <v>26183.888044999865</v>
      </c>
      <c r="AZ15" s="133"/>
      <c r="BA15" s="133"/>
      <c r="BB15" s="133"/>
      <c r="BC15" s="133"/>
      <c r="BD15" s="133"/>
      <c r="BE15" s="133"/>
      <c r="BF15" s="133"/>
      <c r="BG15" s="134" t="s">
        <v>398</v>
      </c>
      <c r="BH15" s="134"/>
      <c r="BI15" s="134"/>
      <c r="BJ15" s="134"/>
      <c r="BK15" s="134" t="s">
        <v>398</v>
      </c>
      <c r="BL15" s="133">
        <v>3871.3262716029953</v>
      </c>
      <c r="BM15" s="134" t="s">
        <v>398</v>
      </c>
      <c r="BN15" s="134" t="s">
        <v>398</v>
      </c>
    </row>
    <row r="16" spans="1:74" s="130" customFormat="1" ht="13.65" hidden="1" customHeight="1">
      <c r="A16" s="1100" t="s">
        <v>879</v>
      </c>
      <c r="B16" s="1100"/>
      <c r="C16" s="1100"/>
      <c r="D16" s="2"/>
      <c r="E16" s="133">
        <v>145594.46687390516</v>
      </c>
      <c r="F16" s="134" t="s">
        <v>398</v>
      </c>
      <c r="G16" s="134" t="s">
        <v>398</v>
      </c>
      <c r="H16" s="110">
        <v>36044.047107477432</v>
      </c>
      <c r="I16" s="110"/>
      <c r="J16" s="110"/>
      <c r="K16" s="110"/>
      <c r="L16" s="110"/>
      <c r="M16" s="110"/>
      <c r="N16" s="110"/>
      <c r="O16" s="110"/>
      <c r="P16" s="134" t="s">
        <v>398</v>
      </c>
      <c r="Q16" s="134"/>
      <c r="R16" s="134"/>
      <c r="S16" s="134"/>
      <c r="T16" s="134" t="s">
        <v>398</v>
      </c>
      <c r="U16" s="110">
        <v>36044.047107477432</v>
      </c>
      <c r="V16" s="110"/>
      <c r="W16" s="110"/>
      <c r="X16" s="110"/>
      <c r="Y16" s="110"/>
      <c r="Z16" s="110"/>
      <c r="AA16" s="110"/>
      <c r="AB16" s="110"/>
      <c r="AC16" s="134" t="s">
        <v>398</v>
      </c>
      <c r="AD16" s="134"/>
      <c r="AE16" s="134"/>
      <c r="AF16" s="134"/>
      <c r="AG16" s="134" t="s">
        <v>398</v>
      </c>
      <c r="AH16" s="1100" t="s">
        <v>879</v>
      </c>
      <c r="AI16" s="1100"/>
      <c r="AJ16" s="1100"/>
      <c r="AK16" s="2"/>
      <c r="AL16" s="110">
        <v>36044.047107477432</v>
      </c>
      <c r="AM16" s="110"/>
      <c r="AN16" s="110"/>
      <c r="AO16" s="110"/>
      <c r="AP16" s="110"/>
      <c r="AQ16" s="110"/>
      <c r="AR16" s="110"/>
      <c r="AS16" s="110"/>
      <c r="AT16" s="134" t="s">
        <v>398</v>
      </c>
      <c r="AU16" s="134"/>
      <c r="AV16" s="134"/>
      <c r="AW16" s="134"/>
      <c r="AX16" s="134" t="s">
        <v>398</v>
      </c>
      <c r="AY16" s="110">
        <v>36044.047107477432</v>
      </c>
      <c r="AZ16" s="110"/>
      <c r="BA16" s="110"/>
      <c r="BB16" s="110"/>
      <c r="BC16" s="110"/>
      <c r="BD16" s="110"/>
      <c r="BE16" s="110"/>
      <c r="BF16" s="110"/>
      <c r="BG16" s="134" t="s">
        <v>398</v>
      </c>
      <c r="BH16" s="134"/>
      <c r="BI16" s="134"/>
      <c r="BJ16" s="134"/>
      <c r="BK16" s="134" t="s">
        <v>398</v>
      </c>
      <c r="BL16" s="110">
        <v>4066.1619532608825</v>
      </c>
      <c r="BM16" s="134" t="s">
        <v>398</v>
      </c>
      <c r="BN16" s="134" t="s">
        <v>398</v>
      </c>
    </row>
    <row r="17" spans="1:84" s="130" customFormat="1" ht="13.65" hidden="1" customHeight="1">
      <c r="A17" s="1100" t="s">
        <v>880</v>
      </c>
      <c r="B17" s="1100"/>
      <c r="C17" s="1100"/>
      <c r="D17" s="2"/>
      <c r="E17" s="133">
        <v>138340.60233372761</v>
      </c>
      <c r="F17" s="134" t="s">
        <v>398</v>
      </c>
      <c r="G17" s="134" t="s">
        <v>398</v>
      </c>
      <c r="H17" s="133">
        <v>32854.434926279362</v>
      </c>
      <c r="I17" s="133"/>
      <c r="J17" s="133"/>
      <c r="K17" s="133"/>
      <c r="L17" s="133"/>
      <c r="M17" s="133"/>
      <c r="N17" s="133"/>
      <c r="O17" s="133"/>
      <c r="P17" s="134" t="s">
        <v>398</v>
      </c>
      <c r="Q17" s="134"/>
      <c r="R17" s="134"/>
      <c r="S17" s="134"/>
      <c r="T17" s="134" t="s">
        <v>398</v>
      </c>
      <c r="U17" s="133">
        <v>32854.434926279362</v>
      </c>
      <c r="V17" s="133"/>
      <c r="W17" s="133"/>
      <c r="X17" s="133"/>
      <c r="Y17" s="133"/>
      <c r="Z17" s="133"/>
      <c r="AA17" s="133"/>
      <c r="AB17" s="133"/>
      <c r="AC17" s="134" t="s">
        <v>398</v>
      </c>
      <c r="AD17" s="134"/>
      <c r="AE17" s="134"/>
      <c r="AF17" s="134"/>
      <c r="AG17" s="134" t="s">
        <v>398</v>
      </c>
      <c r="AH17" s="1100" t="s">
        <v>880</v>
      </c>
      <c r="AI17" s="1100"/>
      <c r="AJ17" s="1100"/>
      <c r="AK17" s="2"/>
      <c r="AL17" s="133">
        <v>32854.434926279362</v>
      </c>
      <c r="AM17" s="133"/>
      <c r="AN17" s="133"/>
      <c r="AO17" s="133"/>
      <c r="AP17" s="133"/>
      <c r="AQ17" s="133"/>
      <c r="AR17" s="133"/>
      <c r="AS17" s="133"/>
      <c r="AT17" s="134" t="s">
        <v>398</v>
      </c>
      <c r="AU17" s="134"/>
      <c r="AV17" s="134"/>
      <c r="AW17" s="134"/>
      <c r="AX17" s="134" t="s">
        <v>398</v>
      </c>
      <c r="AY17" s="133">
        <v>32854.434926279362</v>
      </c>
      <c r="AZ17" s="133"/>
      <c r="BA17" s="133"/>
      <c r="BB17" s="133"/>
      <c r="BC17" s="133"/>
      <c r="BD17" s="133"/>
      <c r="BE17" s="133"/>
      <c r="BF17" s="133"/>
      <c r="BG17" s="134" t="s">
        <v>398</v>
      </c>
      <c r="BH17" s="134"/>
      <c r="BI17" s="134"/>
      <c r="BJ17" s="134"/>
      <c r="BK17" s="134" t="s">
        <v>398</v>
      </c>
      <c r="BL17" s="133">
        <v>3239.7557457732919</v>
      </c>
      <c r="BM17" s="134" t="s">
        <v>398</v>
      </c>
      <c r="BN17" s="134" t="s">
        <v>398</v>
      </c>
    </row>
    <row r="18" spans="1:84" s="130" customFormat="1" ht="14.25" hidden="1" customHeight="1">
      <c r="A18" s="1100" t="s">
        <v>881</v>
      </c>
      <c r="B18" s="1100"/>
      <c r="C18" s="1100"/>
      <c r="D18" s="2"/>
      <c r="E18" s="135">
        <v>138234.84637123178</v>
      </c>
      <c r="F18" s="134" t="s">
        <v>398</v>
      </c>
      <c r="G18" s="134" t="s">
        <v>398</v>
      </c>
      <c r="H18" s="133">
        <v>32837.650380455758</v>
      </c>
      <c r="I18" s="133"/>
      <c r="J18" s="133"/>
      <c r="K18" s="133"/>
      <c r="L18" s="133"/>
      <c r="M18" s="133"/>
      <c r="N18" s="133"/>
      <c r="O18" s="133"/>
      <c r="P18" s="134" t="s">
        <v>398</v>
      </c>
      <c r="Q18" s="134"/>
      <c r="R18" s="134"/>
      <c r="S18" s="134"/>
      <c r="T18" s="134" t="s">
        <v>398</v>
      </c>
      <c r="U18" s="133">
        <v>32837.650380455758</v>
      </c>
      <c r="V18" s="133"/>
      <c r="W18" s="133"/>
      <c r="X18" s="133"/>
      <c r="Y18" s="133"/>
      <c r="Z18" s="133"/>
      <c r="AA18" s="133"/>
      <c r="AB18" s="133"/>
      <c r="AC18" s="134" t="s">
        <v>398</v>
      </c>
      <c r="AD18" s="134"/>
      <c r="AE18" s="134"/>
      <c r="AF18" s="134"/>
      <c r="AG18" s="134" t="s">
        <v>398</v>
      </c>
      <c r="AH18" s="1100" t="s">
        <v>881</v>
      </c>
      <c r="AI18" s="1100"/>
      <c r="AJ18" s="1100"/>
      <c r="AK18" s="2"/>
      <c r="AL18" s="133">
        <v>32837.650380455758</v>
      </c>
      <c r="AM18" s="133"/>
      <c r="AN18" s="133"/>
      <c r="AO18" s="133"/>
      <c r="AP18" s="133"/>
      <c r="AQ18" s="133"/>
      <c r="AR18" s="133"/>
      <c r="AS18" s="133"/>
      <c r="AT18" s="134" t="s">
        <v>398</v>
      </c>
      <c r="AU18" s="134"/>
      <c r="AV18" s="134"/>
      <c r="AW18" s="134"/>
      <c r="AX18" s="134" t="s">
        <v>398</v>
      </c>
      <c r="AY18" s="133">
        <v>32837.650380455758</v>
      </c>
      <c r="AZ18" s="133"/>
      <c r="BA18" s="133"/>
      <c r="BB18" s="133"/>
      <c r="BC18" s="133"/>
      <c r="BD18" s="133"/>
      <c r="BE18" s="133"/>
      <c r="BF18" s="133"/>
      <c r="BG18" s="134" t="s">
        <v>398</v>
      </c>
      <c r="BH18" s="134"/>
      <c r="BI18" s="134"/>
      <c r="BJ18" s="134"/>
      <c r="BK18" s="134" t="s">
        <v>398</v>
      </c>
      <c r="BL18" s="133">
        <v>4486.9750885062595</v>
      </c>
      <c r="BM18" s="134" t="s">
        <v>398</v>
      </c>
      <c r="BN18" s="134" t="s">
        <v>398</v>
      </c>
      <c r="BO18" s="129"/>
      <c r="CE18" s="130" t="e">
        <f>#REF!/E18</f>
        <v>#REF!</v>
      </c>
      <c r="CF18" s="130" t="e">
        <f>CE18/12</f>
        <v>#REF!</v>
      </c>
    </row>
    <row r="19" spans="1:84" s="130" customFormat="1" ht="15.75" hidden="1" customHeight="1">
      <c r="A19" s="1100" t="s">
        <v>882</v>
      </c>
      <c r="B19" s="1100"/>
      <c r="C19" s="1100"/>
      <c r="D19" s="2"/>
      <c r="E19" s="136">
        <v>148534.99487466394</v>
      </c>
      <c r="F19" s="137" t="s">
        <v>398</v>
      </c>
      <c r="G19" s="137" t="s">
        <v>398</v>
      </c>
      <c r="H19" s="138">
        <v>36143.985217942514</v>
      </c>
      <c r="I19" s="137" t="s">
        <v>398</v>
      </c>
      <c r="J19" s="137" t="s">
        <v>398</v>
      </c>
      <c r="K19" s="137"/>
      <c r="L19" s="137" t="s">
        <v>398</v>
      </c>
      <c r="M19" s="137" t="s">
        <v>398</v>
      </c>
      <c r="N19" s="137" t="s">
        <v>398</v>
      </c>
      <c r="O19" s="137" t="s">
        <v>398</v>
      </c>
      <c r="P19" s="137" t="s">
        <v>398</v>
      </c>
      <c r="Q19" s="137" t="s">
        <v>398</v>
      </c>
      <c r="R19" s="137"/>
      <c r="S19" s="137" t="s">
        <v>398</v>
      </c>
      <c r="T19" s="137" t="s">
        <v>398</v>
      </c>
      <c r="U19" s="138">
        <v>29886.464678443583</v>
      </c>
      <c r="V19" s="137" t="s">
        <v>146</v>
      </c>
      <c r="W19" s="137" t="s">
        <v>751</v>
      </c>
      <c r="X19" s="137" t="s">
        <v>751</v>
      </c>
      <c r="Y19" s="137"/>
      <c r="Z19" s="137" t="s">
        <v>751</v>
      </c>
      <c r="AA19" s="137" t="s">
        <v>751</v>
      </c>
      <c r="AB19" s="137" t="s">
        <v>146</v>
      </c>
      <c r="AC19" s="137" t="s">
        <v>751</v>
      </c>
      <c r="AD19" s="137" t="s">
        <v>751</v>
      </c>
      <c r="AE19" s="137"/>
      <c r="AF19" s="137" t="s">
        <v>751</v>
      </c>
      <c r="AG19" s="137" t="s">
        <v>751</v>
      </c>
      <c r="AH19" s="1100" t="s">
        <v>882</v>
      </c>
      <c r="AI19" s="1100"/>
      <c r="AJ19" s="1100"/>
      <c r="AK19" s="2"/>
      <c r="AL19" s="109">
        <v>37649.64284563368</v>
      </c>
      <c r="AM19" s="137" t="s">
        <v>751</v>
      </c>
      <c r="AN19" s="137" t="s">
        <v>751</v>
      </c>
      <c r="AO19" s="137" t="s">
        <v>751</v>
      </c>
      <c r="AP19" s="137"/>
      <c r="AQ19" s="137" t="s">
        <v>751</v>
      </c>
      <c r="AR19" s="137" t="s">
        <v>751</v>
      </c>
      <c r="AS19" s="137" t="s">
        <v>751</v>
      </c>
      <c r="AT19" s="137" t="s">
        <v>751</v>
      </c>
      <c r="AU19" s="137"/>
      <c r="AV19" s="137" t="s">
        <v>751</v>
      </c>
      <c r="AW19" s="137" t="s">
        <v>751</v>
      </c>
      <c r="AX19" s="137" t="s">
        <v>751</v>
      </c>
      <c r="AY19" s="109">
        <v>40413.645422570175</v>
      </c>
      <c r="AZ19" s="137" t="s">
        <v>751</v>
      </c>
      <c r="BA19" s="137" t="s">
        <v>751</v>
      </c>
      <c r="BB19" s="137" t="s">
        <v>751</v>
      </c>
      <c r="BC19" s="137"/>
      <c r="BD19" s="137" t="s">
        <v>751</v>
      </c>
      <c r="BE19" s="137" t="s">
        <v>751</v>
      </c>
      <c r="BF19" s="137" t="s">
        <v>751</v>
      </c>
      <c r="BG19" s="137" t="s">
        <v>751</v>
      </c>
      <c r="BH19" s="137" t="s">
        <v>751</v>
      </c>
      <c r="BI19" s="137"/>
      <c r="BJ19" s="137" t="s">
        <v>751</v>
      </c>
      <c r="BK19" s="137" t="s">
        <v>751</v>
      </c>
      <c r="BL19" s="109">
        <v>4441.2567100746519</v>
      </c>
      <c r="BM19" s="137" t="s">
        <v>751</v>
      </c>
      <c r="BN19" s="137" t="s">
        <v>751</v>
      </c>
      <c r="BO19" s="129"/>
      <c r="CE19" s="130" t="e">
        <f>#REF!/E19</f>
        <v>#REF!</v>
      </c>
      <c r="CF19" s="130" t="e">
        <f>CE19/12</f>
        <v>#REF!</v>
      </c>
    </row>
    <row r="20" spans="1:84" s="130" customFormat="1" ht="15.75" hidden="1" customHeight="1">
      <c r="A20" s="1100" t="s">
        <v>883</v>
      </c>
      <c r="B20" s="1100"/>
      <c r="C20" s="1100"/>
      <c r="D20" s="2"/>
      <c r="E20" s="136">
        <v>159165.50983377962</v>
      </c>
      <c r="F20" s="137" t="s">
        <v>812</v>
      </c>
      <c r="G20" s="137" t="s">
        <v>812</v>
      </c>
      <c r="H20" s="138">
        <v>24130.375383116003</v>
      </c>
      <c r="I20" s="137" t="s">
        <v>812</v>
      </c>
      <c r="J20" s="137" t="s">
        <v>812</v>
      </c>
      <c r="K20" s="137"/>
      <c r="L20" s="137" t="s">
        <v>812</v>
      </c>
      <c r="M20" s="137" t="s">
        <v>812</v>
      </c>
      <c r="N20" s="137" t="s">
        <v>812</v>
      </c>
      <c r="O20" s="137" t="s">
        <v>812</v>
      </c>
      <c r="P20" s="137" t="s">
        <v>812</v>
      </c>
      <c r="Q20" s="137" t="s">
        <v>812</v>
      </c>
      <c r="R20" s="137"/>
      <c r="S20" s="137" t="s">
        <v>812</v>
      </c>
      <c r="T20" s="137" t="s">
        <v>812</v>
      </c>
      <c r="U20" s="138">
        <v>21702.780418727059</v>
      </c>
      <c r="V20" s="137" t="s">
        <v>146</v>
      </c>
      <c r="W20" s="137" t="s">
        <v>812</v>
      </c>
      <c r="X20" s="137" t="s">
        <v>812</v>
      </c>
      <c r="Y20" s="137"/>
      <c r="Z20" s="137" t="s">
        <v>812</v>
      </c>
      <c r="AA20" s="137" t="s">
        <v>812</v>
      </c>
      <c r="AB20" s="137" t="s">
        <v>146</v>
      </c>
      <c r="AC20" s="137" t="s">
        <v>812</v>
      </c>
      <c r="AD20" s="137" t="s">
        <v>812</v>
      </c>
      <c r="AE20" s="137"/>
      <c r="AF20" s="137" t="s">
        <v>812</v>
      </c>
      <c r="AG20" s="137" t="s">
        <v>812</v>
      </c>
      <c r="AH20" s="1100" t="s">
        <v>883</v>
      </c>
      <c r="AI20" s="1100"/>
      <c r="AJ20" s="1100"/>
      <c r="AK20" s="2"/>
      <c r="AL20" s="109">
        <v>50352.206619768607</v>
      </c>
      <c r="AM20" s="137" t="s">
        <v>812</v>
      </c>
      <c r="AN20" s="137" t="s">
        <v>812</v>
      </c>
      <c r="AO20" s="137" t="s">
        <v>812</v>
      </c>
      <c r="AP20" s="137"/>
      <c r="AQ20" s="137" t="s">
        <v>812</v>
      </c>
      <c r="AR20" s="137" t="s">
        <v>812</v>
      </c>
      <c r="AS20" s="137" t="s">
        <v>812</v>
      </c>
      <c r="AT20" s="137" t="s">
        <v>812</v>
      </c>
      <c r="AU20" s="137"/>
      <c r="AV20" s="137" t="s">
        <v>812</v>
      </c>
      <c r="AW20" s="137" t="s">
        <v>812</v>
      </c>
      <c r="AX20" s="137" t="s">
        <v>812</v>
      </c>
      <c r="AY20" s="109">
        <v>58698.583742212293</v>
      </c>
      <c r="AZ20" s="137" t="s">
        <v>812</v>
      </c>
      <c r="BA20" s="137" t="s">
        <v>812</v>
      </c>
      <c r="BB20" s="137" t="s">
        <v>812</v>
      </c>
      <c r="BC20" s="137"/>
      <c r="BD20" s="137" t="s">
        <v>812</v>
      </c>
      <c r="BE20" s="137" t="s">
        <v>812</v>
      </c>
      <c r="BF20" s="137" t="s">
        <v>812</v>
      </c>
      <c r="BG20" s="137" t="s">
        <v>812</v>
      </c>
      <c r="BH20" s="137" t="s">
        <v>812</v>
      </c>
      <c r="BI20" s="137"/>
      <c r="BJ20" s="137" t="s">
        <v>812</v>
      </c>
      <c r="BK20" s="137" t="s">
        <v>812</v>
      </c>
      <c r="BL20" s="109">
        <v>4281.5636699583802</v>
      </c>
      <c r="BM20" s="137" t="s">
        <v>812</v>
      </c>
      <c r="BN20" s="137" t="s">
        <v>812</v>
      </c>
    </row>
    <row r="21" spans="1:84" s="130" customFormat="1" ht="15.75" customHeight="1">
      <c r="A21" s="1100" t="s">
        <v>884</v>
      </c>
      <c r="B21" s="1100"/>
      <c r="C21" s="1100"/>
      <c r="D21" s="2"/>
      <c r="E21" s="1072">
        <v>140111.07516775819</v>
      </c>
      <c r="F21" s="1072">
        <v>108761.0742814828</v>
      </c>
      <c r="G21" s="1072">
        <v>31350.000886275262</v>
      </c>
      <c r="H21" s="1056">
        <v>32600.239730219186</v>
      </c>
      <c r="I21" s="1072">
        <v>29167.719711512444</v>
      </c>
      <c r="J21" s="1071" t="s">
        <v>812</v>
      </c>
      <c r="K21" s="1071" t="s">
        <v>146</v>
      </c>
      <c r="L21" s="1071" t="s">
        <v>812</v>
      </c>
      <c r="M21" s="1071" t="s">
        <v>812</v>
      </c>
      <c r="N21" s="1071" t="s">
        <v>812</v>
      </c>
      <c r="O21" s="1072">
        <v>3432.5200187067494</v>
      </c>
      <c r="P21" s="1071" t="s">
        <v>812</v>
      </c>
      <c r="Q21" s="1071" t="s">
        <v>812</v>
      </c>
      <c r="R21" s="1071" t="s">
        <v>398</v>
      </c>
      <c r="S21" s="1071" t="s">
        <v>812</v>
      </c>
      <c r="T21" s="1071" t="s">
        <v>812</v>
      </c>
      <c r="U21" s="1056">
        <v>33082.296229559637</v>
      </c>
      <c r="V21" s="1056">
        <v>15740.066361534833</v>
      </c>
      <c r="W21" s="1071" t="s">
        <v>812</v>
      </c>
      <c r="X21" s="1071" t="s">
        <v>812</v>
      </c>
      <c r="Y21" s="1071" t="s">
        <v>398</v>
      </c>
      <c r="Z21" s="1071" t="s">
        <v>812</v>
      </c>
      <c r="AA21" s="1071" t="s">
        <v>812</v>
      </c>
      <c r="AB21" s="1056">
        <v>17342.22986802481</v>
      </c>
      <c r="AC21" s="1071" t="s">
        <v>812</v>
      </c>
      <c r="AD21" s="1071" t="s">
        <v>812</v>
      </c>
      <c r="AE21" s="1071" t="s">
        <v>398</v>
      </c>
      <c r="AF21" s="1071" t="s">
        <v>812</v>
      </c>
      <c r="AG21" s="1071" t="s">
        <v>812</v>
      </c>
      <c r="AH21" s="1100" t="s">
        <v>884</v>
      </c>
      <c r="AI21" s="1100"/>
      <c r="AJ21" s="1100"/>
      <c r="AK21" s="2"/>
      <c r="AL21" s="1057">
        <v>33277.904155459262</v>
      </c>
      <c r="AM21" s="1071">
        <v>30237.692090459135</v>
      </c>
      <c r="AN21" s="1071" t="s">
        <v>812</v>
      </c>
      <c r="AO21" s="1071" t="s">
        <v>812</v>
      </c>
      <c r="AP21" s="1071" t="s">
        <v>398</v>
      </c>
      <c r="AQ21" s="1071" t="s">
        <v>812</v>
      </c>
      <c r="AR21" s="1071" t="s">
        <v>812</v>
      </c>
      <c r="AS21" s="1071">
        <v>3040.212065000137</v>
      </c>
      <c r="AT21" s="1071" t="s">
        <v>812</v>
      </c>
      <c r="AU21" s="1071" t="s">
        <v>398</v>
      </c>
      <c r="AV21" s="1071" t="s">
        <v>812</v>
      </c>
      <c r="AW21" s="1071" t="s">
        <v>812</v>
      </c>
      <c r="AX21" s="1071" t="s">
        <v>812</v>
      </c>
      <c r="AY21" s="1057">
        <v>36129.767677020493</v>
      </c>
      <c r="AZ21" s="1071">
        <v>30019.973311750262</v>
      </c>
      <c r="BA21" s="1071" t="s">
        <v>812</v>
      </c>
      <c r="BB21" s="1071" t="s">
        <v>812</v>
      </c>
      <c r="BC21" s="1071" t="s">
        <v>398</v>
      </c>
      <c r="BD21" s="1071" t="s">
        <v>812</v>
      </c>
      <c r="BE21" s="1071" t="s">
        <v>812</v>
      </c>
      <c r="BF21" s="1071">
        <v>6109.7943652702361</v>
      </c>
      <c r="BG21" s="1071" t="s">
        <v>812</v>
      </c>
      <c r="BH21" s="1071" t="s">
        <v>812</v>
      </c>
      <c r="BI21" s="1071" t="s">
        <v>398</v>
      </c>
      <c r="BJ21" s="1071" t="s">
        <v>812</v>
      </c>
      <c r="BK21" s="1071" t="s">
        <v>812</v>
      </c>
      <c r="BL21" s="1057">
        <v>5020.8673754996107</v>
      </c>
      <c r="BM21" s="1071">
        <v>3605.0125349656341</v>
      </c>
      <c r="BN21" s="1071">
        <v>1415.8548405339745</v>
      </c>
      <c r="BO21" s="129"/>
    </row>
    <row r="22" spans="1:84" s="130" customFormat="1" ht="15.75" customHeight="1">
      <c r="A22" s="1100" t="s">
        <v>885</v>
      </c>
      <c r="B22" s="1100"/>
      <c r="C22" s="1100"/>
      <c r="D22" s="2"/>
      <c r="E22" s="1072">
        <v>123945.6041718116</v>
      </c>
      <c r="F22" s="1072">
        <v>96355.270638620423</v>
      </c>
      <c r="G22" s="1072">
        <v>27590.333533190998</v>
      </c>
      <c r="H22" s="1056">
        <v>33082.427888563296</v>
      </c>
      <c r="I22" s="1056">
        <v>29776.207046652322</v>
      </c>
      <c r="J22" s="1071" t="s">
        <v>812</v>
      </c>
      <c r="K22" s="1071" t="s">
        <v>146</v>
      </c>
      <c r="L22" s="1071" t="s">
        <v>812</v>
      </c>
      <c r="M22" s="1071" t="s">
        <v>812</v>
      </c>
      <c r="N22" s="1071" t="s">
        <v>812</v>
      </c>
      <c r="O22" s="1056">
        <v>3306.2208419109734</v>
      </c>
      <c r="P22" s="1071" t="s">
        <v>812</v>
      </c>
      <c r="Q22" s="1071" t="s">
        <v>812</v>
      </c>
      <c r="R22" s="1071" t="s">
        <v>398</v>
      </c>
      <c r="S22" s="1071" t="s">
        <v>812</v>
      </c>
      <c r="T22" s="1071" t="s">
        <v>812</v>
      </c>
      <c r="U22" s="1056">
        <v>33113.970969643662</v>
      </c>
      <c r="V22" s="1056">
        <v>16252.332541638199</v>
      </c>
      <c r="W22" s="1071" t="s">
        <v>812</v>
      </c>
      <c r="X22" s="1071" t="s">
        <v>812</v>
      </c>
      <c r="Y22" s="1071" t="s">
        <v>398</v>
      </c>
      <c r="Z22" s="1071" t="s">
        <v>812</v>
      </c>
      <c r="AA22" s="1071" t="s">
        <v>812</v>
      </c>
      <c r="AB22" s="1056">
        <v>16861.638428005441</v>
      </c>
      <c r="AC22" s="1071" t="s">
        <v>812</v>
      </c>
      <c r="AD22" s="1071" t="s">
        <v>812</v>
      </c>
      <c r="AE22" s="1071" t="s">
        <v>398</v>
      </c>
      <c r="AF22" s="1071" t="s">
        <v>812</v>
      </c>
      <c r="AG22" s="1071" t="s">
        <v>812</v>
      </c>
      <c r="AH22" s="1100" t="s">
        <v>885</v>
      </c>
      <c r="AI22" s="1100"/>
      <c r="AJ22" s="1100"/>
      <c r="AK22" s="2"/>
      <c r="AL22" s="1057">
        <v>25085.795666197952</v>
      </c>
      <c r="AM22" s="1057">
        <v>23365.118097132381</v>
      </c>
      <c r="AN22" s="1071" t="s">
        <v>812</v>
      </c>
      <c r="AO22" s="1071" t="s">
        <v>812</v>
      </c>
      <c r="AP22" s="1071" t="s">
        <v>398</v>
      </c>
      <c r="AQ22" s="1071" t="s">
        <v>812</v>
      </c>
      <c r="AR22" s="1071" t="s">
        <v>812</v>
      </c>
      <c r="AS22" s="1057">
        <v>1720.6775690655759</v>
      </c>
      <c r="AT22" s="1071" t="s">
        <v>812</v>
      </c>
      <c r="AU22" s="1071" t="s">
        <v>398</v>
      </c>
      <c r="AV22" s="1071" t="s">
        <v>812</v>
      </c>
      <c r="AW22" s="1071" t="s">
        <v>812</v>
      </c>
      <c r="AX22" s="1071" t="s">
        <v>812</v>
      </c>
      <c r="AY22" s="1057">
        <v>27626.240227280254</v>
      </c>
      <c r="AZ22" s="1057">
        <v>23410.246201568327</v>
      </c>
      <c r="BA22" s="1071" t="s">
        <v>812</v>
      </c>
      <c r="BB22" s="1071" t="s">
        <v>812</v>
      </c>
      <c r="BC22" s="1071" t="s">
        <v>398</v>
      </c>
      <c r="BD22" s="1071" t="s">
        <v>812</v>
      </c>
      <c r="BE22" s="1071" t="s">
        <v>812</v>
      </c>
      <c r="BF22" s="1057">
        <v>4215.9940257119188</v>
      </c>
      <c r="BG22" s="1071" t="s">
        <v>812</v>
      </c>
      <c r="BH22" s="1071" t="s">
        <v>812</v>
      </c>
      <c r="BI22" s="1071" t="s">
        <v>398</v>
      </c>
      <c r="BJ22" s="1071" t="s">
        <v>812</v>
      </c>
      <c r="BK22" s="1071" t="s">
        <v>812</v>
      </c>
      <c r="BL22" s="1057">
        <v>5037.1694201263626</v>
      </c>
      <c r="BM22" s="1057">
        <v>3540.6709308313625</v>
      </c>
      <c r="BN22" s="1057">
        <v>1496.4984892949976</v>
      </c>
    </row>
    <row r="23" spans="1:84" s="130" customFormat="1" ht="15.75" customHeight="1">
      <c r="A23" s="1100" t="s">
        <v>886</v>
      </c>
      <c r="B23" s="1100"/>
      <c r="C23" s="1100"/>
      <c r="D23" s="2"/>
      <c r="E23" s="1056">
        <v>129748.91678256127</v>
      </c>
      <c r="F23" s="1056">
        <v>100458.06187200011</v>
      </c>
      <c r="G23" s="1056">
        <v>29290.854910561215</v>
      </c>
      <c r="H23" s="1056">
        <v>34351.564106684236</v>
      </c>
      <c r="I23" s="1056">
        <v>30675.988261580143</v>
      </c>
      <c r="J23" s="1071" t="s">
        <v>398</v>
      </c>
      <c r="K23" s="1071" t="s">
        <v>146</v>
      </c>
      <c r="L23" s="1071" t="s">
        <v>398</v>
      </c>
      <c r="M23" s="1071" t="s">
        <v>398</v>
      </c>
      <c r="N23" s="1071" t="s">
        <v>398</v>
      </c>
      <c r="O23" s="1057">
        <v>3675.5758451040906</v>
      </c>
      <c r="P23" s="1071" t="s">
        <v>398</v>
      </c>
      <c r="Q23" s="1071" t="s">
        <v>398</v>
      </c>
      <c r="R23" s="1071" t="s">
        <v>398</v>
      </c>
      <c r="S23" s="1071" t="s">
        <v>398</v>
      </c>
      <c r="T23" s="1071" t="s">
        <v>398</v>
      </c>
      <c r="U23" s="1057">
        <v>34030.799470842823</v>
      </c>
      <c r="V23" s="1057">
        <v>16483.941524405644</v>
      </c>
      <c r="W23" s="1071" t="s">
        <v>398</v>
      </c>
      <c r="X23" s="1071" t="s">
        <v>398</v>
      </c>
      <c r="Y23" s="1071" t="s">
        <v>398</v>
      </c>
      <c r="Z23" s="1071" t="s">
        <v>398</v>
      </c>
      <c r="AA23" s="1071" t="s">
        <v>398</v>
      </c>
      <c r="AB23" s="1057">
        <v>17546.857946437238</v>
      </c>
      <c r="AC23" s="1071" t="s">
        <v>398</v>
      </c>
      <c r="AD23" s="1071" t="s">
        <v>398</v>
      </c>
      <c r="AE23" s="1071" t="s">
        <v>398</v>
      </c>
      <c r="AF23" s="1071" t="s">
        <v>398</v>
      </c>
      <c r="AG23" s="1071" t="s">
        <v>398</v>
      </c>
      <c r="AH23" s="1100" t="s">
        <v>886</v>
      </c>
      <c r="AI23" s="1100"/>
      <c r="AJ23" s="1100"/>
      <c r="AK23" s="2"/>
      <c r="AL23" s="1057">
        <v>27941.289004003302</v>
      </c>
      <c r="AM23" s="1057">
        <v>26083.955119063376</v>
      </c>
      <c r="AN23" s="1071" t="s">
        <v>398</v>
      </c>
      <c r="AO23" s="1071" t="s">
        <v>398</v>
      </c>
      <c r="AP23" s="1071" t="s">
        <v>398</v>
      </c>
      <c r="AQ23" s="1071" t="s">
        <v>398</v>
      </c>
      <c r="AR23" s="1071" t="s">
        <v>398</v>
      </c>
      <c r="AS23" s="1057">
        <v>1857.3338849399581</v>
      </c>
      <c r="AT23" s="1071" t="s">
        <v>398</v>
      </c>
      <c r="AU23" s="1071" t="s">
        <v>398</v>
      </c>
      <c r="AV23" s="1071" t="s">
        <v>398</v>
      </c>
      <c r="AW23" s="1071" t="s">
        <v>398</v>
      </c>
      <c r="AX23" s="1071" t="s">
        <v>398</v>
      </c>
      <c r="AY23" s="1057">
        <v>28001.711298150483</v>
      </c>
      <c r="AZ23" s="1057">
        <v>23413.12549250829</v>
      </c>
      <c r="BA23" s="1071" t="s">
        <v>398</v>
      </c>
      <c r="BB23" s="1071" t="s">
        <v>398</v>
      </c>
      <c r="BC23" s="1071" t="s">
        <v>398</v>
      </c>
      <c r="BD23" s="1071" t="s">
        <v>398</v>
      </c>
      <c r="BE23" s="1071" t="s">
        <v>398</v>
      </c>
      <c r="BF23" s="1057">
        <v>4588.5858056421848</v>
      </c>
      <c r="BG23" s="1071" t="s">
        <v>398</v>
      </c>
      <c r="BH23" s="1071" t="s">
        <v>398</v>
      </c>
      <c r="BI23" s="1071" t="s">
        <v>398</v>
      </c>
      <c r="BJ23" s="1071" t="s">
        <v>398</v>
      </c>
      <c r="BK23" s="1071" t="s">
        <v>398</v>
      </c>
      <c r="BL23" s="1057">
        <v>5422.5529028805822</v>
      </c>
      <c r="BM23" s="1071">
        <v>3784.3713361970035</v>
      </c>
      <c r="BN23" s="1071">
        <v>1638.1815666835757</v>
      </c>
    </row>
    <row r="24" spans="1:84" s="130" customFormat="1" ht="15.75" customHeight="1">
      <c r="A24" s="1100" t="s">
        <v>887</v>
      </c>
      <c r="B24" s="1100"/>
      <c r="C24" s="1100"/>
      <c r="D24" s="2"/>
      <c r="E24" s="1056">
        <v>130399.44559872786</v>
      </c>
      <c r="F24" s="1056">
        <v>101399.88593268413</v>
      </c>
      <c r="G24" s="1056">
        <v>28999.559666043951</v>
      </c>
      <c r="H24" s="1056">
        <v>34413.227221651199</v>
      </c>
      <c r="I24" s="1056">
        <v>30753.340979085129</v>
      </c>
      <c r="J24" s="1071" t="s">
        <v>398</v>
      </c>
      <c r="K24" s="1071" t="s">
        <v>146</v>
      </c>
      <c r="L24" s="1071" t="s">
        <v>398</v>
      </c>
      <c r="M24" s="1071" t="s">
        <v>398</v>
      </c>
      <c r="N24" s="1071" t="s">
        <v>398</v>
      </c>
      <c r="O24" s="1057">
        <v>3659.8862425659786</v>
      </c>
      <c r="P24" s="1071" t="s">
        <v>398</v>
      </c>
      <c r="Q24" s="1071" t="s">
        <v>398</v>
      </c>
      <c r="R24" s="1071" t="s">
        <v>398</v>
      </c>
      <c r="S24" s="1071" t="s">
        <v>398</v>
      </c>
      <c r="T24" s="1071" t="s">
        <v>398</v>
      </c>
      <c r="U24" s="1057">
        <v>33781.319954418243</v>
      </c>
      <c r="V24" s="1057">
        <v>16414.002091678325</v>
      </c>
      <c r="W24" s="1071" t="s">
        <v>398</v>
      </c>
      <c r="X24" s="1071" t="s">
        <v>398</v>
      </c>
      <c r="Y24" s="1071" t="s">
        <v>398</v>
      </c>
      <c r="Z24" s="1071" t="s">
        <v>398</v>
      </c>
      <c r="AA24" s="1071" t="s">
        <v>398</v>
      </c>
      <c r="AB24" s="1057">
        <v>17367.31786273987</v>
      </c>
      <c r="AC24" s="1071" t="s">
        <v>398</v>
      </c>
      <c r="AD24" s="1071" t="s">
        <v>398</v>
      </c>
      <c r="AE24" s="1071" t="s">
        <v>398</v>
      </c>
      <c r="AF24" s="1071" t="s">
        <v>398</v>
      </c>
      <c r="AG24" s="1071" t="s">
        <v>398</v>
      </c>
      <c r="AH24" s="1100" t="s">
        <v>887</v>
      </c>
      <c r="AI24" s="1100"/>
      <c r="AJ24" s="1100"/>
      <c r="AK24" s="2"/>
      <c r="AL24" s="1057">
        <v>25770.043877025862</v>
      </c>
      <c r="AM24" s="1057">
        <v>24278.674850373252</v>
      </c>
      <c r="AN24" s="1071" t="s">
        <v>398</v>
      </c>
      <c r="AO24" s="1071" t="s">
        <v>398</v>
      </c>
      <c r="AP24" s="1071" t="s">
        <v>398</v>
      </c>
      <c r="AQ24" s="1071" t="s">
        <v>398</v>
      </c>
      <c r="AR24" s="1071" t="s">
        <v>398</v>
      </c>
      <c r="AS24" s="1057">
        <v>1491.3690266526178</v>
      </c>
      <c r="AT24" s="1071" t="s">
        <v>398</v>
      </c>
      <c r="AU24" s="1071" t="s">
        <v>398</v>
      </c>
      <c r="AV24" s="1071" t="s">
        <v>398</v>
      </c>
      <c r="AW24" s="1071" t="s">
        <v>398</v>
      </c>
      <c r="AX24" s="1071" t="s">
        <v>398</v>
      </c>
      <c r="AY24" s="1057">
        <v>31545.945225797615</v>
      </c>
      <c r="AZ24" s="1057">
        <v>26782.831600695208</v>
      </c>
      <c r="BA24" s="1071" t="s">
        <v>398</v>
      </c>
      <c r="BB24" s="1071" t="s">
        <v>398</v>
      </c>
      <c r="BC24" s="1071" t="s">
        <v>398</v>
      </c>
      <c r="BD24" s="1071" t="s">
        <v>398</v>
      </c>
      <c r="BE24" s="1071" t="s">
        <v>398</v>
      </c>
      <c r="BF24" s="1057">
        <v>4763.1136251024236</v>
      </c>
      <c r="BG24" s="1071" t="s">
        <v>398</v>
      </c>
      <c r="BH24" s="1071" t="s">
        <v>398</v>
      </c>
      <c r="BI24" s="1071" t="s">
        <v>398</v>
      </c>
      <c r="BJ24" s="1071" t="s">
        <v>398</v>
      </c>
      <c r="BK24" s="1071" t="s">
        <v>398</v>
      </c>
      <c r="BL24" s="1057">
        <v>4888.9093198349929</v>
      </c>
      <c r="BM24" s="1071">
        <v>3171.036410851922</v>
      </c>
      <c r="BN24" s="1071">
        <v>1717.8729089830676</v>
      </c>
    </row>
    <row r="25" spans="1:84" s="130" customFormat="1" ht="15.75" customHeight="1">
      <c r="A25" s="1100" t="s">
        <v>1101</v>
      </c>
      <c r="B25" s="1100"/>
      <c r="C25" s="1100"/>
      <c r="D25" s="2"/>
      <c r="E25" s="1056">
        <v>133471.69626538767</v>
      </c>
      <c r="F25" s="1056">
        <v>103784.429826194</v>
      </c>
      <c r="G25" s="1056">
        <v>29687.266439194005</v>
      </c>
      <c r="H25" s="1056">
        <v>36777.200435699982</v>
      </c>
      <c r="I25" s="1056">
        <v>32622.690048071905</v>
      </c>
      <c r="J25" s="1056">
        <v>55.822411214966479</v>
      </c>
      <c r="K25" s="1056">
        <v>3209.0797304111684</v>
      </c>
      <c r="L25" s="1056">
        <v>10242.814280772674</v>
      </c>
      <c r="M25" s="1056">
        <v>10685.016219814166</v>
      </c>
      <c r="N25" s="1056">
        <v>8429.9574058590279</v>
      </c>
      <c r="O25" s="1057">
        <v>4154.5103876281082</v>
      </c>
      <c r="P25" s="1057">
        <v>2</v>
      </c>
      <c r="Q25" s="1057">
        <v>708.98920910005222</v>
      </c>
      <c r="R25" s="1057">
        <v>1530.9482118782441</v>
      </c>
      <c r="S25" s="1057">
        <v>1353.4986683892289</v>
      </c>
      <c r="T25" s="1057">
        <v>559.07429826057887</v>
      </c>
      <c r="U25" s="1057">
        <v>37221.85817660774</v>
      </c>
      <c r="V25" s="1057">
        <v>18723.234325073427</v>
      </c>
      <c r="W25" s="1057">
        <v>71.014824034778172</v>
      </c>
      <c r="X25" s="1057">
        <v>1643.3931913729957</v>
      </c>
      <c r="Y25" s="1057">
        <v>5304.1835619505528</v>
      </c>
      <c r="Z25" s="1057">
        <v>5942.8123479779006</v>
      </c>
      <c r="AA25" s="1057">
        <v>5761.830399737245</v>
      </c>
      <c r="AB25" s="1057">
        <v>18498.623851534325</v>
      </c>
      <c r="AC25" s="1057">
        <v>50.593642400843727</v>
      </c>
      <c r="AD25" s="1057">
        <v>2831.0517020408342</v>
      </c>
      <c r="AE25" s="1057">
        <v>7069.7487076216094</v>
      </c>
      <c r="AF25" s="1057">
        <v>5760.9423427119455</v>
      </c>
      <c r="AG25" s="1057">
        <v>2786.2874567591221</v>
      </c>
      <c r="AH25" s="1100" t="s">
        <v>1101</v>
      </c>
      <c r="AI25" s="1100"/>
      <c r="AJ25" s="1100"/>
      <c r="AK25" s="2"/>
      <c r="AL25" s="1057">
        <v>25553.734052739797</v>
      </c>
      <c r="AM25" s="1057">
        <v>23963.641039104583</v>
      </c>
      <c r="AN25" s="1057">
        <v>32.912188229717458</v>
      </c>
      <c r="AO25" s="1057">
        <v>2270.8138283057365</v>
      </c>
      <c r="AP25" s="1057">
        <v>7381.2810923916641</v>
      </c>
      <c r="AQ25" s="1057">
        <v>8513.4334679198055</v>
      </c>
      <c r="AR25" s="1057">
        <v>5765.200462257706</v>
      </c>
      <c r="AS25" s="1057">
        <v>1590.0930136352433</v>
      </c>
      <c r="AT25" s="1057">
        <v>8.0624999998410392</v>
      </c>
      <c r="AU25" s="1057">
        <v>218.6723707768474</v>
      </c>
      <c r="AV25" s="1057">
        <v>553.3731411213455</v>
      </c>
      <c r="AW25" s="1057">
        <v>540.7054174123499</v>
      </c>
      <c r="AX25" s="1057">
        <v>269.27958432486002</v>
      </c>
      <c r="AY25" s="1057">
        <v>28699.689065954655</v>
      </c>
      <c r="AZ25" s="1057">
        <v>24548.998143539531</v>
      </c>
      <c r="BA25" s="1057">
        <v>44.969706900965036</v>
      </c>
      <c r="BB25" s="1057">
        <v>3150.9335748811159</v>
      </c>
      <c r="BC25" s="1057">
        <v>7524.7548628529985</v>
      </c>
      <c r="BD25" s="1057">
        <v>8540.3059778467778</v>
      </c>
      <c r="BE25" s="1057">
        <v>5288.034021057696</v>
      </c>
      <c r="BF25" s="1057">
        <v>4150.6909224151414</v>
      </c>
      <c r="BG25" s="1057">
        <v>13.904761904761905</v>
      </c>
      <c r="BH25" s="1057">
        <v>386.51297861846501</v>
      </c>
      <c r="BI25" s="1057">
        <v>1395.5514146256448</v>
      </c>
      <c r="BJ25" s="1057">
        <v>1401.7652381445389</v>
      </c>
      <c r="BK25" s="1057">
        <v>952.95652912172773</v>
      </c>
      <c r="BL25" s="1057">
        <v>5219.2145343855882</v>
      </c>
      <c r="BM25" s="1071">
        <v>3943.7675823572831</v>
      </c>
      <c r="BN25" s="1071">
        <v>1275.446952028306</v>
      </c>
    </row>
    <row r="26" spans="1:84" ht="18.600000000000001" customHeight="1">
      <c r="A26" s="1100" t="s">
        <v>63</v>
      </c>
      <c r="B26" s="1100"/>
      <c r="C26" s="1100"/>
      <c r="D26" s="2"/>
      <c r="E26" s="1058"/>
      <c r="F26" s="1059"/>
      <c r="G26" s="1059"/>
      <c r="H26" s="1060"/>
      <c r="I26" s="1060"/>
      <c r="J26" s="1060"/>
      <c r="K26" s="1060"/>
      <c r="L26" s="1060"/>
      <c r="M26" s="1060"/>
      <c r="N26" s="1060"/>
      <c r="O26" s="1061"/>
      <c r="P26" s="1061"/>
      <c r="Q26" s="1061"/>
      <c r="R26" s="1061"/>
      <c r="S26" s="1061"/>
      <c r="T26" s="1061"/>
      <c r="U26" s="1061"/>
      <c r="V26" s="1061"/>
      <c r="W26" s="1061"/>
      <c r="X26" s="1061"/>
      <c r="Y26" s="1061"/>
      <c r="Z26" s="1061"/>
      <c r="AA26" s="1061"/>
      <c r="AB26" s="1061"/>
      <c r="AC26" s="1061"/>
      <c r="AD26" s="1061"/>
      <c r="AE26" s="1061"/>
      <c r="AF26" s="1061"/>
      <c r="AG26" s="1061"/>
      <c r="AH26" s="1100" t="s">
        <v>63</v>
      </c>
      <c r="AI26" s="1100"/>
      <c r="AJ26" s="1100"/>
      <c r="AK26" s="2"/>
      <c r="AL26" s="1061"/>
      <c r="AM26" s="1061"/>
      <c r="AN26" s="1061"/>
      <c r="AO26" s="1061"/>
      <c r="AP26" s="1061"/>
      <c r="AQ26" s="1061"/>
      <c r="AR26" s="1061"/>
      <c r="AS26" s="1061"/>
      <c r="AT26" s="1061"/>
      <c r="AU26" s="1061"/>
      <c r="AV26" s="1061"/>
      <c r="AW26" s="1061"/>
      <c r="AX26" s="1061"/>
      <c r="AY26" s="1061"/>
      <c r="AZ26" s="1061"/>
      <c r="BA26" s="1061"/>
      <c r="BB26" s="1061"/>
      <c r="BC26" s="1061"/>
      <c r="BD26" s="1061"/>
      <c r="BE26" s="1061"/>
      <c r="BF26" s="1061"/>
      <c r="BG26" s="1061"/>
      <c r="BH26" s="1061"/>
      <c r="BI26" s="1061"/>
      <c r="BJ26" s="1061"/>
      <c r="BK26" s="1061"/>
      <c r="BL26" s="1061"/>
      <c r="BM26" s="1061"/>
      <c r="BN26" s="1061"/>
    </row>
    <row r="27" spans="1:84" ht="18.600000000000001" customHeight="1">
      <c r="A27" s="98"/>
      <c r="B27" s="98" t="s">
        <v>64</v>
      </c>
      <c r="C27" s="98"/>
      <c r="D27" s="46"/>
      <c r="E27" s="1058">
        <v>118239.75822550706</v>
      </c>
      <c r="F27" s="1062">
        <v>91880.762928429234</v>
      </c>
      <c r="G27" s="1062">
        <v>26358.995297077643</v>
      </c>
      <c r="H27" s="1060">
        <v>35439.442720748339</v>
      </c>
      <c r="I27" s="1060">
        <v>31499.458840411382</v>
      </c>
      <c r="J27" s="1060">
        <v>17.558823529526187</v>
      </c>
      <c r="K27" s="1060">
        <v>3072.0416833015261</v>
      </c>
      <c r="L27" s="1060">
        <v>9968.519622124817</v>
      </c>
      <c r="M27" s="1060">
        <v>10379.671319741767</v>
      </c>
      <c r="N27" s="1060">
        <v>8061.667391713876</v>
      </c>
      <c r="O27" s="1061">
        <v>3939.9838803369653</v>
      </c>
      <c r="P27" s="1061">
        <v>2</v>
      </c>
      <c r="Q27" s="1061">
        <v>690.55985832275258</v>
      </c>
      <c r="R27" s="1061">
        <v>1428.9828492137328</v>
      </c>
      <c r="S27" s="1061">
        <v>1289.3668745465084</v>
      </c>
      <c r="T27" s="1061">
        <v>529.0742982539673</v>
      </c>
      <c r="U27" s="1061">
        <v>35649.027882963273</v>
      </c>
      <c r="V27" s="1061">
        <v>17993.412916626468</v>
      </c>
      <c r="W27" s="1061">
        <v>71.014824034778172</v>
      </c>
      <c r="X27" s="1061">
        <v>1602.1204641020802</v>
      </c>
      <c r="Y27" s="1061">
        <v>5082.5464702883555</v>
      </c>
      <c r="Z27" s="1061">
        <v>5720.4482978421638</v>
      </c>
      <c r="AA27" s="1061">
        <v>5517.2828603591288</v>
      </c>
      <c r="AB27" s="1061">
        <v>17655.614966336831</v>
      </c>
      <c r="AC27" s="1061">
        <v>50.593642400843727</v>
      </c>
      <c r="AD27" s="1061">
        <v>2664.1262934329857</v>
      </c>
      <c r="AE27" s="1061">
        <v>6747.9929886556001</v>
      </c>
      <c r="AF27" s="1061">
        <v>5618.6841285615519</v>
      </c>
      <c r="AG27" s="1061">
        <v>2574.2179132858805</v>
      </c>
      <c r="AH27" s="98"/>
      <c r="AI27" s="98" t="s">
        <v>64</v>
      </c>
      <c r="AJ27" s="98"/>
      <c r="AK27" s="46"/>
      <c r="AL27" s="1061">
        <v>23610.386576091525</v>
      </c>
      <c r="AM27" s="1061">
        <v>22116.709146856454</v>
      </c>
      <c r="AN27" s="1061">
        <v>32.912188229717458</v>
      </c>
      <c r="AO27" s="1061">
        <v>2149.8514910055846</v>
      </c>
      <c r="AP27" s="1061">
        <v>6642.5245429005427</v>
      </c>
      <c r="AQ27" s="1061">
        <v>7927.2996115753003</v>
      </c>
      <c r="AR27" s="1061">
        <v>5364.1213131453487</v>
      </c>
      <c r="AS27" s="1061">
        <v>1493.6774292350976</v>
      </c>
      <c r="AT27" s="1061">
        <v>8.0624999998410392</v>
      </c>
      <c r="AU27" s="1061">
        <v>218.6723707768474</v>
      </c>
      <c r="AV27" s="1061">
        <v>511.80171255763634</v>
      </c>
      <c r="AW27" s="1061">
        <v>520.13398884577873</v>
      </c>
      <c r="AX27" s="1061">
        <v>235.00685705499475</v>
      </c>
      <c r="AY27" s="1061">
        <v>23359.067672795005</v>
      </c>
      <c r="AZ27" s="1061">
        <v>20130.062937338342</v>
      </c>
      <c r="BA27" s="1061">
        <v>44.969706900965036</v>
      </c>
      <c r="BB27" s="1061">
        <v>2479.7207134602354</v>
      </c>
      <c r="BC27" s="1061">
        <v>6368.6561061757648</v>
      </c>
      <c r="BD27" s="1061">
        <v>6852.8331522073413</v>
      </c>
      <c r="BE27" s="1061">
        <v>4383.8832585940572</v>
      </c>
      <c r="BF27" s="1061">
        <v>3229.0047354566773</v>
      </c>
      <c r="BG27" s="1061">
        <v>13.904761904761905</v>
      </c>
      <c r="BH27" s="1061">
        <v>307.78293737746526</v>
      </c>
      <c r="BI27" s="1061">
        <v>1149.5288891638759</v>
      </c>
      <c r="BJ27" s="1061">
        <v>1067.6414681779959</v>
      </c>
      <c r="BK27" s="1061">
        <v>690.14667883257675</v>
      </c>
      <c r="BL27" s="1063">
        <v>181.83337290867863</v>
      </c>
      <c r="BM27" s="1063">
        <v>140.58337291159066</v>
      </c>
      <c r="BN27" s="1063">
        <v>41.249999997087954</v>
      </c>
    </row>
    <row r="28" spans="1:84" ht="18" customHeight="1">
      <c r="A28" s="98"/>
      <c r="B28" s="98" t="s">
        <v>761</v>
      </c>
      <c r="C28" s="98"/>
      <c r="D28" s="46"/>
      <c r="E28" s="1058">
        <v>15231.938039880977</v>
      </c>
      <c r="F28" s="1062">
        <v>11903.66689776461</v>
      </c>
      <c r="G28" s="1062">
        <v>3328.271142116369</v>
      </c>
      <c r="H28" s="1063">
        <v>1337.7577149516558</v>
      </c>
      <c r="I28" s="1063">
        <v>1123.2312076605131</v>
      </c>
      <c r="J28" s="1063">
        <v>38.263587685440292</v>
      </c>
      <c r="K28" s="1063">
        <v>137.03804710964232</v>
      </c>
      <c r="L28" s="1063">
        <v>274.29465864785868</v>
      </c>
      <c r="M28" s="1063">
        <v>305.34490007240822</v>
      </c>
      <c r="N28" s="1063">
        <v>368.29001414516364</v>
      </c>
      <c r="O28" s="1063">
        <v>214.52650729114274</v>
      </c>
      <c r="P28" s="1063">
        <v>0</v>
      </c>
      <c r="Q28" s="1063">
        <v>18.429350777299678</v>
      </c>
      <c r="R28" s="1063">
        <v>101.96536266451136</v>
      </c>
      <c r="S28" s="1063">
        <v>64.131793842720143</v>
      </c>
      <c r="T28" s="1063">
        <v>30.000000006611572</v>
      </c>
      <c r="U28" s="1063">
        <v>1572.8302936444616</v>
      </c>
      <c r="V28" s="1063">
        <v>729.82140844696801</v>
      </c>
      <c r="W28" s="1063">
        <v>0</v>
      </c>
      <c r="X28" s="1063">
        <v>41.27272727091573</v>
      </c>
      <c r="Y28" s="1063">
        <v>221.63709166219957</v>
      </c>
      <c r="Z28" s="1063">
        <v>222.36405013573597</v>
      </c>
      <c r="AA28" s="1063">
        <v>244.54753937811694</v>
      </c>
      <c r="AB28" s="1063">
        <v>843.00888519749401</v>
      </c>
      <c r="AC28" s="1063">
        <v>0</v>
      </c>
      <c r="AD28" s="1063">
        <v>166.92540860784632</v>
      </c>
      <c r="AE28" s="1063">
        <v>321.75571896601781</v>
      </c>
      <c r="AF28" s="1063">
        <v>142.25821415039417</v>
      </c>
      <c r="AG28" s="1063">
        <v>212.06954347323577</v>
      </c>
      <c r="AH28" s="98"/>
      <c r="AI28" s="98" t="s">
        <v>761</v>
      </c>
      <c r="AJ28" s="98"/>
      <c r="AK28" s="46"/>
      <c r="AL28" s="1063">
        <v>1943.34747664828</v>
      </c>
      <c r="AM28" s="1063">
        <v>1846.9318922481341</v>
      </c>
      <c r="AN28" s="1063">
        <v>0</v>
      </c>
      <c r="AO28" s="1063">
        <v>120.96233730015183</v>
      </c>
      <c r="AP28" s="1063">
        <v>738.75654949111834</v>
      </c>
      <c r="AQ28" s="1063">
        <v>586.13385634450685</v>
      </c>
      <c r="AR28" s="1063">
        <v>401.07914911235741</v>
      </c>
      <c r="AS28" s="1063">
        <v>96.415584400145434</v>
      </c>
      <c r="AT28" s="1063">
        <v>0</v>
      </c>
      <c r="AU28" s="1063">
        <v>0</v>
      </c>
      <c r="AV28" s="1063">
        <v>41.571428563709077</v>
      </c>
      <c r="AW28" s="1063">
        <v>20.57142856657109</v>
      </c>
      <c r="AX28" s="1063">
        <v>34.272727269865264</v>
      </c>
      <c r="AY28" s="1063">
        <v>5340.621393159664</v>
      </c>
      <c r="AZ28" s="1063">
        <v>4418.9352062012031</v>
      </c>
      <c r="BA28" s="1063">
        <v>0</v>
      </c>
      <c r="BB28" s="1063">
        <v>671.21286142087934</v>
      </c>
      <c r="BC28" s="1063">
        <v>1156.0987566772428</v>
      </c>
      <c r="BD28" s="1063">
        <v>1687.4728256394394</v>
      </c>
      <c r="BE28" s="1063">
        <v>904.15076246364197</v>
      </c>
      <c r="BF28" s="1063">
        <v>921.6861869584634</v>
      </c>
      <c r="BG28" s="1063">
        <v>0</v>
      </c>
      <c r="BH28" s="1063">
        <v>78.730041240999697</v>
      </c>
      <c r="BI28" s="1063">
        <v>246.02252546176905</v>
      </c>
      <c r="BJ28" s="1063">
        <v>334.1237699665437</v>
      </c>
      <c r="BK28" s="1063">
        <v>262.80985028915086</v>
      </c>
      <c r="BL28" s="1061">
        <v>5037.3811614769083</v>
      </c>
      <c r="BM28" s="1061">
        <v>3803.1842094456924</v>
      </c>
      <c r="BN28" s="1061">
        <v>1234.1969520312182</v>
      </c>
    </row>
    <row r="29" spans="1:84" ht="18.600000000000001" customHeight="1">
      <c r="A29" s="1100" t="s">
        <v>762</v>
      </c>
      <c r="B29" s="1100"/>
      <c r="C29" s="1100"/>
      <c r="D29" s="2"/>
      <c r="E29" s="1058"/>
      <c r="F29" s="1058"/>
      <c r="G29" s="1058"/>
      <c r="H29" s="1058"/>
      <c r="I29" s="1058"/>
      <c r="J29" s="1058"/>
      <c r="K29" s="1058"/>
      <c r="L29" s="1058"/>
      <c r="M29" s="1058"/>
      <c r="N29" s="1058"/>
      <c r="O29" s="1058"/>
      <c r="P29" s="1058"/>
      <c r="Q29" s="1058"/>
      <c r="R29" s="1058"/>
      <c r="S29" s="1058"/>
      <c r="T29" s="1058"/>
      <c r="U29" s="1058"/>
      <c r="V29" s="1058"/>
      <c r="W29" s="1058"/>
      <c r="X29" s="1058"/>
      <c r="Y29" s="1058"/>
      <c r="Z29" s="1058"/>
      <c r="AA29" s="1058"/>
      <c r="AB29" s="1058"/>
      <c r="AC29" s="1058"/>
      <c r="AD29" s="1058"/>
      <c r="AE29" s="1058"/>
      <c r="AF29" s="1058"/>
      <c r="AG29" s="1058"/>
      <c r="AH29" s="1100" t="s">
        <v>762</v>
      </c>
      <c r="AI29" s="1100"/>
      <c r="AJ29" s="1100"/>
      <c r="AK29" s="2"/>
      <c r="AL29" s="1058"/>
      <c r="AM29" s="1058"/>
      <c r="AN29" s="1058"/>
      <c r="AO29" s="1058"/>
      <c r="AP29" s="1058"/>
      <c r="AQ29" s="1058"/>
      <c r="AR29" s="1058"/>
      <c r="AS29" s="1058"/>
      <c r="AT29" s="1058"/>
      <c r="AU29" s="1058"/>
      <c r="AV29" s="1058"/>
      <c r="AW29" s="1058"/>
      <c r="AX29" s="1058"/>
      <c r="AY29" s="1058"/>
      <c r="AZ29" s="1058"/>
      <c r="BA29" s="1058"/>
      <c r="BB29" s="1058"/>
      <c r="BC29" s="1058"/>
      <c r="BD29" s="1058"/>
      <c r="BE29" s="1058"/>
      <c r="BF29" s="1058"/>
      <c r="BG29" s="1058"/>
      <c r="BH29" s="1058"/>
      <c r="BI29" s="1058"/>
      <c r="BJ29" s="1058"/>
      <c r="BK29" s="1058"/>
      <c r="BL29" s="1058"/>
      <c r="BM29" s="1058"/>
      <c r="BN29" s="1058"/>
    </row>
    <row r="30" spans="1:84" ht="18.600000000000001" customHeight="1">
      <c r="A30" s="98"/>
      <c r="B30" s="98" t="s">
        <v>81</v>
      </c>
      <c r="C30" s="98"/>
      <c r="D30" s="46"/>
      <c r="E30" s="1058">
        <v>56334.967005495819</v>
      </c>
      <c r="F30" s="1062">
        <v>43875.597097816317</v>
      </c>
      <c r="G30" s="1062">
        <v>12459.36990767948</v>
      </c>
      <c r="H30" s="1060">
        <v>20635.57979615506</v>
      </c>
      <c r="I30" s="1060">
        <v>18406.100690805215</v>
      </c>
      <c r="J30" s="1060">
        <v>15.558823529526187</v>
      </c>
      <c r="K30" s="1060">
        <v>1924.4647718958201</v>
      </c>
      <c r="L30" s="1060">
        <v>5933.6790908172652</v>
      </c>
      <c r="M30" s="1060">
        <v>6106.3703571508349</v>
      </c>
      <c r="N30" s="1060">
        <v>4426.02764741182</v>
      </c>
      <c r="O30" s="1061">
        <v>2229.4791053498329</v>
      </c>
      <c r="P30" s="1061">
        <v>0</v>
      </c>
      <c r="Q30" s="1061">
        <v>407.24491505209733</v>
      </c>
      <c r="R30" s="1061">
        <v>870.76961843015704</v>
      </c>
      <c r="S30" s="1061">
        <v>746.3305974080331</v>
      </c>
      <c r="T30" s="1061">
        <v>205.13397445954567</v>
      </c>
      <c r="U30" s="1061">
        <v>17181.015743377808</v>
      </c>
      <c r="V30" s="1061">
        <v>8752.701587215086</v>
      </c>
      <c r="W30" s="1061">
        <v>35.133765272230619</v>
      </c>
      <c r="X30" s="1061">
        <v>846.97750295786147</v>
      </c>
      <c r="Y30" s="1061">
        <v>2173.6473864069467</v>
      </c>
      <c r="Z30" s="1061">
        <v>2684.9073742412675</v>
      </c>
      <c r="AA30" s="1061">
        <v>3012.0355583367709</v>
      </c>
      <c r="AB30" s="1061">
        <v>8428.3141561627399</v>
      </c>
      <c r="AC30" s="1061">
        <v>18.509164223910741</v>
      </c>
      <c r="AD30" s="1061">
        <v>1218.5779478641434</v>
      </c>
      <c r="AE30" s="1061">
        <v>3235.6816394574462</v>
      </c>
      <c r="AF30" s="1061">
        <v>2656.7036101908798</v>
      </c>
      <c r="AG30" s="1061">
        <v>1298.8417944263583</v>
      </c>
      <c r="AH30" s="98"/>
      <c r="AI30" s="98" t="s">
        <v>81</v>
      </c>
      <c r="AJ30" s="98"/>
      <c r="AK30" s="46"/>
      <c r="AL30" s="1061">
        <v>9682.8333484815139</v>
      </c>
      <c r="AM30" s="1061">
        <v>8979.0021425753639</v>
      </c>
      <c r="AN30" s="1061">
        <v>11.374999999894026</v>
      </c>
      <c r="AO30" s="1061">
        <v>975.52362881153977</v>
      </c>
      <c r="AP30" s="1061">
        <v>2993.9070189468798</v>
      </c>
      <c r="AQ30" s="1061">
        <v>2974.8267071061555</v>
      </c>
      <c r="AR30" s="1061">
        <v>2023.3697877108941</v>
      </c>
      <c r="AS30" s="1061">
        <v>703.83120590615329</v>
      </c>
      <c r="AT30" s="1061">
        <v>8.0624999998410392</v>
      </c>
      <c r="AU30" s="1061">
        <v>110.11367550838746</v>
      </c>
      <c r="AV30" s="1061">
        <v>241.43741791065628</v>
      </c>
      <c r="AW30" s="1061">
        <v>240.36875093875886</v>
      </c>
      <c r="AX30" s="1061">
        <v>103.84886154850946</v>
      </c>
      <c r="AY30" s="1061">
        <v>8835.5381174814138</v>
      </c>
      <c r="AZ30" s="1061">
        <v>7739.5069629351829</v>
      </c>
      <c r="BA30" s="1061">
        <v>16</v>
      </c>
      <c r="BB30" s="1061">
        <v>1099.4610137324712</v>
      </c>
      <c r="BC30" s="1061">
        <v>2329.0649564086766</v>
      </c>
      <c r="BD30" s="1061">
        <v>2479.8636496827849</v>
      </c>
      <c r="BE30" s="1061">
        <v>1815.1173431112484</v>
      </c>
      <c r="BF30" s="1061">
        <v>1096.0311545462332</v>
      </c>
      <c r="BG30" s="1061">
        <v>0</v>
      </c>
      <c r="BH30" s="1061">
        <v>98.705268088690559</v>
      </c>
      <c r="BI30" s="1061">
        <v>368.23375080705421</v>
      </c>
      <c r="BJ30" s="1061">
        <v>358.52083097588957</v>
      </c>
      <c r="BK30" s="1061">
        <v>270.57130467459899</v>
      </c>
      <c r="BL30" s="1063">
        <v>0</v>
      </c>
      <c r="BM30" s="1063">
        <v>0</v>
      </c>
      <c r="BN30" s="1063">
        <v>0</v>
      </c>
    </row>
    <row r="31" spans="1:84" ht="18.600000000000001" customHeight="1">
      <c r="A31" s="98"/>
      <c r="B31" s="98" t="s">
        <v>82</v>
      </c>
      <c r="C31" s="98"/>
      <c r="D31" s="46"/>
      <c r="E31" s="1058">
        <v>10815.947058162164</v>
      </c>
      <c r="F31" s="1062">
        <v>8350.7956400331805</v>
      </c>
      <c r="G31" s="1062">
        <v>2465.1514181289822</v>
      </c>
      <c r="H31" s="1060">
        <v>2491.3816808280185</v>
      </c>
      <c r="I31" s="1060">
        <v>2282.53644644422</v>
      </c>
      <c r="J31" s="1060">
        <v>0</v>
      </c>
      <c r="K31" s="1060">
        <v>132.80543059919947</v>
      </c>
      <c r="L31" s="1060">
        <v>639.18208804064727</v>
      </c>
      <c r="M31" s="1060">
        <v>721.21441725255841</v>
      </c>
      <c r="N31" s="1060">
        <v>789.33451055181354</v>
      </c>
      <c r="O31" s="1061">
        <v>208.84523438379804</v>
      </c>
      <c r="P31" s="1061">
        <v>0</v>
      </c>
      <c r="Q31" s="1061">
        <v>22.317848219866548</v>
      </c>
      <c r="R31" s="1061">
        <v>48.379314061968415</v>
      </c>
      <c r="S31" s="1061">
        <v>81.308128423082536</v>
      </c>
      <c r="T31" s="1061">
        <v>56.839943678880523</v>
      </c>
      <c r="U31" s="1061">
        <v>3138.7758229929509</v>
      </c>
      <c r="V31" s="1061">
        <v>1396.898221770185</v>
      </c>
      <c r="W31" s="1061">
        <v>0</v>
      </c>
      <c r="X31" s="1061">
        <v>117.33240316581023</v>
      </c>
      <c r="Y31" s="1061">
        <v>546.01858297880017</v>
      </c>
      <c r="Z31" s="1061">
        <v>415.78592940076425</v>
      </c>
      <c r="AA31" s="1061">
        <v>317.76130622481105</v>
      </c>
      <c r="AB31" s="1061">
        <v>1741.8776012227629</v>
      </c>
      <c r="AC31" s="1061">
        <v>10.751144842574007</v>
      </c>
      <c r="AD31" s="1061">
        <v>305.90455102056586</v>
      </c>
      <c r="AE31" s="1061">
        <v>721.47149923958443</v>
      </c>
      <c r="AF31" s="1061">
        <v>462.96505917209726</v>
      </c>
      <c r="AG31" s="1061">
        <v>240.78534694794288</v>
      </c>
      <c r="AH31" s="98"/>
      <c r="AI31" s="98" t="s">
        <v>82</v>
      </c>
      <c r="AJ31" s="98"/>
      <c r="AK31" s="46"/>
      <c r="AL31" s="1061">
        <v>2240.7479916093116</v>
      </c>
      <c r="AM31" s="1061">
        <v>2141.2642050597415</v>
      </c>
      <c r="AN31" s="1061">
        <v>9.5371882298234301</v>
      </c>
      <c r="AO31" s="1061">
        <v>201.85803409347386</v>
      </c>
      <c r="AP31" s="1061">
        <v>466.64762867445057</v>
      </c>
      <c r="AQ31" s="1061">
        <v>870.46462935063198</v>
      </c>
      <c r="AR31" s="1061">
        <v>592.75672471136238</v>
      </c>
      <c r="AS31" s="1061">
        <v>99.483786549570851</v>
      </c>
      <c r="AT31" s="1061">
        <v>0</v>
      </c>
      <c r="AU31" s="1061">
        <v>4.4545454544126803</v>
      </c>
      <c r="AV31" s="1061">
        <v>42.263722207821687</v>
      </c>
      <c r="AW31" s="1061">
        <v>27.28932841095131</v>
      </c>
      <c r="AX31" s="1061">
        <v>25.476190476385177</v>
      </c>
      <c r="AY31" s="1061">
        <v>2945.0415627318812</v>
      </c>
      <c r="AZ31" s="1061">
        <v>2525.8467667595896</v>
      </c>
      <c r="BA31" s="1061">
        <v>14.969706900965038</v>
      </c>
      <c r="BB31" s="1061">
        <v>213.53479295163692</v>
      </c>
      <c r="BC31" s="1061">
        <v>985.09476778491342</v>
      </c>
      <c r="BD31" s="1061">
        <v>835.21492939613358</v>
      </c>
      <c r="BE31" s="1061">
        <v>477.03256972594141</v>
      </c>
      <c r="BF31" s="1061">
        <v>419.19479597229048</v>
      </c>
      <c r="BG31" s="1061">
        <v>0</v>
      </c>
      <c r="BH31" s="1061">
        <v>16.030195484658066</v>
      </c>
      <c r="BI31" s="1061">
        <v>172.46786658104349</v>
      </c>
      <c r="BJ31" s="1061">
        <v>141.93858102207122</v>
      </c>
      <c r="BK31" s="1061">
        <v>88.758152884517827</v>
      </c>
      <c r="BL31" s="1063">
        <v>0</v>
      </c>
      <c r="BM31" s="1063">
        <v>0</v>
      </c>
      <c r="BN31" s="1063">
        <v>0</v>
      </c>
    </row>
    <row r="32" spans="1:84" ht="18.600000000000001" customHeight="1">
      <c r="A32" s="98"/>
      <c r="B32" s="98" t="s">
        <v>83</v>
      </c>
      <c r="C32" s="98"/>
      <c r="D32" s="46"/>
      <c r="E32" s="1058">
        <v>31686.317510789035</v>
      </c>
      <c r="F32" s="1062">
        <v>24441.585069233341</v>
      </c>
      <c r="G32" s="1062">
        <v>7244.7324415556977</v>
      </c>
      <c r="H32" s="1060">
        <v>5544.7094196880198</v>
      </c>
      <c r="I32" s="1060">
        <v>5077.0498790913043</v>
      </c>
      <c r="J32" s="1060">
        <v>0</v>
      </c>
      <c r="K32" s="1060">
        <v>285.77148080650511</v>
      </c>
      <c r="L32" s="1060">
        <v>1165.7634193839654</v>
      </c>
      <c r="M32" s="1060">
        <v>2096.024878081369</v>
      </c>
      <c r="N32" s="1060">
        <v>1529.4901008194652</v>
      </c>
      <c r="O32" s="1061">
        <v>467.65954059671861</v>
      </c>
      <c r="P32" s="1061">
        <v>0</v>
      </c>
      <c r="Q32" s="1061">
        <v>29.997095044177165</v>
      </c>
      <c r="R32" s="1061">
        <v>112.83391672160735</v>
      </c>
      <c r="S32" s="1061">
        <v>213.72814871539293</v>
      </c>
      <c r="T32" s="1061">
        <v>111.10038011554111</v>
      </c>
      <c r="U32" s="1061">
        <v>9681.4684231671508</v>
      </c>
      <c r="V32" s="1061">
        <v>4517.8050030481618</v>
      </c>
      <c r="W32" s="1061">
        <v>34.881058762547553</v>
      </c>
      <c r="X32" s="1061">
        <v>364.81055797840907</v>
      </c>
      <c r="Y32" s="1061">
        <v>1271.4004037602087</v>
      </c>
      <c r="Z32" s="1061">
        <v>1615.0735934184579</v>
      </c>
      <c r="AA32" s="1061">
        <v>1231.6393891285361</v>
      </c>
      <c r="AB32" s="1061">
        <v>5163.6634201189991</v>
      </c>
      <c r="AC32" s="1061">
        <v>15.333333334358977</v>
      </c>
      <c r="AD32" s="1061">
        <v>773.52709784073375</v>
      </c>
      <c r="AE32" s="1061">
        <v>1876.2139822743327</v>
      </c>
      <c r="AF32" s="1061">
        <v>1729.1982347617443</v>
      </c>
      <c r="AG32" s="1061">
        <v>769.39077190782996</v>
      </c>
      <c r="AH32" s="98"/>
      <c r="AI32" s="98" t="s">
        <v>83</v>
      </c>
      <c r="AJ32" s="98"/>
      <c r="AK32" s="46"/>
      <c r="AL32" s="1061">
        <v>7988.5958920310559</v>
      </c>
      <c r="AM32" s="1061">
        <v>7592.1829502048649</v>
      </c>
      <c r="AN32" s="1061">
        <v>0</v>
      </c>
      <c r="AO32" s="1061">
        <v>542.30821193556858</v>
      </c>
      <c r="AP32" s="1061">
        <v>2056.0810063569606</v>
      </c>
      <c r="AQ32" s="1061">
        <v>2854.4368387386944</v>
      </c>
      <c r="AR32" s="1061">
        <v>2139.3568931736372</v>
      </c>
      <c r="AS32" s="1061">
        <v>396.41294182619424</v>
      </c>
      <c r="AT32" s="1061">
        <v>0</v>
      </c>
      <c r="AU32" s="1061">
        <v>38.881927588140059</v>
      </c>
      <c r="AV32" s="1061">
        <v>97.100572439158213</v>
      </c>
      <c r="AW32" s="1061">
        <v>173.47590949606848</v>
      </c>
      <c r="AX32" s="1061">
        <v>86.954532302827431</v>
      </c>
      <c r="AY32" s="1061">
        <v>8471.5437759028009</v>
      </c>
      <c r="AZ32" s="1061">
        <v>7254.5472368890114</v>
      </c>
      <c r="BA32" s="1061">
        <v>2</v>
      </c>
      <c r="BB32" s="1061">
        <v>587.96904886667789</v>
      </c>
      <c r="BC32" s="1061">
        <v>2032.824416792653</v>
      </c>
      <c r="BD32" s="1061">
        <v>2844.4828004633082</v>
      </c>
      <c r="BE32" s="1061">
        <v>1787.2709707663723</v>
      </c>
      <c r="BF32" s="1061">
        <v>1216.9965390137904</v>
      </c>
      <c r="BG32" s="1061">
        <v>13.904761904761905</v>
      </c>
      <c r="BH32" s="1061">
        <v>139.80916194559379</v>
      </c>
      <c r="BI32" s="1061">
        <v>429.36820104137206</v>
      </c>
      <c r="BJ32" s="1061">
        <v>414.36387436274885</v>
      </c>
      <c r="BK32" s="1061">
        <v>219.55053975931355</v>
      </c>
      <c r="BL32" s="1063">
        <v>0</v>
      </c>
      <c r="BM32" s="1063">
        <v>0</v>
      </c>
      <c r="BN32" s="1063">
        <v>0</v>
      </c>
    </row>
    <row r="33" spans="1:66" ht="18.600000000000001" customHeight="1">
      <c r="A33" s="98"/>
      <c r="B33" s="98" t="s">
        <v>763</v>
      </c>
      <c r="C33" s="98"/>
      <c r="D33" s="46"/>
      <c r="E33" s="1058">
        <v>17809.464690941088</v>
      </c>
      <c r="F33" s="1062">
        <v>13648.452019111131</v>
      </c>
      <c r="G33" s="1062">
        <v>4161.0126718299589</v>
      </c>
      <c r="H33" s="1060">
        <v>1244.5295390290241</v>
      </c>
      <c r="I33" s="1060">
        <v>1084.0030317312699</v>
      </c>
      <c r="J33" s="1060">
        <v>38.263587685440292</v>
      </c>
      <c r="K33" s="1060">
        <v>137.03804710964232</v>
      </c>
      <c r="L33" s="1060">
        <v>175.18968253081024</v>
      </c>
      <c r="M33" s="1060">
        <v>390.40656732942739</v>
      </c>
      <c r="N33" s="1060">
        <v>343.10514707594973</v>
      </c>
      <c r="O33" s="1061">
        <v>160.52650729775434</v>
      </c>
      <c r="P33" s="1061">
        <v>0</v>
      </c>
      <c r="Q33" s="1061">
        <v>38.429350783911246</v>
      </c>
      <c r="R33" s="1061">
        <v>82.96536266451136</v>
      </c>
      <c r="S33" s="1061">
        <v>19.131793842720146</v>
      </c>
      <c r="T33" s="1061">
        <v>20.000000006611572</v>
      </c>
      <c r="U33" s="1061">
        <v>2733.5981870698834</v>
      </c>
      <c r="V33" s="1061">
        <v>1259.8295130400409</v>
      </c>
      <c r="W33" s="1061">
        <v>0</v>
      </c>
      <c r="X33" s="1061">
        <v>41.27272727091573</v>
      </c>
      <c r="Y33" s="1061">
        <v>469.11718880459421</v>
      </c>
      <c r="Z33" s="1061">
        <v>335.04545091740425</v>
      </c>
      <c r="AA33" s="1061">
        <v>414.39414604712698</v>
      </c>
      <c r="AB33" s="1061">
        <v>1473.7686740298418</v>
      </c>
      <c r="AC33" s="1061">
        <v>0</v>
      </c>
      <c r="AD33" s="1061">
        <v>274.04210531538638</v>
      </c>
      <c r="AE33" s="1061">
        <v>577.38158665025105</v>
      </c>
      <c r="AF33" s="1061">
        <v>383.07543858721965</v>
      </c>
      <c r="AG33" s="1061">
        <v>239.26954347698532</v>
      </c>
      <c r="AH33" s="98"/>
      <c r="AI33" s="98" t="s">
        <v>763</v>
      </c>
      <c r="AJ33" s="98"/>
      <c r="AK33" s="46"/>
      <c r="AL33" s="1061">
        <v>2259.5568206179846</v>
      </c>
      <c r="AM33" s="1061">
        <v>2159.1917412646594</v>
      </c>
      <c r="AN33" s="1061">
        <v>0</v>
      </c>
      <c r="AO33" s="1061">
        <v>177.12395346515453</v>
      </c>
      <c r="AP33" s="1061">
        <v>877.64543841336467</v>
      </c>
      <c r="AQ33" s="1061">
        <v>656.70529272433237</v>
      </c>
      <c r="AR33" s="1061">
        <v>447.71705666180804</v>
      </c>
      <c r="AS33" s="1061">
        <v>100.3650793533254</v>
      </c>
      <c r="AT33" s="1061">
        <v>0</v>
      </c>
      <c r="AU33" s="1061">
        <v>17.222222225907249</v>
      </c>
      <c r="AV33" s="1061">
        <v>41.571428563709077</v>
      </c>
      <c r="AW33" s="1061">
        <v>20.57142856657109</v>
      </c>
      <c r="AX33" s="1061">
        <v>20.999999997137991</v>
      </c>
      <c r="AY33" s="1061">
        <v>6352.5656098386025</v>
      </c>
      <c r="AZ33" s="1061">
        <v>5220.0971769557791</v>
      </c>
      <c r="BA33" s="1061">
        <v>0</v>
      </c>
      <c r="BB33" s="1061">
        <v>819.96871933032764</v>
      </c>
      <c r="BC33" s="1061">
        <v>1601.7707218667658</v>
      </c>
      <c r="BD33" s="1061">
        <v>1847.7445983045532</v>
      </c>
      <c r="BE33" s="1061">
        <v>950.61313745413463</v>
      </c>
      <c r="BF33" s="1061">
        <v>1132.4684328828248</v>
      </c>
      <c r="BG33" s="1061">
        <v>0</v>
      </c>
      <c r="BH33" s="1061">
        <v>97.968353099522545</v>
      </c>
      <c r="BI33" s="1061">
        <v>343.48159619617485</v>
      </c>
      <c r="BJ33" s="1061">
        <v>391.94195178383006</v>
      </c>
      <c r="BK33" s="1061">
        <v>299.0765318032972</v>
      </c>
      <c r="BL33" s="1061">
        <v>5219.2145343855882</v>
      </c>
      <c r="BM33" s="1061">
        <v>3943.7675823572831</v>
      </c>
      <c r="BN33" s="1061">
        <v>1275.446952028306</v>
      </c>
    </row>
    <row r="34" spans="1:66" ht="18.600000000000001" customHeight="1">
      <c r="A34" s="98"/>
      <c r="B34" s="98" t="s">
        <v>764</v>
      </c>
      <c r="C34" s="98"/>
      <c r="D34" s="46"/>
      <c r="E34" s="1058">
        <v>16825</v>
      </c>
      <c r="F34" s="1062">
        <v>13468</v>
      </c>
      <c r="G34" s="1062">
        <v>3357</v>
      </c>
      <c r="H34" s="1063">
        <v>6861</v>
      </c>
      <c r="I34" s="1063">
        <v>5773</v>
      </c>
      <c r="J34" s="1063">
        <v>2</v>
      </c>
      <c r="K34" s="1063">
        <v>729</v>
      </c>
      <c r="L34" s="1063">
        <v>2329</v>
      </c>
      <c r="M34" s="1063">
        <v>1371</v>
      </c>
      <c r="N34" s="1063">
        <v>1342</v>
      </c>
      <c r="O34" s="1063">
        <v>1088</v>
      </c>
      <c r="P34" s="1063">
        <v>2</v>
      </c>
      <c r="Q34" s="1063">
        <v>211</v>
      </c>
      <c r="R34" s="1063">
        <v>416</v>
      </c>
      <c r="S34" s="1063">
        <v>293</v>
      </c>
      <c r="T34" s="1061">
        <v>166</v>
      </c>
      <c r="U34" s="1063">
        <v>4487</v>
      </c>
      <c r="V34" s="1063">
        <v>2796</v>
      </c>
      <c r="W34" s="1063">
        <v>1</v>
      </c>
      <c r="X34" s="1063">
        <v>273</v>
      </c>
      <c r="Y34" s="1063">
        <v>844</v>
      </c>
      <c r="Z34" s="1063">
        <v>892</v>
      </c>
      <c r="AA34" s="1063">
        <v>786</v>
      </c>
      <c r="AB34" s="1063">
        <v>1691</v>
      </c>
      <c r="AC34" s="1063">
        <v>6</v>
      </c>
      <c r="AD34" s="1063">
        <v>259</v>
      </c>
      <c r="AE34" s="1063">
        <v>659</v>
      </c>
      <c r="AF34" s="1063">
        <v>529</v>
      </c>
      <c r="AG34" s="1063">
        <v>238</v>
      </c>
      <c r="AH34" s="98"/>
      <c r="AI34" s="98" t="s">
        <v>764</v>
      </c>
      <c r="AJ34" s="98"/>
      <c r="AK34" s="46"/>
      <c r="AL34" s="1063">
        <v>3382</v>
      </c>
      <c r="AM34" s="1063">
        <v>3092</v>
      </c>
      <c r="AN34" s="1063">
        <v>12</v>
      </c>
      <c r="AO34" s="1063">
        <v>374</v>
      </c>
      <c r="AP34" s="1063">
        <v>987</v>
      </c>
      <c r="AQ34" s="1063">
        <v>1157</v>
      </c>
      <c r="AR34" s="1063">
        <v>562</v>
      </c>
      <c r="AS34" s="1063">
        <v>290</v>
      </c>
      <c r="AT34" s="1063">
        <v>0</v>
      </c>
      <c r="AU34" s="1063">
        <v>48</v>
      </c>
      <c r="AV34" s="1063">
        <v>131</v>
      </c>
      <c r="AW34" s="1063">
        <v>79</v>
      </c>
      <c r="AX34" s="1063">
        <v>32</v>
      </c>
      <c r="AY34" s="1063">
        <v>2095</v>
      </c>
      <c r="AZ34" s="1063">
        <v>1809</v>
      </c>
      <c r="BA34" s="1063">
        <v>12</v>
      </c>
      <c r="BB34" s="1063">
        <v>430</v>
      </c>
      <c r="BC34" s="1063">
        <v>576</v>
      </c>
      <c r="BD34" s="1063">
        <v>533</v>
      </c>
      <c r="BE34" s="1063">
        <v>258</v>
      </c>
      <c r="BF34" s="1063">
        <v>286</v>
      </c>
      <c r="BG34" s="1063">
        <v>0</v>
      </c>
      <c r="BH34" s="1063">
        <v>34</v>
      </c>
      <c r="BI34" s="1063">
        <v>82</v>
      </c>
      <c r="BJ34" s="1063">
        <v>95</v>
      </c>
      <c r="BK34" s="1063">
        <v>75</v>
      </c>
      <c r="BL34" s="1063">
        <v>0</v>
      </c>
      <c r="BM34" s="1063">
        <v>0</v>
      </c>
      <c r="BN34" s="1063">
        <v>0</v>
      </c>
    </row>
    <row r="35" spans="1:66" ht="18.600000000000001" customHeight="1">
      <c r="A35" s="1100" t="s">
        <v>765</v>
      </c>
      <c r="B35" s="1100"/>
      <c r="C35" s="1100"/>
      <c r="D35" s="2"/>
      <c r="E35" s="1058"/>
      <c r="F35" s="1059"/>
      <c r="G35" s="1059"/>
      <c r="H35" s="1060"/>
      <c r="I35" s="1060"/>
      <c r="J35" s="1060"/>
      <c r="K35" s="1060"/>
      <c r="L35" s="1060"/>
      <c r="M35" s="1060"/>
      <c r="N35" s="1060"/>
      <c r="O35" s="1061"/>
      <c r="P35" s="1061"/>
      <c r="Q35" s="1061"/>
      <c r="R35" s="1061"/>
      <c r="S35" s="1061"/>
      <c r="T35" s="1061"/>
      <c r="U35" s="1061"/>
      <c r="V35" s="1061"/>
      <c r="W35" s="1061"/>
      <c r="X35" s="1061"/>
      <c r="Y35" s="1061"/>
      <c r="Z35" s="1061"/>
      <c r="AA35" s="1061"/>
      <c r="AB35" s="1061"/>
      <c r="AC35" s="1061"/>
      <c r="AD35" s="1061"/>
      <c r="AE35" s="1061"/>
      <c r="AF35" s="1061"/>
      <c r="AG35" s="1061"/>
      <c r="AH35" s="1100" t="s">
        <v>765</v>
      </c>
      <c r="AI35" s="1100"/>
      <c r="AJ35" s="1100"/>
      <c r="AK35" s="2"/>
      <c r="AL35" s="1061"/>
      <c r="AM35" s="1061"/>
      <c r="AN35" s="1061"/>
      <c r="AO35" s="1061"/>
      <c r="AP35" s="1061"/>
      <c r="AQ35" s="1061"/>
      <c r="AR35" s="1061"/>
      <c r="AS35" s="1061"/>
      <c r="AT35" s="1061"/>
      <c r="AU35" s="1061"/>
      <c r="AV35" s="1061"/>
      <c r="AW35" s="1061"/>
      <c r="AX35" s="1061"/>
      <c r="AY35" s="1061"/>
      <c r="AZ35" s="1061"/>
      <c r="BA35" s="1061"/>
      <c r="BB35" s="1061"/>
      <c r="BC35" s="1061"/>
      <c r="BD35" s="1061"/>
      <c r="BE35" s="1061"/>
      <c r="BF35" s="1061"/>
      <c r="BG35" s="1061"/>
      <c r="BH35" s="1061"/>
      <c r="BI35" s="1061"/>
      <c r="BJ35" s="1061"/>
      <c r="BK35" s="1061"/>
      <c r="BL35" s="1061"/>
      <c r="BM35" s="1061"/>
      <c r="BN35" s="1061"/>
    </row>
    <row r="36" spans="1:66" ht="18.600000000000001" customHeight="1">
      <c r="A36" s="1120" t="s">
        <v>65</v>
      </c>
      <c r="B36" s="1120"/>
      <c r="C36" s="6"/>
      <c r="D36" s="2"/>
      <c r="E36" s="1058">
        <v>131252.58493302774</v>
      </c>
      <c r="F36" s="1062">
        <v>101829.93540624442</v>
      </c>
      <c r="G36" s="1062">
        <v>29422.649526783636</v>
      </c>
      <c r="H36" s="1060">
        <v>36537.583523289839</v>
      </c>
      <c r="I36" s="1060">
        <v>32410.732694576691</v>
      </c>
      <c r="J36" s="1060">
        <v>55.822411214966479</v>
      </c>
      <c r="K36" s="1060">
        <v>3205.0797304111684</v>
      </c>
      <c r="L36" s="1060">
        <v>10168.995162939647</v>
      </c>
      <c r="M36" s="1060">
        <v>10589.197101980841</v>
      </c>
      <c r="N36" s="1060">
        <v>8391.6382880301771</v>
      </c>
      <c r="O36" s="1061">
        <v>4126.8508287131826</v>
      </c>
      <c r="P36" s="1061">
        <v>2</v>
      </c>
      <c r="Q36" s="1061">
        <v>706.48920909992728</v>
      </c>
      <c r="R36" s="1061">
        <v>1523.448211877869</v>
      </c>
      <c r="S36" s="1061">
        <v>1353.4986683892289</v>
      </c>
      <c r="T36" s="1061">
        <v>541.41473934615283</v>
      </c>
      <c r="U36" s="1061">
        <v>36795.76908260554</v>
      </c>
      <c r="V36" s="1061">
        <v>18476.602584563261</v>
      </c>
      <c r="W36" s="1061">
        <v>71.014824034778172</v>
      </c>
      <c r="X36" s="1061">
        <v>1629.7336324585697</v>
      </c>
      <c r="Y36" s="1061">
        <v>5177.6900571016977</v>
      </c>
      <c r="Z36" s="1061">
        <v>5875.1527890601392</v>
      </c>
      <c r="AA36" s="1061">
        <v>5723.0112819081187</v>
      </c>
      <c r="AB36" s="1061">
        <v>18319.16649804229</v>
      </c>
      <c r="AC36" s="1061">
        <v>50.593642400843727</v>
      </c>
      <c r="AD36" s="1061">
        <v>2828.5517020407092</v>
      </c>
      <c r="AE36" s="1061">
        <v>6973.2700308751728</v>
      </c>
      <c r="AF36" s="1061">
        <v>5703.6232248811757</v>
      </c>
      <c r="AG36" s="1061">
        <v>2763.1278978444202</v>
      </c>
      <c r="AH36" s="1120" t="s">
        <v>65</v>
      </c>
      <c r="AI36" s="1120"/>
      <c r="AJ36" s="6"/>
      <c r="AK36" s="2"/>
      <c r="AL36" s="1061">
        <v>24983.344167962627</v>
      </c>
      <c r="AM36" s="1061">
        <v>23411.751154328755</v>
      </c>
      <c r="AN36" s="1061">
        <v>32.912188229717458</v>
      </c>
      <c r="AO36" s="1061">
        <v>2270.8138283057365</v>
      </c>
      <c r="AP36" s="1061">
        <v>7231.4959860071285</v>
      </c>
      <c r="AQ36" s="1061">
        <v>8270.1756257336019</v>
      </c>
      <c r="AR36" s="1061">
        <v>5606.3535260526151</v>
      </c>
      <c r="AS36" s="1061">
        <v>1571.5930136339009</v>
      </c>
      <c r="AT36" s="1061">
        <v>8.0624999998410392</v>
      </c>
      <c r="AU36" s="1061">
        <v>218.6723707768474</v>
      </c>
      <c r="AV36" s="1061">
        <v>553.3731411213455</v>
      </c>
      <c r="AW36" s="1061">
        <v>526.2054174110076</v>
      </c>
      <c r="AX36" s="1061">
        <v>265.27958432486002</v>
      </c>
      <c r="AY36" s="1061">
        <v>27753.911922656043</v>
      </c>
      <c r="AZ36" s="1061">
        <v>23634.221000242738</v>
      </c>
      <c r="BA36" s="1061">
        <v>44.969706900965036</v>
      </c>
      <c r="BB36" s="1061">
        <v>2982.6291084424556</v>
      </c>
      <c r="BC36" s="1061">
        <v>7291.454735162175</v>
      </c>
      <c r="BD36" s="1061">
        <v>8211.0694589121376</v>
      </c>
      <c r="BE36" s="1061">
        <v>5104.0979908250347</v>
      </c>
      <c r="BF36" s="1061">
        <v>4119.6909224133233</v>
      </c>
      <c r="BG36" s="1061">
        <v>13.904761904761905</v>
      </c>
      <c r="BH36" s="1061">
        <v>383.512978618315</v>
      </c>
      <c r="BI36" s="1061">
        <v>1389.5514146253449</v>
      </c>
      <c r="BJ36" s="1061">
        <v>1379.7652381431715</v>
      </c>
      <c r="BK36" s="1061">
        <v>952.95652912172773</v>
      </c>
      <c r="BL36" s="1061">
        <v>5181.9762365138176</v>
      </c>
      <c r="BM36" s="1061">
        <v>3914.5292844857545</v>
      </c>
      <c r="BN36" s="1061">
        <v>1267.4469520280636</v>
      </c>
    </row>
    <row r="37" spans="1:66" ht="18.600000000000001" customHeight="1">
      <c r="A37" s="7"/>
      <c r="B37" s="98" t="s">
        <v>766</v>
      </c>
      <c r="C37" s="7"/>
      <c r="D37" s="2"/>
      <c r="E37" s="1058">
        <v>66182.859016473492</v>
      </c>
      <c r="F37" s="1062">
        <v>52746.382213864665</v>
      </c>
      <c r="G37" s="1062">
        <v>13436.476802608759</v>
      </c>
      <c r="H37" s="1060">
        <v>22479.782721245327</v>
      </c>
      <c r="I37" s="1060">
        <v>19838.457632283404</v>
      </c>
      <c r="J37" s="1060">
        <v>15.558823529526187</v>
      </c>
      <c r="K37" s="1060">
        <v>2062.309390180706</v>
      </c>
      <c r="L37" s="1060">
        <v>5940.3518567943993</v>
      </c>
      <c r="M37" s="1060">
        <v>6412.6760455822396</v>
      </c>
      <c r="N37" s="1060">
        <v>5407.5615161965616</v>
      </c>
      <c r="O37" s="1061">
        <v>2641.3250889619108</v>
      </c>
      <c r="P37" s="1061">
        <v>0</v>
      </c>
      <c r="Q37" s="1061">
        <v>446.32011624106008</v>
      </c>
      <c r="R37" s="1061">
        <v>932.81261242658229</v>
      </c>
      <c r="S37" s="1061">
        <v>889.78128614281889</v>
      </c>
      <c r="T37" s="1061">
        <v>372.41107415144967</v>
      </c>
      <c r="U37" s="1061">
        <v>19141.426755639008</v>
      </c>
      <c r="V37" s="1061">
        <v>10482.203841298449</v>
      </c>
      <c r="W37" s="1061">
        <v>35.133765272230619</v>
      </c>
      <c r="X37" s="1061">
        <v>913.12453242504864</v>
      </c>
      <c r="Y37" s="1061">
        <v>2854.5529348612959</v>
      </c>
      <c r="Z37" s="1061">
        <v>3168.2182712894405</v>
      </c>
      <c r="AA37" s="1061">
        <v>3511.1743374504199</v>
      </c>
      <c r="AB37" s="1061">
        <v>8659.2229143405657</v>
      </c>
      <c r="AC37" s="1061">
        <v>26.378787879939367</v>
      </c>
      <c r="AD37" s="1061">
        <v>1251.3462858536723</v>
      </c>
      <c r="AE37" s="1061">
        <v>3208.9698408801269</v>
      </c>
      <c r="AF37" s="1061">
        <v>2849.0690415181548</v>
      </c>
      <c r="AG37" s="1061">
        <v>1323.4589582086667</v>
      </c>
      <c r="AH37" s="7"/>
      <c r="AI37" s="98" t="s">
        <v>766</v>
      </c>
      <c r="AJ37" s="7"/>
      <c r="AK37" s="2"/>
      <c r="AL37" s="1061">
        <v>11674.258014907242</v>
      </c>
      <c r="AM37" s="1061">
        <v>11006.914306495424</v>
      </c>
      <c r="AN37" s="1061">
        <v>19.537188229823428</v>
      </c>
      <c r="AO37" s="1061">
        <v>1159.2434650123907</v>
      </c>
      <c r="AP37" s="1061">
        <v>3325.9555346377106</v>
      </c>
      <c r="AQ37" s="1061">
        <v>3728.0905339948235</v>
      </c>
      <c r="AR37" s="1061">
        <v>2774.0875846206718</v>
      </c>
      <c r="AS37" s="1061">
        <v>667.34370841181681</v>
      </c>
      <c r="AT37" s="1061">
        <v>0</v>
      </c>
      <c r="AU37" s="1061">
        <v>107.68049617286651</v>
      </c>
      <c r="AV37" s="1061">
        <v>234.65585998287352</v>
      </c>
      <c r="AW37" s="1061">
        <v>191.45564227976129</v>
      </c>
      <c r="AX37" s="1061">
        <v>133.55170997631541</v>
      </c>
      <c r="AY37" s="1061">
        <v>12188.508515705904</v>
      </c>
      <c r="AZ37" s="1061">
        <v>10894.315793936139</v>
      </c>
      <c r="BA37" s="1061">
        <v>23</v>
      </c>
      <c r="BB37" s="1061">
        <v>1479.802086831035</v>
      </c>
      <c r="BC37" s="1061">
        <v>3510.6313869228647</v>
      </c>
      <c r="BD37" s="1061">
        <v>3770.9648520919304</v>
      </c>
      <c r="BE37" s="1061">
        <v>2109.9174680903138</v>
      </c>
      <c r="BF37" s="1061">
        <v>1294.1927217697651</v>
      </c>
      <c r="BG37" s="1061">
        <v>0</v>
      </c>
      <c r="BH37" s="1061">
        <v>149.15591369539268</v>
      </c>
      <c r="BI37" s="1061">
        <v>530.10012320666704</v>
      </c>
      <c r="BJ37" s="1061">
        <v>366.65985285551227</v>
      </c>
      <c r="BK37" s="1061">
        <v>248.27683201219355</v>
      </c>
      <c r="BL37" s="1061">
        <v>698.88300897598242</v>
      </c>
      <c r="BM37" s="1061">
        <v>524.95492556636805</v>
      </c>
      <c r="BN37" s="1061">
        <v>173.92808340961454</v>
      </c>
    </row>
    <row r="38" spans="1:66" ht="18.600000000000001" customHeight="1">
      <c r="A38" s="42"/>
      <c r="B38" s="42" t="s">
        <v>927</v>
      </c>
      <c r="C38" s="42"/>
      <c r="D38" s="46"/>
      <c r="E38" s="1058">
        <v>17429.384823476543</v>
      </c>
      <c r="F38" s="1062">
        <v>14329.014617094081</v>
      </c>
      <c r="G38" s="1062">
        <v>3100.3702063824521</v>
      </c>
      <c r="H38" s="1060">
        <v>3827.1443851401959</v>
      </c>
      <c r="I38" s="1060">
        <v>3442.7750192028034</v>
      </c>
      <c r="J38" s="1060">
        <v>8.5588235295261867</v>
      </c>
      <c r="K38" s="1060">
        <v>284.24056532049622</v>
      </c>
      <c r="L38" s="1060">
        <v>991.91372549882567</v>
      </c>
      <c r="M38" s="1060">
        <v>1320.1463713370251</v>
      </c>
      <c r="N38" s="1060">
        <v>837.91553351692664</v>
      </c>
      <c r="O38" s="1061">
        <v>384.36936593739205</v>
      </c>
      <c r="P38" s="1061">
        <v>0</v>
      </c>
      <c r="Q38" s="1061">
        <v>62.545454552667174</v>
      </c>
      <c r="R38" s="1061">
        <v>150.19977080908109</v>
      </c>
      <c r="S38" s="1061">
        <v>117.15011459369599</v>
      </c>
      <c r="T38" s="1061">
        <v>54.474025981947683</v>
      </c>
      <c r="U38" s="1061">
        <v>4686.817137959415</v>
      </c>
      <c r="V38" s="1061">
        <v>2554.2792463397627</v>
      </c>
      <c r="W38" s="1061">
        <v>10</v>
      </c>
      <c r="X38" s="1061">
        <v>243.08314235523923</v>
      </c>
      <c r="Y38" s="1061">
        <v>762.97010443663987</v>
      </c>
      <c r="Z38" s="1061">
        <v>907.83827352846311</v>
      </c>
      <c r="AA38" s="1061">
        <v>630.38772601942037</v>
      </c>
      <c r="AB38" s="1061">
        <v>2132.5378916196491</v>
      </c>
      <c r="AC38" s="1061">
        <v>19.378787879939367</v>
      </c>
      <c r="AD38" s="1061">
        <v>263.618130902225</v>
      </c>
      <c r="AE38" s="1061">
        <v>857.28619815197851</v>
      </c>
      <c r="AF38" s="1061">
        <v>680.40000003587318</v>
      </c>
      <c r="AG38" s="1061">
        <v>311.85477464963429</v>
      </c>
      <c r="AH38" s="42"/>
      <c r="AI38" s="42" t="s">
        <v>927</v>
      </c>
      <c r="AJ38" s="42"/>
      <c r="AK38" s="46"/>
      <c r="AL38" s="1061">
        <v>4342.9856889357216</v>
      </c>
      <c r="AM38" s="1061">
        <v>4097.6850523229341</v>
      </c>
      <c r="AN38" s="1061">
        <v>6</v>
      </c>
      <c r="AO38" s="1061">
        <v>416.12933537327763</v>
      </c>
      <c r="AP38" s="1061">
        <v>1326.2659027602092</v>
      </c>
      <c r="AQ38" s="1061">
        <v>1450.2464986324294</v>
      </c>
      <c r="AR38" s="1061">
        <v>899.04331555701719</v>
      </c>
      <c r="AS38" s="1061">
        <v>245.30063661278561</v>
      </c>
      <c r="AT38" s="1061">
        <v>0</v>
      </c>
      <c r="AU38" s="1061">
        <v>14</v>
      </c>
      <c r="AV38" s="1061">
        <v>101.69141838200551</v>
      </c>
      <c r="AW38" s="1061">
        <v>96.388439009977276</v>
      </c>
      <c r="AX38" s="1061">
        <v>33.220779220802861</v>
      </c>
      <c r="AY38" s="1061">
        <v>4389.009040021946</v>
      </c>
      <c r="AZ38" s="1061">
        <v>4116.1324421036352</v>
      </c>
      <c r="BA38" s="1061">
        <v>11</v>
      </c>
      <c r="BB38" s="1061">
        <v>533.42144125528307</v>
      </c>
      <c r="BC38" s="1061">
        <v>1602.2448688590871</v>
      </c>
      <c r="BD38" s="1061">
        <v>1346.4960784976799</v>
      </c>
      <c r="BE38" s="1061">
        <v>622.97005349158553</v>
      </c>
      <c r="BF38" s="1061">
        <v>272.87659791830845</v>
      </c>
      <c r="BG38" s="1061">
        <v>0</v>
      </c>
      <c r="BH38" s="1061">
        <v>21.171122995282207</v>
      </c>
      <c r="BI38" s="1061">
        <v>140.27621594217729</v>
      </c>
      <c r="BJ38" s="1061">
        <v>56.240819967225164</v>
      </c>
      <c r="BK38" s="1061">
        <v>55.188439013623807</v>
      </c>
      <c r="BL38" s="1061">
        <v>183.42857141926123</v>
      </c>
      <c r="BM38" s="1061">
        <v>122.857142839467</v>
      </c>
      <c r="BN38" s="1061">
        <v>60.57142857979423</v>
      </c>
    </row>
    <row r="39" spans="1:66" ht="18.600000000000001" customHeight="1">
      <c r="A39" s="42"/>
      <c r="B39" s="42" t="s">
        <v>928</v>
      </c>
      <c r="C39" s="42"/>
      <c r="D39" s="46"/>
      <c r="E39" s="1058">
        <v>30999.175757451194</v>
      </c>
      <c r="F39" s="1062">
        <v>24459.326240566006</v>
      </c>
      <c r="G39" s="1062">
        <v>6539.8495168851896</v>
      </c>
      <c r="H39" s="1060">
        <v>14712.397650393201</v>
      </c>
      <c r="I39" s="1060">
        <v>12728.356346043935</v>
      </c>
      <c r="J39" s="1060">
        <v>7</v>
      </c>
      <c r="K39" s="1060">
        <v>1541.7898550697375</v>
      </c>
      <c r="L39" s="1060">
        <v>4010.2500878270243</v>
      </c>
      <c r="M39" s="1060">
        <v>3681.1032718399383</v>
      </c>
      <c r="N39" s="1060">
        <v>3488.2131313072341</v>
      </c>
      <c r="O39" s="1061">
        <v>1984.041304349269</v>
      </c>
      <c r="P39" s="1061">
        <v>0</v>
      </c>
      <c r="Q39" s="1061">
        <v>349.98913043483935</v>
      </c>
      <c r="R39" s="1061">
        <v>702.02028985476386</v>
      </c>
      <c r="S39" s="1061">
        <v>669.57826087041099</v>
      </c>
      <c r="T39" s="1061">
        <v>262.45362318925447</v>
      </c>
      <c r="U39" s="1061">
        <v>9581.3392182138705</v>
      </c>
      <c r="V39" s="1061">
        <v>5671.8110891196029</v>
      </c>
      <c r="W39" s="1061">
        <v>19.666666666479077</v>
      </c>
      <c r="X39" s="1061">
        <v>495.23164251211665</v>
      </c>
      <c r="Y39" s="1061">
        <v>1444.5413702164785</v>
      </c>
      <c r="Z39" s="1061">
        <v>1581.5200922183481</v>
      </c>
      <c r="AA39" s="1061">
        <v>2130.8513175061817</v>
      </c>
      <c r="AB39" s="1061">
        <v>3909.5281290942589</v>
      </c>
      <c r="AC39" s="1061">
        <v>6</v>
      </c>
      <c r="AD39" s="1061">
        <v>605.62105840768879</v>
      </c>
      <c r="AE39" s="1061">
        <v>1376.3942248514606</v>
      </c>
      <c r="AF39" s="1061">
        <v>1270.2981115416576</v>
      </c>
      <c r="AG39" s="1061">
        <v>651.21473429345133</v>
      </c>
      <c r="AH39" s="42"/>
      <c r="AI39" s="42" t="s">
        <v>928</v>
      </c>
      <c r="AJ39" s="42"/>
      <c r="AK39" s="46"/>
      <c r="AL39" s="1061">
        <v>4277.5506806887497</v>
      </c>
      <c r="AM39" s="1061">
        <v>4009.88568288538</v>
      </c>
      <c r="AN39" s="1061">
        <v>4</v>
      </c>
      <c r="AO39" s="1061">
        <v>524.21014492570907</v>
      </c>
      <c r="AP39" s="1061">
        <v>1057.2533816349487</v>
      </c>
      <c r="AQ39" s="1061">
        <v>1284.1614843984285</v>
      </c>
      <c r="AR39" s="1061">
        <v>1140.260671926294</v>
      </c>
      <c r="AS39" s="1061">
        <v>267.66499780337017</v>
      </c>
      <c r="AT39" s="1061">
        <v>0</v>
      </c>
      <c r="AU39" s="1061">
        <v>50.236231883736806</v>
      </c>
      <c r="AV39" s="1061">
        <v>86.719565217338697</v>
      </c>
      <c r="AW39" s="1061">
        <v>58.664009661150686</v>
      </c>
      <c r="AX39" s="1061">
        <v>72.045191041144065</v>
      </c>
      <c r="AY39" s="1061">
        <v>2371.5548748220349</v>
      </c>
      <c r="AZ39" s="1061">
        <v>1992.939789183743</v>
      </c>
      <c r="BA39" s="1061">
        <v>11</v>
      </c>
      <c r="BB39" s="1061">
        <v>385.39999999834083</v>
      </c>
      <c r="BC39" s="1061">
        <v>548.88506806879059</v>
      </c>
      <c r="BD39" s="1061">
        <v>577.89262186651274</v>
      </c>
      <c r="BE39" s="1061">
        <v>469.76209925009891</v>
      </c>
      <c r="BF39" s="1061">
        <v>378.61508563829165</v>
      </c>
      <c r="BG39" s="1061">
        <v>0</v>
      </c>
      <c r="BH39" s="1061">
        <v>27.272727272727273</v>
      </c>
      <c r="BI39" s="1061">
        <v>182.61673254224479</v>
      </c>
      <c r="BJ39" s="1061">
        <v>99.356060606061845</v>
      </c>
      <c r="BK39" s="1061">
        <v>69.36956521725773</v>
      </c>
      <c r="BL39" s="1063">
        <v>56.333333333333336</v>
      </c>
      <c r="BM39" s="1063">
        <v>56.333333333333336</v>
      </c>
      <c r="BN39" s="1063">
        <v>0</v>
      </c>
    </row>
    <row r="40" spans="1:66" ht="18.600000000000001" customHeight="1">
      <c r="A40" s="42"/>
      <c r="B40" s="42" t="s">
        <v>929</v>
      </c>
      <c r="C40" s="42"/>
      <c r="D40" s="46"/>
      <c r="E40" s="1058">
        <v>8899.5724052626902</v>
      </c>
      <c r="F40" s="1062">
        <v>6902.8985496132855</v>
      </c>
      <c r="G40" s="1062">
        <v>1996.673855649407</v>
      </c>
      <c r="H40" s="1060">
        <v>2615.3098090653943</v>
      </c>
      <c r="I40" s="1060">
        <v>2394.5598868388993</v>
      </c>
      <c r="J40" s="1060">
        <v>0</v>
      </c>
      <c r="K40" s="1060">
        <v>181.60977011979418</v>
      </c>
      <c r="L40" s="1060">
        <v>601.56121339133722</v>
      </c>
      <c r="M40" s="1060">
        <v>908.75501399372001</v>
      </c>
      <c r="N40" s="1060">
        <v>702.63388933404758</v>
      </c>
      <c r="O40" s="1061">
        <v>220.74992222649541</v>
      </c>
      <c r="P40" s="1061">
        <v>0</v>
      </c>
      <c r="Q40" s="1061">
        <v>30</v>
      </c>
      <c r="R40" s="1061">
        <v>57.785440613026822</v>
      </c>
      <c r="S40" s="1061">
        <v>88.417656212996164</v>
      </c>
      <c r="T40" s="1061">
        <v>44.546825400472443</v>
      </c>
      <c r="U40" s="1061">
        <v>2739.1491516703863</v>
      </c>
      <c r="V40" s="1061">
        <v>1338.9469406484391</v>
      </c>
      <c r="W40" s="1061">
        <v>3</v>
      </c>
      <c r="X40" s="1061">
        <v>147.36125227155574</v>
      </c>
      <c r="Y40" s="1061">
        <v>356.61457956011606</v>
      </c>
      <c r="Z40" s="1061">
        <v>405.72538530873743</v>
      </c>
      <c r="AA40" s="1061">
        <v>426.24572350803055</v>
      </c>
      <c r="AB40" s="1061">
        <v>1400.202211021948</v>
      </c>
      <c r="AC40" s="1061">
        <v>0</v>
      </c>
      <c r="AD40" s="1061">
        <v>247.59424135081144</v>
      </c>
      <c r="AE40" s="1061">
        <v>495.92599172990361</v>
      </c>
      <c r="AF40" s="1061">
        <v>469.10098235228094</v>
      </c>
      <c r="AG40" s="1061">
        <v>187.58099558895228</v>
      </c>
      <c r="AH40" s="42"/>
      <c r="AI40" s="42" t="s">
        <v>929</v>
      </c>
      <c r="AJ40" s="42"/>
      <c r="AK40" s="46"/>
      <c r="AL40" s="1061">
        <v>1803.9786334182654</v>
      </c>
      <c r="AM40" s="1061">
        <v>1724.8487483607939</v>
      </c>
      <c r="AN40" s="1061">
        <v>0</v>
      </c>
      <c r="AO40" s="1061">
        <v>126.68489327159939</v>
      </c>
      <c r="AP40" s="1061">
        <v>638.88392534931711</v>
      </c>
      <c r="AQ40" s="1061">
        <v>573.01041254880136</v>
      </c>
      <c r="AR40" s="1061">
        <v>386.269517191077</v>
      </c>
      <c r="AS40" s="1061">
        <v>79.129885057471256</v>
      </c>
      <c r="AT40" s="1061">
        <v>0</v>
      </c>
      <c r="AU40" s="1061">
        <v>16</v>
      </c>
      <c r="AV40" s="1061">
        <v>40.777777777777779</v>
      </c>
      <c r="AW40" s="1061">
        <v>14.555555555555555</v>
      </c>
      <c r="AX40" s="1061">
        <v>7.796551724137931</v>
      </c>
      <c r="AY40" s="1061">
        <v>1588.3848111320608</v>
      </c>
      <c r="AZ40" s="1061">
        <v>1364.1263071127892</v>
      </c>
      <c r="BA40" s="1061">
        <v>1</v>
      </c>
      <c r="BB40" s="1061">
        <v>134.22546740511245</v>
      </c>
      <c r="BC40" s="1061">
        <v>566.12098924915426</v>
      </c>
      <c r="BD40" s="1061">
        <v>409.74555928558709</v>
      </c>
      <c r="BE40" s="1061">
        <v>253.03429117293567</v>
      </c>
      <c r="BF40" s="1061">
        <v>224.25850401927178</v>
      </c>
      <c r="BG40" s="1061">
        <v>0</v>
      </c>
      <c r="BH40" s="1061">
        <v>47.501685250252265</v>
      </c>
      <c r="BI40" s="1061">
        <v>70.069419236932404</v>
      </c>
      <c r="BJ40" s="1061">
        <v>51.415724656005764</v>
      </c>
      <c r="BK40" s="1061">
        <v>55.27167487608132</v>
      </c>
      <c r="BL40" s="1061">
        <v>152.74999997658068</v>
      </c>
      <c r="BM40" s="1061">
        <v>76.166666652919091</v>
      </c>
      <c r="BN40" s="1061">
        <v>76.583333323661577</v>
      </c>
    </row>
    <row r="41" spans="1:66" ht="18.600000000000001" customHeight="1">
      <c r="A41" s="42"/>
      <c r="B41" s="42" t="s">
        <v>930</v>
      </c>
      <c r="C41" s="42"/>
      <c r="D41" s="46"/>
      <c r="E41" s="1058">
        <v>8854.7260302830528</v>
      </c>
      <c r="F41" s="1062">
        <v>7055.1428065913524</v>
      </c>
      <c r="G41" s="1062">
        <v>1799.5832236917011</v>
      </c>
      <c r="H41" s="1063">
        <v>1324.9308766465392</v>
      </c>
      <c r="I41" s="1063">
        <v>1272.7663801977844</v>
      </c>
      <c r="J41" s="1063">
        <v>0</v>
      </c>
      <c r="K41" s="1063">
        <v>54.669199670677827</v>
      </c>
      <c r="L41" s="1063">
        <v>336.62683007721046</v>
      </c>
      <c r="M41" s="1063">
        <v>502.67138841154906</v>
      </c>
      <c r="N41" s="1063">
        <v>378.79896203834772</v>
      </c>
      <c r="O41" s="1063">
        <v>52.164496448754669</v>
      </c>
      <c r="P41" s="1063">
        <v>0</v>
      </c>
      <c r="Q41" s="1063">
        <v>3.7855312535536179</v>
      </c>
      <c r="R41" s="1063">
        <v>22.807111149710224</v>
      </c>
      <c r="S41" s="1063">
        <v>14.635254465715747</v>
      </c>
      <c r="T41" s="1063">
        <v>10.936599579775081</v>
      </c>
      <c r="U41" s="1063">
        <v>2134.12124779534</v>
      </c>
      <c r="V41" s="1063">
        <v>917.16656519063497</v>
      </c>
      <c r="W41" s="1063">
        <v>2.4670986057515472</v>
      </c>
      <c r="X41" s="1063">
        <v>27.448495286137216</v>
      </c>
      <c r="Y41" s="1063">
        <v>290.42688064806248</v>
      </c>
      <c r="Z41" s="1063">
        <v>273.13452023389425</v>
      </c>
      <c r="AA41" s="1063">
        <v>323.68957041678988</v>
      </c>
      <c r="AB41" s="1063">
        <v>1216.9546826047044</v>
      </c>
      <c r="AC41" s="1063">
        <v>1</v>
      </c>
      <c r="AD41" s="1063">
        <v>134.51285519294723</v>
      </c>
      <c r="AE41" s="1063">
        <v>479.36342614678551</v>
      </c>
      <c r="AF41" s="1063">
        <v>429.26994758834314</v>
      </c>
      <c r="AG41" s="1063">
        <v>172.80845367662923</v>
      </c>
      <c r="AH41" s="42"/>
      <c r="AI41" s="42" t="s">
        <v>930</v>
      </c>
      <c r="AJ41" s="42"/>
      <c r="AK41" s="46"/>
      <c r="AL41" s="1063">
        <v>1249.7430118645004</v>
      </c>
      <c r="AM41" s="1063">
        <v>1174.4948229263107</v>
      </c>
      <c r="AN41" s="1063">
        <v>9.5371882298234301</v>
      </c>
      <c r="AO41" s="1063">
        <v>92.219091441805006</v>
      </c>
      <c r="AP41" s="1063">
        <v>303.55232489323566</v>
      </c>
      <c r="AQ41" s="1063">
        <v>420.67213841516309</v>
      </c>
      <c r="AR41" s="1063">
        <v>348.51407994628397</v>
      </c>
      <c r="AS41" s="1063">
        <v>75.2481889381896</v>
      </c>
      <c r="AT41" s="1063">
        <v>0</v>
      </c>
      <c r="AU41" s="1063">
        <v>27.444264289129706</v>
      </c>
      <c r="AV41" s="1063">
        <v>5.4670986057515467</v>
      </c>
      <c r="AW41" s="1063">
        <v>21.847638053077791</v>
      </c>
      <c r="AX41" s="1063">
        <v>20.489187990230562</v>
      </c>
      <c r="AY41" s="1063">
        <v>3839.5597897298662</v>
      </c>
      <c r="AZ41" s="1063">
        <v>3421.1172555359731</v>
      </c>
      <c r="BA41" s="1063">
        <v>0</v>
      </c>
      <c r="BB41" s="1063">
        <v>426.75517817229905</v>
      </c>
      <c r="BC41" s="1063">
        <v>793.38046074583167</v>
      </c>
      <c r="BD41" s="1063">
        <v>1436.8305924421488</v>
      </c>
      <c r="BE41" s="1063">
        <v>764.15102417569392</v>
      </c>
      <c r="BF41" s="1063">
        <v>418.44253419389338</v>
      </c>
      <c r="BG41" s="1063">
        <v>0</v>
      </c>
      <c r="BH41" s="1063">
        <v>53.210378177130941</v>
      </c>
      <c r="BI41" s="1063">
        <v>137.13775548531237</v>
      </c>
      <c r="BJ41" s="1063">
        <v>159.64724762621938</v>
      </c>
      <c r="BK41" s="1063">
        <v>68.447152905230723</v>
      </c>
      <c r="BL41" s="1061">
        <v>306.37110424680714</v>
      </c>
      <c r="BM41" s="1061">
        <v>269.59778274064843</v>
      </c>
      <c r="BN41" s="1061">
        <v>36.773321506158737</v>
      </c>
    </row>
    <row r="42" spans="1:66" ht="18.600000000000001" customHeight="1">
      <c r="A42" s="42"/>
      <c r="B42" s="98" t="s">
        <v>767</v>
      </c>
      <c r="C42" s="42"/>
      <c r="D42" s="46"/>
      <c r="E42" s="1058">
        <v>26155.124559776028</v>
      </c>
      <c r="F42" s="1062">
        <v>19344.303494515229</v>
      </c>
      <c r="G42" s="1062">
        <v>6810.821065260795</v>
      </c>
      <c r="H42" s="1060">
        <v>6160.1442467925644</v>
      </c>
      <c r="I42" s="1060">
        <v>5551.483805165627</v>
      </c>
      <c r="J42" s="1060">
        <v>0</v>
      </c>
      <c r="K42" s="1060">
        <v>537.33776959720569</v>
      </c>
      <c r="L42" s="1060">
        <v>1823.3011416119555</v>
      </c>
      <c r="M42" s="1060">
        <v>1821.7812085039907</v>
      </c>
      <c r="N42" s="1060">
        <v>1369.0636854524744</v>
      </c>
      <c r="O42" s="1061">
        <v>608.6604416269364</v>
      </c>
      <c r="P42" s="1061">
        <v>0</v>
      </c>
      <c r="Q42" s="1061">
        <v>100.15097550988705</v>
      </c>
      <c r="R42" s="1061">
        <v>228.97152027780496</v>
      </c>
      <c r="S42" s="1061">
        <v>215.03361762208462</v>
      </c>
      <c r="T42" s="1061">
        <v>64.504328217159795</v>
      </c>
      <c r="U42" s="1061">
        <v>8023.0427027070018</v>
      </c>
      <c r="V42" s="1061">
        <v>3414.4846771629941</v>
      </c>
      <c r="W42" s="1061">
        <v>21.514392095216685</v>
      </c>
      <c r="X42" s="1061">
        <v>298.83811387234999</v>
      </c>
      <c r="Y42" s="1061">
        <v>836.48093057840413</v>
      </c>
      <c r="Z42" s="1061">
        <v>1259.1099874983254</v>
      </c>
      <c r="AA42" s="1061">
        <v>998.54125311869336</v>
      </c>
      <c r="AB42" s="1061">
        <v>4608.5580255440154</v>
      </c>
      <c r="AC42" s="1061">
        <v>2</v>
      </c>
      <c r="AD42" s="1061">
        <v>826.40030122929647</v>
      </c>
      <c r="AE42" s="1061">
        <v>1546.9764300363377</v>
      </c>
      <c r="AF42" s="1061">
        <v>1529.0673902383633</v>
      </c>
      <c r="AG42" s="1061">
        <v>704.11390404001565</v>
      </c>
      <c r="AH42" s="42"/>
      <c r="AI42" s="98" t="s">
        <v>767</v>
      </c>
      <c r="AJ42" s="42"/>
      <c r="AK42" s="46"/>
      <c r="AL42" s="1061">
        <v>4773.121293848274</v>
      </c>
      <c r="AM42" s="1061">
        <v>4504.2760969586452</v>
      </c>
      <c r="AN42" s="1061">
        <v>9.3749999998940261</v>
      </c>
      <c r="AO42" s="1061">
        <v>479.45565583464014</v>
      </c>
      <c r="AP42" s="1061">
        <v>1315.93517470031</v>
      </c>
      <c r="AQ42" s="1061">
        <v>1582.7512078764591</v>
      </c>
      <c r="AR42" s="1061">
        <v>1116.7590585473404</v>
      </c>
      <c r="AS42" s="1061">
        <v>268.84519688962962</v>
      </c>
      <c r="AT42" s="1061">
        <v>8.0624999998410392</v>
      </c>
      <c r="AU42" s="1061">
        <v>32.071635340230877</v>
      </c>
      <c r="AV42" s="1061">
        <v>121.08495116755769</v>
      </c>
      <c r="AW42" s="1061">
        <v>64.161250875625655</v>
      </c>
      <c r="AX42" s="1061">
        <v>43.464859506374381</v>
      </c>
      <c r="AY42" s="1061">
        <v>5467.086077148404</v>
      </c>
      <c r="AZ42" s="1061">
        <v>4577.2686342121287</v>
      </c>
      <c r="BA42" s="1061">
        <v>1</v>
      </c>
      <c r="BB42" s="1061">
        <v>658.00190463446802</v>
      </c>
      <c r="BC42" s="1061">
        <v>1166.0434552424697</v>
      </c>
      <c r="BD42" s="1061">
        <v>1647.1057088676112</v>
      </c>
      <c r="BE42" s="1061">
        <v>1105.1175654675797</v>
      </c>
      <c r="BF42" s="1061">
        <v>889.81744293627321</v>
      </c>
      <c r="BG42" s="1061">
        <v>0</v>
      </c>
      <c r="BH42" s="1061">
        <v>104.88594795775859</v>
      </c>
      <c r="BI42" s="1061">
        <v>231.70836396644808</v>
      </c>
      <c r="BJ42" s="1061">
        <v>367.29095705781549</v>
      </c>
      <c r="BK42" s="1061">
        <v>185.93217395425083</v>
      </c>
      <c r="BL42" s="1061">
        <v>1731.7302392797553</v>
      </c>
      <c r="BM42" s="1061">
        <v>1296.7902810158182</v>
      </c>
      <c r="BN42" s="1061">
        <v>434.93995826393711</v>
      </c>
    </row>
    <row r="43" spans="1:66" ht="18.600000000000001" customHeight="1">
      <c r="A43" s="42"/>
      <c r="B43" s="42" t="s">
        <v>931</v>
      </c>
      <c r="C43" s="42"/>
      <c r="D43" s="46"/>
      <c r="E43" s="1058">
        <v>16483.530220718403</v>
      </c>
      <c r="F43" s="1062">
        <v>11976.529171879287</v>
      </c>
      <c r="G43" s="1062">
        <v>4507.0010488391154</v>
      </c>
      <c r="H43" s="1060">
        <v>4738.8704069178275</v>
      </c>
      <c r="I43" s="1060">
        <v>4247.61088841739</v>
      </c>
      <c r="J43" s="1060">
        <v>0</v>
      </c>
      <c r="K43" s="1060">
        <v>412.94661503062014</v>
      </c>
      <c r="L43" s="1060">
        <v>1496.8837076146365</v>
      </c>
      <c r="M43" s="1060">
        <v>1373.9873913242513</v>
      </c>
      <c r="N43" s="1060">
        <v>963.79317444788228</v>
      </c>
      <c r="O43" s="1061">
        <v>491.25951850043538</v>
      </c>
      <c r="P43" s="1061">
        <v>0</v>
      </c>
      <c r="Q43" s="1061">
        <v>77.9722222237464</v>
      </c>
      <c r="R43" s="1061">
        <v>195.11240153789726</v>
      </c>
      <c r="S43" s="1061">
        <v>165.88362115196469</v>
      </c>
      <c r="T43" s="1061">
        <v>52.291273586827053</v>
      </c>
      <c r="U43" s="1061">
        <v>5333.3760029760615</v>
      </c>
      <c r="V43" s="1061">
        <v>2180.0585622629806</v>
      </c>
      <c r="W43" s="1061">
        <v>1</v>
      </c>
      <c r="X43" s="1061">
        <v>196.56857744444196</v>
      </c>
      <c r="Y43" s="1061">
        <v>475.12251923942438</v>
      </c>
      <c r="Z43" s="1061">
        <v>792.55563293079683</v>
      </c>
      <c r="AA43" s="1061">
        <v>714.81183264831861</v>
      </c>
      <c r="AB43" s="1061">
        <v>3153.3174407130768</v>
      </c>
      <c r="AC43" s="1061">
        <v>0</v>
      </c>
      <c r="AD43" s="1061">
        <v>525.59683196713706</v>
      </c>
      <c r="AE43" s="1061">
        <v>1034.1544277675648</v>
      </c>
      <c r="AF43" s="1061">
        <v>1149.6591661034179</v>
      </c>
      <c r="AG43" s="1061">
        <v>443.90701487495596</v>
      </c>
      <c r="AH43" s="42"/>
      <c r="AI43" s="42" t="s">
        <v>931</v>
      </c>
      <c r="AJ43" s="42"/>
      <c r="AK43" s="46"/>
      <c r="AL43" s="1061">
        <v>3440.6974038854842</v>
      </c>
      <c r="AM43" s="1061">
        <v>3206.7862396588534</v>
      </c>
      <c r="AN43" s="1061">
        <v>5.3749999998940261</v>
      </c>
      <c r="AO43" s="1061">
        <v>393.79516481539122</v>
      </c>
      <c r="AP43" s="1061">
        <v>919.47016643779682</v>
      </c>
      <c r="AQ43" s="1061">
        <v>1119.1541600483154</v>
      </c>
      <c r="AR43" s="1061">
        <v>768.99174835745487</v>
      </c>
      <c r="AS43" s="1061">
        <v>233.91116422663197</v>
      </c>
      <c r="AT43" s="1061">
        <v>8.0624999998410392</v>
      </c>
      <c r="AU43" s="1061">
        <v>18.562500000538343</v>
      </c>
      <c r="AV43" s="1061">
        <v>102.53232076048909</v>
      </c>
      <c r="AW43" s="1061">
        <v>64.161250875625655</v>
      </c>
      <c r="AX43" s="1061">
        <v>40.592592590137869</v>
      </c>
      <c r="AY43" s="1061">
        <v>2544.6903030603626</v>
      </c>
      <c r="AZ43" s="1061">
        <v>2070.4241309025597</v>
      </c>
      <c r="BA43" s="1061">
        <v>0</v>
      </c>
      <c r="BB43" s="1061">
        <v>355.34519846407755</v>
      </c>
      <c r="BC43" s="1061">
        <v>538.00897506260435</v>
      </c>
      <c r="BD43" s="1061">
        <v>670.86153479716029</v>
      </c>
      <c r="BE43" s="1061">
        <v>506.20842257871755</v>
      </c>
      <c r="BF43" s="1061">
        <v>474.26617215780254</v>
      </c>
      <c r="BG43" s="1061">
        <v>0</v>
      </c>
      <c r="BH43" s="1061">
        <v>86.720057719566853</v>
      </c>
      <c r="BI43" s="1061">
        <v>119.24592564926999</v>
      </c>
      <c r="BJ43" s="1061">
        <v>226.55217291429815</v>
      </c>
      <c r="BK43" s="1061">
        <v>41.748015874667672</v>
      </c>
      <c r="BL43" s="1061">
        <v>425.89610387865082</v>
      </c>
      <c r="BM43" s="1061">
        <v>271.64935063748658</v>
      </c>
      <c r="BN43" s="1061">
        <v>154.24675324116427</v>
      </c>
    </row>
    <row r="44" spans="1:66" ht="18.600000000000001" customHeight="1">
      <c r="A44" s="42"/>
      <c r="B44" s="42" t="s">
        <v>932</v>
      </c>
      <c r="C44" s="42"/>
      <c r="D44" s="46"/>
      <c r="E44" s="1058">
        <v>9671.5943390576067</v>
      </c>
      <c r="F44" s="1062">
        <v>7367.7743226359389</v>
      </c>
      <c r="G44" s="1062">
        <v>2303.8200164216805</v>
      </c>
      <c r="H44" s="1063">
        <v>1421.273839874737</v>
      </c>
      <c r="I44" s="1063">
        <v>1303.8729167482359</v>
      </c>
      <c r="J44" s="1063">
        <v>0</v>
      </c>
      <c r="K44" s="1063">
        <v>124.3911545665856</v>
      </c>
      <c r="L44" s="1063">
        <v>326.41743399731854</v>
      </c>
      <c r="M44" s="1063">
        <v>447.7938171797399</v>
      </c>
      <c r="N44" s="1063">
        <v>405.27051100459187</v>
      </c>
      <c r="O44" s="1063">
        <v>117.40092312650098</v>
      </c>
      <c r="P44" s="1063">
        <v>0</v>
      </c>
      <c r="Q44" s="1063">
        <v>22.178753286140648</v>
      </c>
      <c r="R44" s="1063">
        <v>33.859118739907672</v>
      </c>
      <c r="S44" s="1063">
        <v>49.14999647011993</v>
      </c>
      <c r="T44" s="1063">
        <v>12.213054630332746</v>
      </c>
      <c r="U44" s="1063">
        <v>2689.6666997309462</v>
      </c>
      <c r="V44" s="1063">
        <v>1234.4261149000072</v>
      </c>
      <c r="W44" s="1063">
        <v>20.514392095216685</v>
      </c>
      <c r="X44" s="1063">
        <v>102.26953642790809</v>
      </c>
      <c r="Y44" s="1063">
        <v>361.35841133897947</v>
      </c>
      <c r="Z44" s="1063">
        <v>466.55435456752883</v>
      </c>
      <c r="AA44" s="1063">
        <v>283.72942047037463</v>
      </c>
      <c r="AB44" s="1063">
        <v>1455.240584830937</v>
      </c>
      <c r="AC44" s="1063">
        <v>2</v>
      </c>
      <c r="AD44" s="1063">
        <v>300.80346926215935</v>
      </c>
      <c r="AE44" s="1063">
        <v>512.82200226877319</v>
      </c>
      <c r="AF44" s="1063">
        <v>379.40822413494527</v>
      </c>
      <c r="AG44" s="1063">
        <v>260.20688916505975</v>
      </c>
      <c r="AH44" s="42"/>
      <c r="AI44" s="42" t="s">
        <v>932</v>
      </c>
      <c r="AJ44" s="42"/>
      <c r="AK44" s="46"/>
      <c r="AL44" s="1063">
        <v>1332.4238899627896</v>
      </c>
      <c r="AM44" s="1063">
        <v>1297.4898572997922</v>
      </c>
      <c r="AN44" s="1063">
        <v>4</v>
      </c>
      <c r="AO44" s="1063">
        <v>85.66049101924898</v>
      </c>
      <c r="AP44" s="1063">
        <v>396.46500826251304</v>
      </c>
      <c r="AQ44" s="1063">
        <v>463.59704782814487</v>
      </c>
      <c r="AR44" s="1063">
        <v>347.76731018988517</v>
      </c>
      <c r="AS44" s="1063">
        <v>34.934032662997659</v>
      </c>
      <c r="AT44" s="1063">
        <v>0</v>
      </c>
      <c r="AU44" s="1063">
        <v>13.509135339692534</v>
      </c>
      <c r="AV44" s="1063">
        <v>18.552630407068612</v>
      </c>
      <c r="AW44" s="1063">
        <v>0</v>
      </c>
      <c r="AX44" s="1063">
        <v>2.8722669162365073</v>
      </c>
      <c r="AY44" s="1063">
        <v>2922.3957740880383</v>
      </c>
      <c r="AZ44" s="1063">
        <v>2506.8445033095672</v>
      </c>
      <c r="BA44" s="1063">
        <v>1</v>
      </c>
      <c r="BB44" s="1063">
        <v>302.65670617039035</v>
      </c>
      <c r="BC44" s="1063">
        <v>628.034480179865</v>
      </c>
      <c r="BD44" s="1063">
        <v>976.24417407045041</v>
      </c>
      <c r="BE44" s="1063">
        <v>598.90914288886199</v>
      </c>
      <c r="BF44" s="1063">
        <v>415.5512707784705</v>
      </c>
      <c r="BG44" s="1063">
        <v>0</v>
      </c>
      <c r="BH44" s="1063">
        <v>18.165890238191736</v>
      </c>
      <c r="BI44" s="1063">
        <v>112.46243831717808</v>
      </c>
      <c r="BJ44" s="1063">
        <v>140.73878414351739</v>
      </c>
      <c r="BK44" s="1063">
        <v>144.1841580795832</v>
      </c>
      <c r="BL44" s="1061">
        <v>1305.8341354011043</v>
      </c>
      <c r="BM44" s="1061">
        <v>1025.1409303783312</v>
      </c>
      <c r="BN44" s="1061">
        <v>280.69320502277276</v>
      </c>
    </row>
    <row r="45" spans="1:66" ht="18.600000000000001" customHeight="1">
      <c r="A45" s="42"/>
      <c r="B45" s="98" t="s">
        <v>768</v>
      </c>
      <c r="C45" s="42"/>
      <c r="D45" s="46"/>
      <c r="E45" s="1058">
        <v>35158.951805818971</v>
      </c>
      <c r="F45" s="1062">
        <v>26934.833059856937</v>
      </c>
      <c r="G45" s="1062">
        <v>8224.1187459620196</v>
      </c>
      <c r="H45" s="1060">
        <v>7434.7287147083143</v>
      </c>
      <c r="I45" s="1060">
        <v>6618.9756070701078</v>
      </c>
      <c r="J45" s="1060">
        <v>2</v>
      </c>
      <c r="K45" s="1060">
        <v>594.24360894848439</v>
      </c>
      <c r="L45" s="1060">
        <v>2319.3181936203623</v>
      </c>
      <c r="M45" s="1060">
        <v>2194.7345722838295</v>
      </c>
      <c r="N45" s="1060">
        <v>1508.6792322174467</v>
      </c>
      <c r="O45" s="1061">
        <v>815.75310763820335</v>
      </c>
      <c r="P45" s="1061">
        <v>2</v>
      </c>
      <c r="Q45" s="1061">
        <v>160.01811734898016</v>
      </c>
      <c r="R45" s="1061">
        <v>356.66407917348175</v>
      </c>
      <c r="S45" s="1061">
        <v>222.67290746233388</v>
      </c>
      <c r="T45" s="1061">
        <v>74.398003653407699</v>
      </c>
      <c r="U45" s="1061">
        <v>8896.6168245764784</v>
      </c>
      <c r="V45" s="1061">
        <v>4304.8577749543856</v>
      </c>
      <c r="W45" s="1061">
        <v>14.366666667330865</v>
      </c>
      <c r="X45" s="1061">
        <v>415.77098616117166</v>
      </c>
      <c r="Y45" s="1061">
        <v>1376.8790023772397</v>
      </c>
      <c r="Z45" s="1061">
        <v>1381.0616211706579</v>
      </c>
      <c r="AA45" s="1061">
        <v>1116.7794985779847</v>
      </c>
      <c r="AB45" s="1061">
        <v>4591.7590496221046</v>
      </c>
      <c r="AC45" s="1061">
        <v>22.21485452090436</v>
      </c>
      <c r="AD45" s="1061">
        <v>670.38861850688193</v>
      </c>
      <c r="AE45" s="1061">
        <v>2032.2767025492594</v>
      </c>
      <c r="AF45" s="1061">
        <v>1240.1259920749828</v>
      </c>
      <c r="AG45" s="1061">
        <v>626.75288197007603</v>
      </c>
      <c r="AH45" s="42"/>
      <c r="AI45" s="98" t="s">
        <v>768</v>
      </c>
      <c r="AJ45" s="42"/>
      <c r="AK45" s="46"/>
      <c r="AL45" s="1061">
        <v>7839.3070761894169</v>
      </c>
      <c r="AM45" s="1061">
        <v>7212.909259333077</v>
      </c>
      <c r="AN45" s="1061">
        <v>4</v>
      </c>
      <c r="AO45" s="1061">
        <v>628.20820406583812</v>
      </c>
      <c r="AP45" s="1061">
        <v>2345.8070498991078</v>
      </c>
      <c r="AQ45" s="1061">
        <v>2601.6372791550471</v>
      </c>
      <c r="AR45" s="1061">
        <v>1633.2567262130931</v>
      </c>
      <c r="AS45" s="1061">
        <v>626.39781685633886</v>
      </c>
      <c r="AT45" s="1061">
        <v>0</v>
      </c>
      <c r="AU45" s="1061">
        <v>78.920239263750062</v>
      </c>
      <c r="AV45" s="1061">
        <v>191.93955461171674</v>
      </c>
      <c r="AW45" s="1061">
        <v>267.27500813870159</v>
      </c>
      <c r="AX45" s="1061">
        <v>88.263014842170264</v>
      </c>
      <c r="AY45" s="1061">
        <v>8811.8036804473377</v>
      </c>
      <c r="AZ45" s="1061">
        <v>7121.515059187177</v>
      </c>
      <c r="BA45" s="1061">
        <v>20.969706900965036</v>
      </c>
      <c r="BB45" s="1061">
        <v>774.77148984468624</v>
      </c>
      <c r="BC45" s="1061">
        <v>2487.6372402453703</v>
      </c>
      <c r="BD45" s="1061">
        <v>2227.8294468417062</v>
      </c>
      <c r="BE45" s="1061">
        <v>1610.3071753544605</v>
      </c>
      <c r="BF45" s="1061">
        <v>1690.2886212601554</v>
      </c>
      <c r="BG45" s="1061">
        <v>13.904761904761905</v>
      </c>
      <c r="BH45" s="1061">
        <v>108.57224455379713</v>
      </c>
      <c r="BI45" s="1061">
        <v>544.70058034991575</v>
      </c>
      <c r="BJ45" s="1061">
        <v>507.36351129639712</v>
      </c>
      <c r="BK45" s="1061">
        <v>515.74752315528315</v>
      </c>
      <c r="BL45" s="1061">
        <v>2176.4955098973878</v>
      </c>
      <c r="BM45" s="1061">
        <v>1675.5753593121594</v>
      </c>
      <c r="BN45" s="1061">
        <v>500.92015058522765</v>
      </c>
    </row>
    <row r="46" spans="1:66" ht="18.600000000000001" customHeight="1">
      <c r="A46" s="42"/>
      <c r="B46" s="42" t="s">
        <v>933</v>
      </c>
      <c r="C46" s="6"/>
      <c r="D46" s="2"/>
      <c r="E46" s="1058">
        <v>8208.3652320075471</v>
      </c>
      <c r="F46" s="1062">
        <v>6183.2173382319679</v>
      </c>
      <c r="G46" s="1062">
        <v>2025.1478937755803</v>
      </c>
      <c r="H46" s="1060">
        <v>1444.0873015872999</v>
      </c>
      <c r="I46" s="1060">
        <v>1306.6984126984471</v>
      </c>
      <c r="J46" s="1060">
        <v>0</v>
      </c>
      <c r="K46" s="1060">
        <v>128.20604395623957</v>
      </c>
      <c r="L46" s="1060">
        <v>331.49862637399377</v>
      </c>
      <c r="M46" s="1060">
        <v>480.24084249392581</v>
      </c>
      <c r="N46" s="1060">
        <v>366.75289987428806</v>
      </c>
      <c r="O46" s="1061">
        <v>137.38888888885313</v>
      </c>
      <c r="P46" s="1061">
        <v>0</v>
      </c>
      <c r="Q46" s="1061">
        <v>29.541666666843096</v>
      </c>
      <c r="R46" s="1061">
        <v>70.638888888338812</v>
      </c>
      <c r="S46" s="1061">
        <v>33.208333333671206</v>
      </c>
      <c r="T46" s="1061">
        <v>4</v>
      </c>
      <c r="U46" s="1061">
        <v>2445.5914224719768</v>
      </c>
      <c r="V46" s="1061">
        <v>1206.2419108703807</v>
      </c>
      <c r="W46" s="1061">
        <v>0</v>
      </c>
      <c r="X46" s="1061">
        <v>186.66941391941708</v>
      </c>
      <c r="Y46" s="1061">
        <v>386.86889499568224</v>
      </c>
      <c r="Z46" s="1061">
        <v>354.8985042741337</v>
      </c>
      <c r="AA46" s="1061">
        <v>277.80509768114757</v>
      </c>
      <c r="AB46" s="1061">
        <v>1239.3495116015956</v>
      </c>
      <c r="AC46" s="1061">
        <v>8.6250000010136194</v>
      </c>
      <c r="AD46" s="1061">
        <v>185.34126984231344</v>
      </c>
      <c r="AE46" s="1061">
        <v>588.26282051350552</v>
      </c>
      <c r="AF46" s="1061">
        <v>291.38461538401884</v>
      </c>
      <c r="AG46" s="1061">
        <v>165.73580586074434</v>
      </c>
      <c r="AH46" s="42"/>
      <c r="AI46" s="42" t="s">
        <v>933</v>
      </c>
      <c r="AJ46" s="6"/>
      <c r="AK46" s="2"/>
      <c r="AL46" s="1061">
        <v>1688.8199023285388</v>
      </c>
      <c r="AM46" s="1061">
        <v>1532.305097687645</v>
      </c>
      <c r="AN46" s="1061">
        <v>1</v>
      </c>
      <c r="AO46" s="1061">
        <v>205.44429182598566</v>
      </c>
      <c r="AP46" s="1061">
        <v>466.78434066275474</v>
      </c>
      <c r="AQ46" s="1061">
        <v>558.74465811952621</v>
      </c>
      <c r="AR46" s="1061">
        <v>300.33180707937788</v>
      </c>
      <c r="AS46" s="1061">
        <v>156.51480464089423</v>
      </c>
      <c r="AT46" s="1061">
        <v>0</v>
      </c>
      <c r="AU46" s="1061">
        <v>41.4047619061134</v>
      </c>
      <c r="AV46" s="1061">
        <v>41.221153847506386</v>
      </c>
      <c r="AW46" s="1061">
        <v>51.66666666553656</v>
      </c>
      <c r="AX46" s="1061">
        <v>22.222222221737891</v>
      </c>
      <c r="AY46" s="1061">
        <v>1912.5332722864036</v>
      </c>
      <c r="AZ46" s="1061">
        <v>1553.305250308834</v>
      </c>
      <c r="BA46" s="1061">
        <v>0</v>
      </c>
      <c r="BB46" s="1061">
        <v>244.05952380928164</v>
      </c>
      <c r="BC46" s="1061">
        <v>453.42338217375317</v>
      </c>
      <c r="BD46" s="1061">
        <v>346.78174603591117</v>
      </c>
      <c r="BE46" s="1061">
        <v>509.0405982898879</v>
      </c>
      <c r="BF46" s="1061">
        <v>359.22802197756977</v>
      </c>
      <c r="BG46" s="1061">
        <v>13.904761904761905</v>
      </c>
      <c r="BH46" s="1061">
        <v>30</v>
      </c>
      <c r="BI46" s="1061">
        <v>110.49984737494518</v>
      </c>
      <c r="BJ46" s="1061">
        <v>56.198412698009086</v>
      </c>
      <c r="BK46" s="1061">
        <v>148.62499999985354</v>
      </c>
      <c r="BL46" s="1061">
        <v>717.33333333333337</v>
      </c>
      <c r="BM46" s="1061">
        <v>584.66666666666674</v>
      </c>
      <c r="BN46" s="1061">
        <v>132.66666666666666</v>
      </c>
    </row>
    <row r="47" spans="1:66" ht="18.600000000000001" customHeight="1">
      <c r="A47" s="42"/>
      <c r="B47" s="42" t="s">
        <v>934</v>
      </c>
      <c r="C47" s="6"/>
      <c r="D47" s="2"/>
      <c r="E47" s="1058">
        <v>17390.117243367702</v>
      </c>
      <c r="F47" s="1062">
        <v>13553.493691580328</v>
      </c>
      <c r="G47" s="1062">
        <v>3836.6235517873647</v>
      </c>
      <c r="H47" s="1060">
        <v>4781.9090443857731</v>
      </c>
      <c r="I47" s="1060">
        <v>4308.5475463362372</v>
      </c>
      <c r="J47" s="1060">
        <v>2</v>
      </c>
      <c r="K47" s="1060">
        <v>359.71908602461838</v>
      </c>
      <c r="L47" s="1060">
        <v>1722.1708926956696</v>
      </c>
      <c r="M47" s="1060">
        <v>1349.5073686224114</v>
      </c>
      <c r="N47" s="1060">
        <v>875.15019899354331</v>
      </c>
      <c r="O47" s="1061">
        <v>473.3614980495355</v>
      </c>
      <c r="P47" s="1061">
        <v>2</v>
      </c>
      <c r="Q47" s="1061">
        <v>87.512341153581247</v>
      </c>
      <c r="R47" s="1061">
        <v>179.62696725275163</v>
      </c>
      <c r="S47" s="1061">
        <v>147.49188661263395</v>
      </c>
      <c r="T47" s="1061">
        <v>56.730303030568905</v>
      </c>
      <c r="U47" s="1061">
        <v>4428.5080686046658</v>
      </c>
      <c r="V47" s="1061">
        <v>2064.3637562275603</v>
      </c>
      <c r="W47" s="1061">
        <v>14.366666667330865</v>
      </c>
      <c r="X47" s="1061">
        <v>136.76370967871952</v>
      </c>
      <c r="Y47" s="1061">
        <v>634.31674463926231</v>
      </c>
      <c r="Z47" s="1061">
        <v>675.38660451846022</v>
      </c>
      <c r="AA47" s="1061">
        <v>603.53003072378647</v>
      </c>
      <c r="AB47" s="1061">
        <v>2364.1443123771082</v>
      </c>
      <c r="AC47" s="1061">
        <v>2.8387096773167317</v>
      </c>
      <c r="AD47" s="1061">
        <v>315.88674592066684</v>
      </c>
      <c r="AE47" s="1061">
        <v>1080.0209287755738</v>
      </c>
      <c r="AF47" s="1061">
        <v>594.90089024583017</v>
      </c>
      <c r="AG47" s="1061">
        <v>370.49703775771917</v>
      </c>
      <c r="AH47" s="42"/>
      <c r="AI47" s="42" t="s">
        <v>934</v>
      </c>
      <c r="AJ47" s="6"/>
      <c r="AK47" s="2"/>
      <c r="AL47" s="1061">
        <v>3983.1289886557138</v>
      </c>
      <c r="AM47" s="1061">
        <v>3745.8206349537531</v>
      </c>
      <c r="AN47" s="1061">
        <v>3</v>
      </c>
      <c r="AO47" s="1061">
        <v>373.41349788960167</v>
      </c>
      <c r="AP47" s="1061">
        <v>1421.9660394401049</v>
      </c>
      <c r="AQ47" s="1061">
        <v>1121.1517688419885</v>
      </c>
      <c r="AR47" s="1061">
        <v>826.28932878205785</v>
      </c>
      <c r="AS47" s="1061">
        <v>237.30835370195985</v>
      </c>
      <c r="AT47" s="1061">
        <v>0</v>
      </c>
      <c r="AU47" s="1061">
        <v>37.515477357636662</v>
      </c>
      <c r="AV47" s="1061">
        <v>116.88037634593672</v>
      </c>
      <c r="AW47" s="1061">
        <v>49.875000000490637</v>
      </c>
      <c r="AX47" s="1061">
        <v>33.037499997895807</v>
      </c>
      <c r="AY47" s="1061">
        <v>3425.571141730738</v>
      </c>
      <c r="AZ47" s="1061">
        <v>2822.2284207422863</v>
      </c>
      <c r="BA47" s="1061">
        <v>4</v>
      </c>
      <c r="BB47" s="1061">
        <v>276.64206583409026</v>
      </c>
      <c r="BC47" s="1061">
        <v>998.24535678477469</v>
      </c>
      <c r="BD47" s="1061">
        <v>823.5638109124593</v>
      </c>
      <c r="BE47" s="1061">
        <v>719.77718721095994</v>
      </c>
      <c r="BF47" s="1061">
        <v>603.34272098845383</v>
      </c>
      <c r="BG47" s="1061">
        <v>0</v>
      </c>
      <c r="BH47" s="1061">
        <v>35.838709677316729</v>
      </c>
      <c r="BI47" s="1061">
        <v>192.92688171755771</v>
      </c>
      <c r="BJ47" s="1061">
        <v>170.64637446006074</v>
      </c>
      <c r="BK47" s="1061">
        <v>203.93075513351863</v>
      </c>
      <c r="BL47" s="1061">
        <v>770.9999999907991</v>
      </c>
      <c r="BM47" s="1061">
        <v>611.53333332049147</v>
      </c>
      <c r="BN47" s="1061">
        <v>159.46666667030775</v>
      </c>
    </row>
    <row r="48" spans="1:66" ht="18.600000000000001" customHeight="1">
      <c r="A48" s="42"/>
      <c r="B48" s="42" t="s">
        <v>935</v>
      </c>
      <c r="C48" s="6"/>
      <c r="D48" s="2"/>
      <c r="E48" s="1058">
        <v>9560.4693304437114</v>
      </c>
      <c r="F48" s="1062">
        <v>7198.1220300446284</v>
      </c>
      <c r="G48" s="1062">
        <v>2362.3473003990848</v>
      </c>
      <c r="H48" s="1063">
        <v>1208.7323687352475</v>
      </c>
      <c r="I48" s="1063">
        <v>1003.7296480354325</v>
      </c>
      <c r="J48" s="1063">
        <v>0</v>
      </c>
      <c r="K48" s="1063">
        <v>106.31847896762613</v>
      </c>
      <c r="L48" s="1063">
        <v>265.64867455069958</v>
      </c>
      <c r="M48" s="1063">
        <v>364.98636116749162</v>
      </c>
      <c r="N48" s="1063">
        <v>266.77613334961529</v>
      </c>
      <c r="O48" s="1063">
        <v>205.00272069981472</v>
      </c>
      <c r="P48" s="1063">
        <v>0</v>
      </c>
      <c r="Q48" s="1063">
        <v>42.964109528555802</v>
      </c>
      <c r="R48" s="1063">
        <v>106.3982230323914</v>
      </c>
      <c r="S48" s="1063">
        <v>41.972687516028714</v>
      </c>
      <c r="T48" s="1063">
        <v>13.667700622838787</v>
      </c>
      <c r="U48" s="1063">
        <v>2022.5173334998458</v>
      </c>
      <c r="V48" s="1063">
        <v>1034.2521078564446</v>
      </c>
      <c r="W48" s="1063">
        <v>0</v>
      </c>
      <c r="X48" s="1063">
        <v>92.337862563035131</v>
      </c>
      <c r="Y48" s="1063">
        <v>355.69336274229494</v>
      </c>
      <c r="Z48" s="1063">
        <v>350.77651237806447</v>
      </c>
      <c r="AA48" s="1063">
        <v>235.44437017305029</v>
      </c>
      <c r="AB48" s="1063">
        <v>988.26522564340064</v>
      </c>
      <c r="AC48" s="1063">
        <v>10.751144842574007</v>
      </c>
      <c r="AD48" s="1063">
        <v>169.16060274390171</v>
      </c>
      <c r="AE48" s="1063">
        <v>363.99295326017915</v>
      </c>
      <c r="AF48" s="1063">
        <v>353.84048644513348</v>
      </c>
      <c r="AG48" s="1063">
        <v>90.520038351612243</v>
      </c>
      <c r="AH48" s="42"/>
      <c r="AI48" s="42" t="s">
        <v>935</v>
      </c>
      <c r="AJ48" s="6"/>
      <c r="AK48" s="2"/>
      <c r="AL48" s="1063">
        <v>2167.3581852051702</v>
      </c>
      <c r="AM48" s="1063">
        <v>1934.7835266916859</v>
      </c>
      <c r="AN48" s="1063">
        <v>0</v>
      </c>
      <c r="AO48" s="1063">
        <v>49.350414350250745</v>
      </c>
      <c r="AP48" s="1063">
        <v>457.05666979624658</v>
      </c>
      <c r="AQ48" s="1063">
        <v>921.7408521935314</v>
      </c>
      <c r="AR48" s="1063">
        <v>506.63559035165702</v>
      </c>
      <c r="AS48" s="1063">
        <v>232.57465851348462</v>
      </c>
      <c r="AT48" s="1063">
        <v>0</v>
      </c>
      <c r="AU48" s="1063">
        <v>0</v>
      </c>
      <c r="AV48" s="1063">
        <v>33.838024418273648</v>
      </c>
      <c r="AW48" s="1063">
        <v>165.7333414726744</v>
      </c>
      <c r="AX48" s="1063">
        <v>33.003292622536563</v>
      </c>
      <c r="AY48" s="1063">
        <v>3473.6992664301979</v>
      </c>
      <c r="AZ48" s="1063">
        <v>2745.981388136066</v>
      </c>
      <c r="BA48" s="1063">
        <v>16.969706900965036</v>
      </c>
      <c r="BB48" s="1063">
        <v>254.06990020131414</v>
      </c>
      <c r="BC48" s="1063">
        <v>1035.9685012868399</v>
      </c>
      <c r="BD48" s="1063">
        <v>1057.4838898933338</v>
      </c>
      <c r="BE48" s="1063">
        <v>381.48938985361337</v>
      </c>
      <c r="BF48" s="1063">
        <v>727.71787829413154</v>
      </c>
      <c r="BG48" s="1063">
        <v>0</v>
      </c>
      <c r="BH48" s="1063">
        <v>42.733534876480405</v>
      </c>
      <c r="BI48" s="1063">
        <v>241.27385125741279</v>
      </c>
      <c r="BJ48" s="1063">
        <v>280.51872413832746</v>
      </c>
      <c r="BK48" s="1063">
        <v>163.19176802191097</v>
      </c>
      <c r="BL48" s="1061">
        <v>688.16217657325421</v>
      </c>
      <c r="BM48" s="1061">
        <v>479.37535932500072</v>
      </c>
      <c r="BN48" s="1061">
        <v>208.78681724825324</v>
      </c>
    </row>
    <row r="49" spans="1:66" ht="18.600000000000001" customHeight="1">
      <c r="A49" s="42"/>
      <c r="B49" s="98" t="s">
        <v>769</v>
      </c>
      <c r="C49" s="6"/>
      <c r="D49" s="2"/>
      <c r="E49" s="1058">
        <v>3755.6495509598026</v>
      </c>
      <c r="F49" s="1062">
        <v>2804.4166380076131</v>
      </c>
      <c r="G49" s="1062">
        <v>951.2329129521903</v>
      </c>
      <c r="H49" s="1063">
        <v>462.92784054378654</v>
      </c>
      <c r="I49" s="1063">
        <v>401.8156500576597</v>
      </c>
      <c r="J49" s="1063">
        <v>38.263587685440292</v>
      </c>
      <c r="K49" s="1063">
        <v>11.188961684771247</v>
      </c>
      <c r="L49" s="1063">
        <v>86.023970912940015</v>
      </c>
      <c r="M49" s="1063">
        <v>160.00527561079585</v>
      </c>
      <c r="N49" s="1063">
        <v>106.33385416371229</v>
      </c>
      <c r="O49" s="1063">
        <v>61.112190486126792</v>
      </c>
      <c r="P49" s="1063">
        <v>0</v>
      </c>
      <c r="Q49" s="1063">
        <v>0</v>
      </c>
      <c r="R49" s="1063">
        <v>5</v>
      </c>
      <c r="S49" s="1063">
        <v>26.01085716199109</v>
      </c>
      <c r="T49" s="1063">
        <v>30.101333324135702</v>
      </c>
      <c r="U49" s="1063">
        <v>734.68279968310765</v>
      </c>
      <c r="V49" s="1063">
        <v>275.05629114747734</v>
      </c>
      <c r="W49" s="1063">
        <v>0</v>
      </c>
      <c r="X49" s="1063">
        <v>2</v>
      </c>
      <c r="Y49" s="1063">
        <v>109.77718928475208</v>
      </c>
      <c r="Z49" s="1063">
        <v>66.762909101708004</v>
      </c>
      <c r="AA49" s="1063">
        <v>96.516192761017294</v>
      </c>
      <c r="AB49" s="1063">
        <v>459.62650853563031</v>
      </c>
      <c r="AC49" s="1063">
        <v>0</v>
      </c>
      <c r="AD49" s="1063">
        <v>80.416496450852677</v>
      </c>
      <c r="AE49" s="1063">
        <v>185.0470574094501</v>
      </c>
      <c r="AF49" s="1063">
        <v>85.360801049670727</v>
      </c>
      <c r="AG49" s="1063">
        <v>108.80215362565674</v>
      </c>
      <c r="AH49" s="42"/>
      <c r="AI49" s="98" t="s">
        <v>769</v>
      </c>
      <c r="AJ49" s="6"/>
      <c r="AK49" s="2"/>
      <c r="AL49" s="1063">
        <v>696.65778301776652</v>
      </c>
      <c r="AM49" s="1063">
        <v>687.65149154165033</v>
      </c>
      <c r="AN49" s="1063">
        <v>0</v>
      </c>
      <c r="AO49" s="1063">
        <v>3.9065033928671027</v>
      </c>
      <c r="AP49" s="1063">
        <v>243.79822676999473</v>
      </c>
      <c r="AQ49" s="1063">
        <v>357.69660470728348</v>
      </c>
      <c r="AR49" s="1063">
        <v>82.250156671504911</v>
      </c>
      <c r="AS49" s="1063">
        <v>9.0062914761162158</v>
      </c>
      <c r="AT49" s="1063">
        <v>0</v>
      </c>
      <c r="AU49" s="1063">
        <v>0</v>
      </c>
      <c r="AV49" s="1063">
        <v>5.6927753591972836</v>
      </c>
      <c r="AW49" s="1063">
        <v>3.3135161169189322</v>
      </c>
      <c r="AX49" s="1063">
        <v>0</v>
      </c>
      <c r="AY49" s="1063">
        <v>1286.5136493544464</v>
      </c>
      <c r="AZ49" s="1063">
        <v>1041.1215129073187</v>
      </c>
      <c r="BA49" s="1063">
        <v>0</v>
      </c>
      <c r="BB49" s="1063">
        <v>70.053627132264324</v>
      </c>
      <c r="BC49" s="1063">
        <v>127.14265275147974</v>
      </c>
      <c r="BD49" s="1063">
        <v>565.16945111089342</v>
      </c>
      <c r="BE49" s="1063">
        <v>278.7557819126809</v>
      </c>
      <c r="BF49" s="1063">
        <v>245.39213644712788</v>
      </c>
      <c r="BG49" s="1063">
        <v>0</v>
      </c>
      <c r="BH49" s="1063">
        <v>20.898872411366529</v>
      </c>
      <c r="BI49" s="1063">
        <v>83.042347102313954</v>
      </c>
      <c r="BJ49" s="1063">
        <v>138.45091693344742</v>
      </c>
      <c r="BK49" s="1063">
        <v>3</v>
      </c>
      <c r="BL49" s="1061">
        <v>574.86747836069549</v>
      </c>
      <c r="BM49" s="1061">
        <v>417.2087185914109</v>
      </c>
      <c r="BN49" s="1061">
        <v>157.6587597692847</v>
      </c>
    </row>
    <row r="50" spans="1:66" ht="18.600000000000001" customHeight="1">
      <c r="A50" s="1120" t="s">
        <v>770</v>
      </c>
      <c r="B50" s="1120"/>
      <c r="C50" s="6"/>
      <c r="D50" s="2"/>
      <c r="E50" s="1058">
        <v>2219.1113323598865</v>
      </c>
      <c r="F50" s="1062">
        <v>1954.4944199495264</v>
      </c>
      <c r="G50" s="1062">
        <v>264.6169124103609</v>
      </c>
      <c r="H50" s="1063">
        <v>239.6169124101358</v>
      </c>
      <c r="I50" s="1063">
        <v>211.95735349520979</v>
      </c>
      <c r="J50" s="1063">
        <v>0</v>
      </c>
      <c r="K50" s="1063">
        <v>4</v>
      </c>
      <c r="L50" s="1063">
        <v>73.819117833028912</v>
      </c>
      <c r="M50" s="1063">
        <v>95.819117833328903</v>
      </c>
      <c r="N50" s="1063">
        <v>38.319117828851972</v>
      </c>
      <c r="O50" s="1063">
        <v>27.659558914925988</v>
      </c>
      <c r="P50" s="1063">
        <v>0</v>
      </c>
      <c r="Q50" s="1063">
        <v>2.500000000125</v>
      </c>
      <c r="R50" s="1063">
        <v>7.5000000003749996</v>
      </c>
      <c r="S50" s="1063">
        <v>0</v>
      </c>
      <c r="T50" s="1063">
        <v>17.659558914425986</v>
      </c>
      <c r="U50" s="1063">
        <v>426.08909400220381</v>
      </c>
      <c r="V50" s="1063">
        <v>246.63174051017097</v>
      </c>
      <c r="W50" s="1063">
        <v>0</v>
      </c>
      <c r="X50" s="1063">
        <v>13.659558914425988</v>
      </c>
      <c r="Y50" s="1063">
        <v>126.49350484885737</v>
      </c>
      <c r="Z50" s="1063">
        <v>67.65955891776062</v>
      </c>
      <c r="AA50" s="1063">
        <v>38.819117829126974</v>
      </c>
      <c r="AB50" s="1063">
        <v>179.45735349203287</v>
      </c>
      <c r="AC50" s="1063">
        <v>0</v>
      </c>
      <c r="AD50" s="1063">
        <v>2.500000000125</v>
      </c>
      <c r="AE50" s="1063">
        <v>96.4786767464376</v>
      </c>
      <c r="AF50" s="1063">
        <v>57.319117830769287</v>
      </c>
      <c r="AG50" s="1063">
        <v>23.159558914700987</v>
      </c>
      <c r="AH50" s="1120" t="s">
        <v>770</v>
      </c>
      <c r="AI50" s="1120"/>
      <c r="AJ50" s="6"/>
      <c r="AK50" s="2"/>
      <c r="AL50" s="1063">
        <v>570.38988477716975</v>
      </c>
      <c r="AM50" s="1063">
        <v>551.88988477582734</v>
      </c>
      <c r="AN50" s="1063">
        <v>0</v>
      </c>
      <c r="AO50" s="1063">
        <v>0</v>
      </c>
      <c r="AP50" s="1063">
        <v>149.78510638453506</v>
      </c>
      <c r="AQ50" s="1063">
        <v>243.25784218620163</v>
      </c>
      <c r="AR50" s="1063">
        <v>158.84693620509077</v>
      </c>
      <c r="AS50" s="1063">
        <v>18.500000001342315</v>
      </c>
      <c r="AT50" s="1063">
        <v>0</v>
      </c>
      <c r="AU50" s="1063">
        <v>0</v>
      </c>
      <c r="AV50" s="1063">
        <v>0</v>
      </c>
      <c r="AW50" s="1063">
        <v>14.500000001342313</v>
      </c>
      <c r="AX50" s="1063">
        <v>4</v>
      </c>
      <c r="AY50" s="1063">
        <v>945.77714329860669</v>
      </c>
      <c r="AZ50" s="1063">
        <v>914.7771432967894</v>
      </c>
      <c r="BA50" s="1063">
        <v>0</v>
      </c>
      <c r="BB50" s="1063">
        <v>168.30446643865974</v>
      </c>
      <c r="BC50" s="1063">
        <v>233.30012769082725</v>
      </c>
      <c r="BD50" s="1063">
        <v>329.23651893464125</v>
      </c>
      <c r="BE50" s="1063">
        <v>183.93603023266093</v>
      </c>
      <c r="BF50" s="1063">
        <v>31.000000001817313</v>
      </c>
      <c r="BG50" s="1063">
        <v>0</v>
      </c>
      <c r="BH50" s="1063">
        <v>3.00000000015</v>
      </c>
      <c r="BI50" s="1063">
        <v>6.0000000003</v>
      </c>
      <c r="BJ50" s="1063">
        <v>22.000000001367312</v>
      </c>
      <c r="BK50" s="1063">
        <v>0</v>
      </c>
      <c r="BL50" s="1063">
        <v>37.238297871770897</v>
      </c>
      <c r="BM50" s="1063">
        <v>29.238297871528466</v>
      </c>
      <c r="BN50" s="1063">
        <v>8.0000000002424247</v>
      </c>
    </row>
    <row r="51" spans="1:66" ht="18.600000000000001" customHeight="1">
      <c r="A51" s="1100" t="s">
        <v>164</v>
      </c>
      <c r="B51" s="1100"/>
      <c r="C51" s="1100"/>
      <c r="D51" s="2"/>
      <c r="E51" s="1058"/>
      <c r="F51" s="1059"/>
      <c r="G51" s="1059"/>
      <c r="H51" s="1060"/>
      <c r="I51" s="1060"/>
      <c r="J51" s="1060"/>
      <c r="K51" s="1060"/>
      <c r="L51" s="1060"/>
      <c r="M51" s="1060"/>
      <c r="N51" s="1060"/>
      <c r="O51" s="1061"/>
      <c r="P51" s="1061"/>
      <c r="Q51" s="1061"/>
      <c r="R51" s="1061"/>
      <c r="S51" s="1061"/>
      <c r="T51" s="1061"/>
      <c r="U51" s="1061"/>
      <c r="V51" s="1061"/>
      <c r="W51" s="1061"/>
      <c r="X51" s="1061"/>
      <c r="Y51" s="1061"/>
      <c r="Z51" s="1061"/>
      <c r="AA51" s="1061"/>
      <c r="AB51" s="1061"/>
      <c r="AC51" s="1061"/>
      <c r="AD51" s="1061"/>
      <c r="AE51" s="1061"/>
      <c r="AF51" s="1061"/>
      <c r="AG51" s="1061"/>
      <c r="AH51" s="1100" t="s">
        <v>164</v>
      </c>
      <c r="AI51" s="1100"/>
      <c r="AJ51" s="1100"/>
      <c r="AK51" s="2"/>
      <c r="AL51" s="1061"/>
      <c r="AM51" s="1061"/>
      <c r="AN51" s="1061"/>
      <c r="AO51" s="1061"/>
      <c r="AP51" s="1061"/>
      <c r="AQ51" s="1061"/>
      <c r="AR51" s="1061"/>
      <c r="AS51" s="1061"/>
      <c r="AT51" s="1061"/>
      <c r="AU51" s="1061"/>
      <c r="AV51" s="1061"/>
      <c r="AW51" s="1061"/>
      <c r="AX51" s="1061"/>
      <c r="AY51" s="1061"/>
      <c r="AZ51" s="1061"/>
      <c r="BA51" s="1061"/>
      <c r="BB51" s="1061"/>
      <c r="BC51" s="1061"/>
      <c r="BD51" s="1061"/>
      <c r="BE51" s="1061"/>
      <c r="BF51" s="1061"/>
      <c r="BG51" s="1061"/>
      <c r="BH51" s="1061"/>
      <c r="BI51" s="1061"/>
      <c r="BJ51" s="1061"/>
      <c r="BK51" s="1061"/>
      <c r="BL51" s="1061"/>
      <c r="BM51" s="1061"/>
      <c r="BN51" s="1061"/>
    </row>
    <row r="52" spans="1:66" ht="18.600000000000001" customHeight="1">
      <c r="A52" s="1120" t="s">
        <v>771</v>
      </c>
      <c r="B52" s="1120" t="s">
        <v>771</v>
      </c>
      <c r="C52" s="102"/>
      <c r="D52" s="2"/>
      <c r="E52" s="1058">
        <v>70418.212576021047</v>
      </c>
      <c r="F52" s="1064">
        <v>55332.958758280787</v>
      </c>
      <c r="G52" s="1064">
        <v>15085.253817740264</v>
      </c>
      <c r="H52" s="1060">
        <v>19645.307611696906</v>
      </c>
      <c r="I52" s="1060">
        <v>17130.629973808002</v>
      </c>
      <c r="J52" s="1060">
        <v>45.263587685440292</v>
      </c>
      <c r="K52" s="1060">
        <v>1913.6943251517971</v>
      </c>
      <c r="L52" s="1060">
        <v>5396.7803584254425</v>
      </c>
      <c r="M52" s="1060">
        <v>5558.2096629980533</v>
      </c>
      <c r="N52" s="1060">
        <v>4216.682039547276</v>
      </c>
      <c r="O52" s="1061">
        <v>2514.6776378889031</v>
      </c>
      <c r="P52" s="1061">
        <v>0</v>
      </c>
      <c r="Q52" s="1061">
        <v>462.30992063983109</v>
      </c>
      <c r="R52" s="1061">
        <v>902.56398770941655</v>
      </c>
      <c r="S52" s="1061">
        <v>807.00270666167023</v>
      </c>
      <c r="T52" s="1061">
        <v>342.80102287798445</v>
      </c>
      <c r="U52" s="1061">
        <v>18063.267476015961</v>
      </c>
      <c r="V52" s="1061">
        <v>9139.421719093878</v>
      </c>
      <c r="W52" s="1061">
        <v>39.366666667330861</v>
      </c>
      <c r="X52" s="1061">
        <v>935.23709420633077</v>
      </c>
      <c r="Y52" s="1061">
        <v>2762.5213008043324</v>
      </c>
      <c r="Z52" s="1061">
        <v>2924.4730830082071</v>
      </c>
      <c r="AA52" s="1061">
        <v>2477.8235744076846</v>
      </c>
      <c r="AB52" s="1061">
        <v>8923.8457569220845</v>
      </c>
      <c r="AC52" s="1061">
        <v>24.421599389168016</v>
      </c>
      <c r="AD52" s="1061">
        <v>1572.6136407685033</v>
      </c>
      <c r="AE52" s="1061">
        <v>3445.2810108093367</v>
      </c>
      <c r="AF52" s="1061">
        <v>2592.3467794325202</v>
      </c>
      <c r="AG52" s="1061">
        <v>1289.1827265225656</v>
      </c>
      <c r="AH52" s="1120" t="s">
        <v>771</v>
      </c>
      <c r="AI52" s="1120" t="s">
        <v>771</v>
      </c>
      <c r="AJ52" s="102"/>
      <c r="AK52" s="2"/>
      <c r="AL52" s="1061">
        <v>13714.593850842415</v>
      </c>
      <c r="AM52" s="1061">
        <v>12940.78848248416</v>
      </c>
      <c r="AN52" s="1061">
        <v>15</v>
      </c>
      <c r="AO52" s="1061">
        <v>1024.798241277821</v>
      </c>
      <c r="AP52" s="1061">
        <v>3542.1913384832055</v>
      </c>
      <c r="AQ52" s="1061">
        <v>4860.6080448408893</v>
      </c>
      <c r="AR52" s="1061">
        <v>3498.1908578822499</v>
      </c>
      <c r="AS52" s="1061">
        <v>773.80536835825535</v>
      </c>
      <c r="AT52" s="1061">
        <v>0</v>
      </c>
      <c r="AU52" s="1061">
        <v>83.327264158485946</v>
      </c>
      <c r="AV52" s="1061">
        <v>249.01503869373676</v>
      </c>
      <c r="AW52" s="1061">
        <v>281.35003389321366</v>
      </c>
      <c r="AX52" s="1061">
        <v>160.11303161281919</v>
      </c>
      <c r="AY52" s="1061">
        <v>16733.311746810079</v>
      </c>
      <c r="AZ52" s="1061">
        <v>14409.737450705066</v>
      </c>
      <c r="BA52" s="1061">
        <v>21</v>
      </c>
      <c r="BB52" s="1061">
        <v>1916.2207467846038</v>
      </c>
      <c r="BC52" s="1061">
        <v>3982.0213884035452</v>
      </c>
      <c r="BD52" s="1061">
        <v>5479.2705387281203</v>
      </c>
      <c r="BE52" s="1061">
        <v>3011.2247767888152</v>
      </c>
      <c r="BF52" s="1061">
        <v>2323.5742961050246</v>
      </c>
      <c r="BG52" s="1061">
        <v>13.904761904761905</v>
      </c>
      <c r="BH52" s="1061">
        <v>247.26421390139026</v>
      </c>
      <c r="BI52" s="1061">
        <v>679.25261634820299</v>
      </c>
      <c r="BJ52" s="1061">
        <v>894.28255314727505</v>
      </c>
      <c r="BK52" s="1061">
        <v>488.87015080339216</v>
      </c>
      <c r="BL52" s="1061">
        <v>2261.7318906556297</v>
      </c>
      <c r="BM52" s="1061">
        <v>1706.1311321901965</v>
      </c>
      <c r="BN52" s="1061">
        <v>555.60075846543396</v>
      </c>
    </row>
    <row r="53" spans="1:66" ht="18.600000000000001" customHeight="1">
      <c r="A53" s="98"/>
      <c r="B53" s="98" t="s">
        <v>772</v>
      </c>
      <c r="C53" s="98"/>
      <c r="D53" s="46"/>
      <c r="E53" s="1058">
        <v>33262.091300978151</v>
      </c>
      <c r="F53" s="1064">
        <v>26087.882661838539</v>
      </c>
      <c r="G53" s="1064">
        <v>7174.2086391395969</v>
      </c>
      <c r="H53" s="1060">
        <v>5682.824333163675</v>
      </c>
      <c r="I53" s="1060">
        <v>5214.3170844134147</v>
      </c>
      <c r="J53" s="1060">
        <v>45.263587685440292</v>
      </c>
      <c r="K53" s="1060">
        <v>501.07910282766909</v>
      </c>
      <c r="L53" s="1060">
        <v>1447.8489516239363</v>
      </c>
      <c r="M53" s="1060">
        <v>1978.7027375791124</v>
      </c>
      <c r="N53" s="1060">
        <v>1241.4227046972539</v>
      </c>
      <c r="O53" s="1061">
        <v>468.50724875026276</v>
      </c>
      <c r="P53" s="1061">
        <v>0</v>
      </c>
      <c r="Q53" s="1061">
        <v>50.913204376711427</v>
      </c>
      <c r="R53" s="1061">
        <v>137.92052205664197</v>
      </c>
      <c r="S53" s="1061">
        <v>192.8753811556582</v>
      </c>
      <c r="T53" s="1061">
        <v>86.798141161251181</v>
      </c>
      <c r="U53" s="1061">
        <v>8246.0169492235382</v>
      </c>
      <c r="V53" s="1061">
        <v>3820.6507433802626</v>
      </c>
      <c r="W53" s="1061">
        <v>29.366666667330865</v>
      </c>
      <c r="X53" s="1061">
        <v>452.42475601276112</v>
      </c>
      <c r="Y53" s="1061">
        <v>1274.4408698235541</v>
      </c>
      <c r="Z53" s="1061">
        <v>1246.2203355598585</v>
      </c>
      <c r="AA53" s="1061">
        <v>818.19811531675464</v>
      </c>
      <c r="AB53" s="1061">
        <v>4425.3662058432783</v>
      </c>
      <c r="AC53" s="1061">
        <v>12.751144842574007</v>
      </c>
      <c r="AD53" s="1061">
        <v>816.22632076543789</v>
      </c>
      <c r="AE53" s="1061">
        <v>1797.2869552449208</v>
      </c>
      <c r="AF53" s="1061">
        <v>1263.6523079004546</v>
      </c>
      <c r="AG53" s="1061">
        <v>535.44947708989378</v>
      </c>
      <c r="AH53" s="98"/>
      <c r="AI53" s="98" t="s">
        <v>772</v>
      </c>
      <c r="AJ53" s="98"/>
      <c r="AK53" s="46"/>
      <c r="AL53" s="1061">
        <v>7124.4134467009108</v>
      </c>
      <c r="AM53" s="1061">
        <v>6768.9943528430413</v>
      </c>
      <c r="AN53" s="1061">
        <v>6</v>
      </c>
      <c r="AO53" s="1061">
        <v>557.11671609449957</v>
      </c>
      <c r="AP53" s="1061">
        <v>1956.8595166100099</v>
      </c>
      <c r="AQ53" s="1061">
        <v>2766.5622526322741</v>
      </c>
      <c r="AR53" s="1061">
        <v>1482.4558675062583</v>
      </c>
      <c r="AS53" s="1061">
        <v>355.41909385786789</v>
      </c>
      <c r="AT53" s="1061">
        <v>0</v>
      </c>
      <c r="AU53" s="1061">
        <v>37.452264158334785</v>
      </c>
      <c r="AV53" s="1061">
        <v>138.79033270219045</v>
      </c>
      <c r="AW53" s="1061">
        <v>124.58941526918613</v>
      </c>
      <c r="AX53" s="1061">
        <v>54.587081728156427</v>
      </c>
      <c r="AY53" s="1061">
        <v>10373.300036273578</v>
      </c>
      <c r="AZ53" s="1061">
        <v>8890.3725524936708</v>
      </c>
      <c r="BA53" s="1061">
        <v>7</v>
      </c>
      <c r="BB53" s="1061">
        <v>1232.2910125010203</v>
      </c>
      <c r="BC53" s="1061">
        <v>2595.8433094879852</v>
      </c>
      <c r="BD53" s="1061">
        <v>3435.2200934175257</v>
      </c>
      <c r="BE53" s="1061">
        <v>1620.0181370871494</v>
      </c>
      <c r="BF53" s="1061">
        <v>1482.9274837799087</v>
      </c>
      <c r="BG53" s="1061">
        <v>13.904761904761905</v>
      </c>
      <c r="BH53" s="1061">
        <v>110.78664356121246</v>
      </c>
      <c r="BI53" s="1061">
        <v>490.36184031356561</v>
      </c>
      <c r="BJ53" s="1061">
        <v>558.23646300842927</v>
      </c>
      <c r="BK53" s="1061">
        <v>309.6377749919389</v>
      </c>
      <c r="BL53" s="1061">
        <v>1835.5365356164393</v>
      </c>
      <c r="BM53" s="1061">
        <v>1387.2979287087128</v>
      </c>
      <c r="BN53" s="1061">
        <v>448.23860690772619</v>
      </c>
    </row>
    <row r="54" spans="1:66" ht="18.600000000000001" customHeight="1">
      <c r="A54" s="98"/>
      <c r="B54" s="98" t="s">
        <v>773</v>
      </c>
      <c r="C54" s="98"/>
      <c r="D54" s="46"/>
      <c r="E54" s="1059">
        <v>23936.683659587692</v>
      </c>
      <c r="F54" s="1064">
        <v>19001.223469200882</v>
      </c>
      <c r="G54" s="1064">
        <v>4935.4601903868097</v>
      </c>
      <c r="H54" s="1060">
        <v>8218.654217393203</v>
      </c>
      <c r="I54" s="1060">
        <v>7006.4421082129857</v>
      </c>
      <c r="J54" s="1060">
        <v>0</v>
      </c>
      <c r="K54" s="1060">
        <v>752.64191785126104</v>
      </c>
      <c r="L54" s="1060">
        <v>2049.9003229340306</v>
      </c>
      <c r="M54" s="1060">
        <v>2194.061426322266</v>
      </c>
      <c r="N54" s="1060">
        <v>2009.838441105426</v>
      </c>
      <c r="O54" s="1061">
        <v>1212.2121091802223</v>
      </c>
      <c r="P54" s="1061">
        <v>0</v>
      </c>
      <c r="Q54" s="1061">
        <v>223.39671625650809</v>
      </c>
      <c r="R54" s="1061">
        <v>419.63062126735679</v>
      </c>
      <c r="S54" s="1061">
        <v>395.76022092236246</v>
      </c>
      <c r="T54" s="1061">
        <v>173.42455073399509</v>
      </c>
      <c r="U54" s="1061">
        <v>6051.914143065098</v>
      </c>
      <c r="V54" s="1061">
        <v>3250.5620006899321</v>
      </c>
      <c r="W54" s="1061">
        <v>9</v>
      </c>
      <c r="X54" s="1061">
        <v>306.3234152533272</v>
      </c>
      <c r="Y54" s="1061">
        <v>909.25524230144526</v>
      </c>
      <c r="Z54" s="1061">
        <v>977.53129603380944</v>
      </c>
      <c r="AA54" s="1061">
        <v>1048.4520471013507</v>
      </c>
      <c r="AB54" s="1061">
        <v>2801.3521423751672</v>
      </c>
      <c r="AC54" s="1061">
        <v>11.670454546594009</v>
      </c>
      <c r="AD54" s="1061">
        <v>501.76606938900295</v>
      </c>
      <c r="AE54" s="1061">
        <v>978.94483419384414</v>
      </c>
      <c r="AF54" s="1061">
        <v>798.01128381725573</v>
      </c>
      <c r="AG54" s="1061">
        <v>510.95950042846999</v>
      </c>
      <c r="AH54" s="98"/>
      <c r="AI54" s="98" t="s">
        <v>773</v>
      </c>
      <c r="AJ54" s="98"/>
      <c r="AK54" s="46"/>
      <c r="AL54" s="1061">
        <v>4437.7914291681764</v>
      </c>
      <c r="AM54" s="1061">
        <v>4169.5355797981047</v>
      </c>
      <c r="AN54" s="1061">
        <v>8</v>
      </c>
      <c r="AO54" s="1061">
        <v>294.00951542075057</v>
      </c>
      <c r="AP54" s="1061">
        <v>949.18527743830646</v>
      </c>
      <c r="AQ54" s="1061">
        <v>1461.6782334927191</v>
      </c>
      <c r="AR54" s="1061">
        <v>1456.662553446329</v>
      </c>
      <c r="AS54" s="1061">
        <v>268.25584937007062</v>
      </c>
      <c r="AT54" s="1061">
        <v>0</v>
      </c>
      <c r="AU54" s="1061">
        <v>31.875000000151157</v>
      </c>
      <c r="AV54" s="1061">
        <v>57.600774367951516</v>
      </c>
      <c r="AW54" s="1061">
        <v>113.76061862358736</v>
      </c>
      <c r="AX54" s="1061">
        <v>65.019456378380625</v>
      </c>
      <c r="AY54" s="1061">
        <v>4993.6867161960336</v>
      </c>
      <c r="AZ54" s="1061">
        <v>4408.8730640090153</v>
      </c>
      <c r="BA54" s="1061">
        <v>11</v>
      </c>
      <c r="BB54" s="1061">
        <v>522.44705030046646</v>
      </c>
      <c r="BC54" s="1061">
        <v>1041.8810468602924</v>
      </c>
      <c r="BD54" s="1061">
        <v>1591.2789863817686</v>
      </c>
      <c r="BE54" s="1061">
        <v>1242.2659804664877</v>
      </c>
      <c r="BF54" s="1061">
        <v>584.81365218701751</v>
      </c>
      <c r="BG54" s="1061">
        <v>0</v>
      </c>
      <c r="BH54" s="1061">
        <v>112.23925848165496</v>
      </c>
      <c r="BI54" s="1061">
        <v>148.89537062423449</v>
      </c>
      <c r="BJ54" s="1061">
        <v>191.93268766738953</v>
      </c>
      <c r="BK54" s="1061">
        <v>131.74633541373856</v>
      </c>
      <c r="BL54" s="1061">
        <v>234.63715376517419</v>
      </c>
      <c r="BM54" s="1061">
        <v>165.81071649084296</v>
      </c>
      <c r="BN54" s="1061">
        <v>68.826437274331269</v>
      </c>
    </row>
    <row r="55" spans="1:66" ht="18.600000000000001" customHeight="1">
      <c r="A55" s="98"/>
      <c r="B55" s="98" t="s">
        <v>774</v>
      </c>
      <c r="C55" s="98"/>
      <c r="D55" s="46"/>
      <c r="E55" s="1059">
        <v>13219.437615455186</v>
      </c>
      <c r="F55" s="1064">
        <v>10243.852627241335</v>
      </c>
      <c r="G55" s="1064">
        <v>2975.5849882138486</v>
      </c>
      <c r="H55" s="1065">
        <v>5743.8290611400207</v>
      </c>
      <c r="I55" s="1065">
        <v>4909.8707811816039</v>
      </c>
      <c r="J55" s="1065">
        <v>0</v>
      </c>
      <c r="K55" s="1065">
        <v>659.9733044728664</v>
      </c>
      <c r="L55" s="1065">
        <v>1899.0310838674773</v>
      </c>
      <c r="M55" s="1065">
        <v>1385.4454990966706</v>
      </c>
      <c r="N55" s="1065">
        <v>965.42089374458897</v>
      </c>
      <c r="O55" s="1066">
        <v>833.95827995841694</v>
      </c>
      <c r="P55" s="1066">
        <v>0</v>
      </c>
      <c r="Q55" s="1066">
        <v>188.00000000661157</v>
      </c>
      <c r="R55" s="1066">
        <v>345.01284438541768</v>
      </c>
      <c r="S55" s="1066">
        <v>218.36710458364951</v>
      </c>
      <c r="T55" s="1066">
        <v>82.578330982738166</v>
      </c>
      <c r="U55" s="1066">
        <v>3765.33638372733</v>
      </c>
      <c r="V55" s="1066">
        <v>2068.2089750236883</v>
      </c>
      <c r="W55" s="1066">
        <v>1</v>
      </c>
      <c r="X55" s="1066">
        <v>176.48892294024199</v>
      </c>
      <c r="Y55" s="1066">
        <v>578.82518867932993</v>
      </c>
      <c r="Z55" s="1066">
        <v>700.72145141453723</v>
      </c>
      <c r="AA55" s="1066">
        <v>611.17341198957934</v>
      </c>
      <c r="AB55" s="1066">
        <v>1697.1274087036404</v>
      </c>
      <c r="AC55" s="1066">
        <v>0</v>
      </c>
      <c r="AD55" s="1066">
        <v>254.62125061406232</v>
      </c>
      <c r="AE55" s="1066">
        <v>669.04922137056815</v>
      </c>
      <c r="AF55" s="1066">
        <v>530.68318771480779</v>
      </c>
      <c r="AG55" s="1066">
        <v>242.77374900420196</v>
      </c>
      <c r="AH55" s="98"/>
      <c r="AI55" s="98" t="s">
        <v>774</v>
      </c>
      <c r="AJ55" s="98"/>
      <c r="AK55" s="46"/>
      <c r="AL55" s="1066">
        <v>2152.3889749733344</v>
      </c>
      <c r="AM55" s="1066">
        <v>2002.2585498430171</v>
      </c>
      <c r="AN55" s="1066">
        <v>1</v>
      </c>
      <c r="AO55" s="1066">
        <v>173.67200976257126</v>
      </c>
      <c r="AP55" s="1066">
        <v>636.14654443488814</v>
      </c>
      <c r="AQ55" s="1066">
        <v>632.36755871589594</v>
      </c>
      <c r="AR55" s="1066">
        <v>559.07243692966244</v>
      </c>
      <c r="AS55" s="1066">
        <v>150.13042513031709</v>
      </c>
      <c r="AT55" s="1066">
        <v>0</v>
      </c>
      <c r="AU55" s="1066">
        <v>14</v>
      </c>
      <c r="AV55" s="1066">
        <v>52.6239316235948</v>
      </c>
      <c r="AW55" s="1066">
        <v>43.000000000440174</v>
      </c>
      <c r="AX55" s="1066">
        <v>40.506493506282141</v>
      </c>
      <c r="AY55" s="1066">
        <v>1366.3249943404835</v>
      </c>
      <c r="AZ55" s="1066">
        <v>1110.4918342023871</v>
      </c>
      <c r="BA55" s="1066">
        <v>3</v>
      </c>
      <c r="BB55" s="1066">
        <v>161.482683983117</v>
      </c>
      <c r="BC55" s="1066">
        <v>344.29703205526755</v>
      </c>
      <c r="BD55" s="1066">
        <v>452.77145892882487</v>
      </c>
      <c r="BE55" s="1066">
        <v>148.94065923517789</v>
      </c>
      <c r="BF55" s="1066">
        <v>255.83316013809647</v>
      </c>
      <c r="BG55" s="1066">
        <v>0</v>
      </c>
      <c r="BH55" s="1066">
        <v>24.238311858522842</v>
      </c>
      <c r="BI55" s="1066">
        <v>39.995405410402888</v>
      </c>
      <c r="BJ55" s="1066">
        <v>144.113402471456</v>
      </c>
      <c r="BK55" s="1066">
        <v>47.48604039771476</v>
      </c>
      <c r="BL55" s="1061">
        <v>191.55820127401705</v>
      </c>
      <c r="BM55" s="1061">
        <v>153.02248699064046</v>
      </c>
      <c r="BN55" s="1061">
        <v>38.535714283376592</v>
      </c>
    </row>
    <row r="56" spans="1:66" ht="18.600000000000001" customHeight="1" thickBot="1">
      <c r="A56" s="1121" t="s">
        <v>775</v>
      </c>
      <c r="B56" s="1121"/>
      <c r="C56" s="100"/>
      <c r="D56" s="181"/>
      <c r="E56" s="1067">
        <v>63053.483689367153</v>
      </c>
      <c r="F56" s="1068">
        <v>48451.471067913197</v>
      </c>
      <c r="G56" s="1068">
        <v>14602.012621453841</v>
      </c>
      <c r="H56" s="1069">
        <v>17131.892824003218</v>
      </c>
      <c r="I56" s="1069">
        <v>15492.060074264025</v>
      </c>
      <c r="J56" s="1069">
        <v>10.558823529526187</v>
      </c>
      <c r="K56" s="1069">
        <v>1295.3854052593699</v>
      </c>
      <c r="L56" s="1069">
        <v>4846.0339223472447</v>
      </c>
      <c r="M56" s="1069">
        <v>5126.8065568161346</v>
      </c>
      <c r="N56" s="1069">
        <v>4213.2753663117792</v>
      </c>
      <c r="O56" s="1070">
        <v>1639.8327497392015</v>
      </c>
      <c r="P56" s="1070">
        <v>2</v>
      </c>
      <c r="Q56" s="1070">
        <v>246.67928846022122</v>
      </c>
      <c r="R56" s="1070">
        <v>628.38422416882747</v>
      </c>
      <c r="S56" s="1070">
        <v>546.49596172755832</v>
      </c>
      <c r="T56" s="1070">
        <v>216.27327538259439</v>
      </c>
      <c r="U56" s="1070">
        <v>19158.590700591831</v>
      </c>
      <c r="V56" s="1070">
        <v>9583.8126059795886</v>
      </c>
      <c r="W56" s="1070">
        <v>31.648157367447311</v>
      </c>
      <c r="X56" s="1070">
        <v>708.15609716666609</v>
      </c>
      <c r="Y56" s="1070">
        <v>2541.6622611462194</v>
      </c>
      <c r="Z56" s="1070">
        <v>3018.3392649696925</v>
      </c>
      <c r="AA56" s="1070">
        <v>3284.0068253295631</v>
      </c>
      <c r="AB56" s="1070">
        <v>9574.7780946122566</v>
      </c>
      <c r="AC56" s="1070">
        <v>26.172043011675711</v>
      </c>
      <c r="AD56" s="1070">
        <v>1258.4380612723257</v>
      </c>
      <c r="AE56" s="1070">
        <v>3624.4676968122844</v>
      </c>
      <c r="AF56" s="1070">
        <v>3168.595563279428</v>
      </c>
      <c r="AG56" s="1070">
        <v>1497.1047302365496</v>
      </c>
      <c r="AH56" s="1121" t="s">
        <v>775</v>
      </c>
      <c r="AI56" s="1121"/>
      <c r="AJ56" s="100"/>
      <c r="AK56" s="181"/>
      <c r="AL56" s="1070">
        <v>11839.14020189744</v>
      </c>
      <c r="AM56" s="1070">
        <v>11022.852556620452</v>
      </c>
      <c r="AN56" s="1070">
        <v>17.912188229717458</v>
      </c>
      <c r="AO56" s="1070">
        <v>1246.0155870279152</v>
      </c>
      <c r="AP56" s="1070">
        <v>3839.089753908454</v>
      </c>
      <c r="AQ56" s="1070">
        <v>3652.825423078928</v>
      </c>
      <c r="AR56" s="1070">
        <v>2267.0096043754515</v>
      </c>
      <c r="AS56" s="1070">
        <v>816.28764527698854</v>
      </c>
      <c r="AT56" s="1070">
        <v>8.0624999998410392</v>
      </c>
      <c r="AU56" s="1070">
        <v>135.34510661836148</v>
      </c>
      <c r="AV56" s="1070">
        <v>304.35810242760857</v>
      </c>
      <c r="AW56" s="1070">
        <v>259.35538351913613</v>
      </c>
      <c r="AX56" s="1070">
        <v>109.16655271204087</v>
      </c>
      <c r="AY56" s="1070">
        <v>11966.377319144593</v>
      </c>
      <c r="AZ56" s="1070">
        <v>10139.260692834476</v>
      </c>
      <c r="BA56" s="1070">
        <v>23.969706900965036</v>
      </c>
      <c r="BB56" s="1070">
        <v>1234.7128280965098</v>
      </c>
      <c r="BC56" s="1070">
        <v>3542.7334744494665</v>
      </c>
      <c r="BD56" s="1070">
        <v>3061.0354391186643</v>
      </c>
      <c r="BE56" s="1070">
        <v>2276.8092442688817</v>
      </c>
      <c r="BF56" s="1070">
        <v>1827.1166263101168</v>
      </c>
      <c r="BG56" s="1070">
        <v>0</v>
      </c>
      <c r="BH56" s="1070">
        <v>139.24876471707466</v>
      </c>
      <c r="BI56" s="1070">
        <v>716.29879827744173</v>
      </c>
      <c r="BJ56" s="1070">
        <v>507.48268499726476</v>
      </c>
      <c r="BK56" s="1070">
        <v>464.08637831833533</v>
      </c>
      <c r="BL56" s="1070">
        <v>2957.4826437299635</v>
      </c>
      <c r="BM56" s="1070">
        <v>2237.6364501670892</v>
      </c>
      <c r="BN56" s="1070">
        <v>719.84619356287249</v>
      </c>
    </row>
    <row r="57" spans="1:66" ht="15" customHeight="1">
      <c r="A57" s="43"/>
      <c r="AH57" s="43"/>
    </row>
    <row r="62" spans="1:66">
      <c r="B62" s="42" t="s">
        <v>962</v>
      </c>
      <c r="E62" s="43">
        <f>E40+E41</f>
        <v>17754.298435545745</v>
      </c>
      <c r="F62" s="43">
        <f t="shared" ref="F62:AG62" si="0">F40+F41</f>
        <v>13958.041356204638</v>
      </c>
      <c r="G62" s="43">
        <f t="shared" si="0"/>
        <v>3796.2570793411078</v>
      </c>
      <c r="H62" s="43">
        <f t="shared" si="0"/>
        <v>3940.2406857119336</v>
      </c>
      <c r="I62" s="43">
        <f t="shared" si="0"/>
        <v>3667.3262670366839</v>
      </c>
      <c r="J62" s="43">
        <f t="shared" si="0"/>
        <v>0</v>
      </c>
      <c r="L62" s="43">
        <f t="shared" si="0"/>
        <v>938.18804346854768</v>
      </c>
      <c r="M62" s="43">
        <f t="shared" si="0"/>
        <v>1411.4264024052691</v>
      </c>
      <c r="N62" s="43">
        <f t="shared" si="0"/>
        <v>1081.4328513723954</v>
      </c>
      <c r="O62" s="43">
        <f t="shared" si="0"/>
        <v>272.91441867525009</v>
      </c>
      <c r="P62" s="43">
        <f t="shared" si="0"/>
        <v>0</v>
      </c>
      <c r="Q62" s="43">
        <f t="shared" si="0"/>
        <v>33.785531253553614</v>
      </c>
      <c r="S62" s="43">
        <f t="shared" si="0"/>
        <v>103.05291067871191</v>
      </c>
      <c r="T62" s="43">
        <f t="shared" si="0"/>
        <v>55.48342498024752</v>
      </c>
      <c r="U62" s="43">
        <f t="shared" si="0"/>
        <v>4873.2703994657259</v>
      </c>
      <c r="V62" s="43">
        <f t="shared" si="0"/>
        <v>2256.1135058390742</v>
      </c>
      <c r="W62" s="43">
        <f t="shared" si="0"/>
        <v>5.4670986057515467</v>
      </c>
      <c r="X62" s="43">
        <f t="shared" si="0"/>
        <v>174.80974755769296</v>
      </c>
      <c r="Z62" s="43">
        <f t="shared" si="0"/>
        <v>678.85990554263162</v>
      </c>
      <c r="AA62" s="43">
        <f t="shared" si="0"/>
        <v>749.93529392482037</v>
      </c>
      <c r="AB62" s="43">
        <f t="shared" si="0"/>
        <v>2617.1568936266522</v>
      </c>
      <c r="AC62" s="43">
        <f t="shared" si="0"/>
        <v>1</v>
      </c>
      <c r="AD62" s="43">
        <f t="shared" si="0"/>
        <v>382.10709654375864</v>
      </c>
      <c r="AF62" s="43">
        <f t="shared" si="0"/>
        <v>898.37092994062414</v>
      </c>
      <c r="AG62" s="43">
        <f t="shared" si="0"/>
        <v>360.3894492655815</v>
      </c>
      <c r="AI62" s="42" t="s">
        <v>962</v>
      </c>
      <c r="AL62" s="43">
        <f t="shared" ref="AL62:BN62" si="1">AL40+AL41</f>
        <v>3053.7216452827661</v>
      </c>
      <c r="AM62" s="43">
        <f t="shared" si="1"/>
        <v>2899.3435712871046</v>
      </c>
      <c r="AN62" s="43">
        <f t="shared" si="1"/>
        <v>9.5371882298234301</v>
      </c>
      <c r="AO62" s="43">
        <f t="shared" si="1"/>
        <v>218.90398471340438</v>
      </c>
      <c r="AQ62" s="43">
        <f t="shared" si="1"/>
        <v>993.68255096396445</v>
      </c>
      <c r="AR62" s="43">
        <f t="shared" si="1"/>
        <v>734.78359713736097</v>
      </c>
      <c r="AS62" s="43">
        <f t="shared" si="1"/>
        <v>154.37807399566086</v>
      </c>
      <c r="AT62" s="43">
        <f t="shared" si="1"/>
        <v>0</v>
      </c>
      <c r="AV62" s="43">
        <f t="shared" si="1"/>
        <v>46.244876383529324</v>
      </c>
      <c r="AW62" s="43">
        <f t="shared" si="1"/>
        <v>36.403193608633345</v>
      </c>
      <c r="AX62" s="43">
        <f t="shared" si="1"/>
        <v>28.285739714368493</v>
      </c>
      <c r="AY62" s="43">
        <f t="shared" si="1"/>
        <v>5427.944600861927</v>
      </c>
      <c r="AZ62" s="43">
        <f t="shared" si="1"/>
        <v>4785.2435626487622</v>
      </c>
      <c r="BA62" s="43">
        <f t="shared" si="1"/>
        <v>1</v>
      </c>
      <c r="BB62" s="43">
        <f t="shared" si="1"/>
        <v>560.98064557741145</v>
      </c>
      <c r="BD62" s="43">
        <f t="shared" si="1"/>
        <v>1846.576151727736</v>
      </c>
      <c r="BE62" s="43">
        <f t="shared" si="1"/>
        <v>1017.1853153486296</v>
      </c>
      <c r="BF62" s="43">
        <f t="shared" si="1"/>
        <v>642.70103821316513</v>
      </c>
      <c r="BG62" s="43">
        <f t="shared" si="1"/>
        <v>0</v>
      </c>
      <c r="BH62" s="43">
        <f t="shared" si="1"/>
        <v>100.71206342738321</v>
      </c>
      <c r="BJ62" s="43">
        <f t="shared" si="1"/>
        <v>211.06297228222513</v>
      </c>
      <c r="BK62" s="43">
        <f t="shared" si="1"/>
        <v>123.71882778131204</v>
      </c>
      <c r="BL62" s="43">
        <f t="shared" si="1"/>
        <v>459.12110422338782</v>
      </c>
      <c r="BM62" s="43">
        <f t="shared" si="1"/>
        <v>345.76444939356753</v>
      </c>
      <c r="BN62" s="43">
        <f t="shared" si="1"/>
        <v>113.35665482982031</v>
      </c>
    </row>
  </sheetData>
  <mergeCells count="81">
    <mergeCell ref="A10:C10"/>
    <mergeCell ref="A12:C12"/>
    <mergeCell ref="A8:C8"/>
    <mergeCell ref="A9:C9"/>
    <mergeCell ref="F6:F7"/>
    <mergeCell ref="A11:C11"/>
    <mergeCell ref="AH9:AJ9"/>
    <mergeCell ref="AH10:AJ10"/>
    <mergeCell ref="AH11:AJ11"/>
    <mergeCell ref="V6:AA6"/>
    <mergeCell ref="I6:N6"/>
    <mergeCell ref="O6:T6"/>
    <mergeCell ref="A56:B56"/>
    <mergeCell ref="A51:C51"/>
    <mergeCell ref="A50:B50"/>
    <mergeCell ref="A36:B36"/>
    <mergeCell ref="A35:C35"/>
    <mergeCell ref="A52:B52"/>
    <mergeCell ref="BL3:BN5"/>
    <mergeCell ref="U5:AG5"/>
    <mergeCell ref="AL5:AX5"/>
    <mergeCell ref="AY5:BK5"/>
    <mergeCell ref="AB6:AG6"/>
    <mergeCell ref="BL6:BL7"/>
    <mergeCell ref="BM6:BM7"/>
    <mergeCell ref="BN6:BN7"/>
    <mergeCell ref="AY6:AY7"/>
    <mergeCell ref="AZ6:BE6"/>
    <mergeCell ref="BF6:BK6"/>
    <mergeCell ref="U6:U7"/>
    <mergeCell ref="AL6:AL7"/>
    <mergeCell ref="AM6:AR6"/>
    <mergeCell ref="AS6:AX6"/>
    <mergeCell ref="AH3:AJ7"/>
    <mergeCell ref="A1:N1"/>
    <mergeCell ref="A3:C7"/>
    <mergeCell ref="E3:G5"/>
    <mergeCell ref="H5:N5"/>
    <mergeCell ref="O5:T5"/>
    <mergeCell ref="G6:G7"/>
    <mergeCell ref="H6:H7"/>
    <mergeCell ref="E6:E7"/>
    <mergeCell ref="AH56:AI56"/>
    <mergeCell ref="AH1:AX1"/>
    <mergeCell ref="AH22:AJ22"/>
    <mergeCell ref="AH23:AJ23"/>
    <mergeCell ref="AH26:AJ26"/>
    <mergeCell ref="AH29:AJ29"/>
    <mergeCell ref="AH35:AJ35"/>
    <mergeCell ref="AH17:AJ17"/>
    <mergeCell ref="AH36:AI36"/>
    <mergeCell ref="AH21:AJ21"/>
    <mergeCell ref="AH13:AJ13"/>
    <mergeCell ref="AH14:AJ14"/>
    <mergeCell ref="AH15:AJ15"/>
    <mergeCell ref="AH19:AJ19"/>
    <mergeCell ref="AH18:AJ18"/>
    <mergeCell ref="AH8:AJ8"/>
    <mergeCell ref="AH12:AJ12"/>
    <mergeCell ref="AH16:AJ16"/>
    <mergeCell ref="A21:C21"/>
    <mergeCell ref="A22:C22"/>
    <mergeCell ref="A23:C23"/>
    <mergeCell ref="A19:C19"/>
    <mergeCell ref="A16:C16"/>
    <mergeCell ref="A17:C17"/>
    <mergeCell ref="A18:C18"/>
    <mergeCell ref="A20:C20"/>
    <mergeCell ref="A13:C13"/>
    <mergeCell ref="A14:C14"/>
    <mergeCell ref="A15:C15"/>
    <mergeCell ref="AH51:AJ51"/>
    <mergeCell ref="AH52:AI52"/>
    <mergeCell ref="A29:C29"/>
    <mergeCell ref="A26:C26"/>
    <mergeCell ref="AH20:AJ20"/>
    <mergeCell ref="A24:C24"/>
    <mergeCell ref="AH24:AJ24"/>
    <mergeCell ref="AH50:AI50"/>
    <mergeCell ref="A25:C25"/>
    <mergeCell ref="AH25:AJ25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F67"/>
  <sheetViews>
    <sheetView view="pageBreakPreview" topLeftCell="AQ1" zoomScaleNormal="50" zoomScaleSheetLayoutView="100" workbookViewId="0">
      <selection activeCell="J65" sqref="J65"/>
    </sheetView>
  </sheetViews>
  <sheetFormatPr defaultColWidth="9.109375" defaultRowHeight="15.6"/>
  <cols>
    <col min="1" max="1" width="2.33203125" style="14" customWidth="1"/>
    <col min="2" max="2" width="16.6640625" style="14" customWidth="1"/>
    <col min="3" max="3" width="2.33203125" style="14" customWidth="1"/>
    <col min="4" max="4" width="1.6640625" style="15" customWidth="1"/>
    <col min="5" max="5" width="8.109375" style="43" customWidth="1"/>
    <col min="6" max="9" width="8.88671875" style="43" customWidth="1"/>
    <col min="10" max="14" width="7.44140625" style="43" customWidth="1"/>
    <col min="15" max="16" width="5.44140625" style="43" customWidth="1"/>
    <col min="17" max="17" width="5.109375" style="43" customWidth="1"/>
    <col min="18" max="18" width="5.5546875" style="43" customWidth="1"/>
    <col min="19" max="19" width="5.44140625" style="43" customWidth="1"/>
    <col min="20" max="20" width="5.109375" style="43" customWidth="1"/>
    <col min="21" max="21" width="6.5546875" style="43" customWidth="1"/>
    <col min="22" max="22" width="6.88671875" style="43" customWidth="1"/>
    <col min="23" max="23" width="5" style="43" customWidth="1"/>
    <col min="24" max="25" width="5.5546875" style="43" customWidth="1"/>
    <col min="26" max="26" width="5.6640625" style="43" customWidth="1"/>
    <col min="27" max="27" width="6" style="43" customWidth="1"/>
    <col min="28" max="28" width="7" style="43" customWidth="1"/>
    <col min="29" max="29" width="5.6640625" style="43" customWidth="1"/>
    <col min="30" max="30" width="5" style="43" customWidth="1"/>
    <col min="31" max="31" width="5.88671875" style="43" customWidth="1"/>
    <col min="32" max="32" width="5.6640625" style="43" customWidth="1"/>
    <col min="33" max="33" width="5.109375" style="43" customWidth="1"/>
    <col min="34" max="34" width="2.33203125" style="14" customWidth="1"/>
    <col min="35" max="35" width="16.6640625" style="14" customWidth="1"/>
    <col min="36" max="36" width="2.33203125" style="14" customWidth="1"/>
    <col min="37" max="37" width="1.6640625" style="15" customWidth="1"/>
    <col min="38" max="38" width="6.109375" style="43" customWidth="1"/>
    <col min="39" max="39" width="6.88671875" style="43" bestFit="1" customWidth="1"/>
    <col min="40" max="40" width="6.109375" style="43" customWidth="1"/>
    <col min="41" max="42" width="6" style="43" customWidth="1"/>
    <col min="43" max="43" width="6.6640625" style="43" customWidth="1"/>
    <col min="44" max="44" width="6.33203125" style="43" customWidth="1"/>
    <col min="45" max="45" width="6.6640625" style="43" customWidth="1"/>
    <col min="46" max="46" width="6" style="43" customWidth="1"/>
    <col min="47" max="47" width="5.88671875" style="43" customWidth="1"/>
    <col min="48" max="50" width="7.109375" style="43" customWidth="1"/>
    <col min="51" max="52" width="7.5546875" style="43" customWidth="1"/>
    <col min="53" max="57" width="6.88671875" style="43" customWidth="1"/>
    <col min="58" max="58" width="6.33203125" style="43" customWidth="1"/>
    <col min="59" max="63" width="6.44140625" style="43" customWidth="1"/>
    <col min="64" max="64" width="6.5546875" style="43" customWidth="1"/>
    <col min="65" max="65" width="5.5546875" style="43" customWidth="1"/>
    <col min="66" max="66" width="7.33203125" style="43" customWidth="1"/>
    <col min="67" max="67" width="12.5546875" style="43" customWidth="1"/>
    <col min="68" max="16384" width="9.109375" style="43"/>
  </cols>
  <sheetData>
    <row r="1" spans="1:74" s="113" customFormat="1" ht="35.1" customHeight="1">
      <c r="A1" s="1128" t="s">
        <v>550</v>
      </c>
      <c r="B1" s="1128"/>
      <c r="C1" s="1128"/>
      <c r="D1" s="1128"/>
      <c r="E1" s="1128"/>
      <c r="F1" s="1128"/>
      <c r="G1" s="1128"/>
      <c r="H1" s="1128"/>
      <c r="I1" s="1128"/>
      <c r="J1" s="1128"/>
      <c r="K1" s="1128"/>
      <c r="L1" s="1128"/>
      <c r="M1" s="1128"/>
      <c r="N1" s="1128"/>
      <c r="O1" s="111" t="s">
        <v>551</v>
      </c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28" t="s">
        <v>550</v>
      </c>
      <c r="AI1" s="1128"/>
      <c r="AJ1" s="1128"/>
      <c r="AK1" s="1128"/>
      <c r="AL1" s="1128"/>
      <c r="AM1" s="1128"/>
      <c r="AN1" s="1128"/>
      <c r="AO1" s="1128"/>
      <c r="AP1" s="1128"/>
      <c r="AQ1" s="1128"/>
      <c r="AR1" s="1128"/>
      <c r="AS1" s="1128"/>
      <c r="AT1" s="1128"/>
      <c r="AU1" s="1128"/>
      <c r="AV1" s="1128"/>
      <c r="AW1" s="1128"/>
      <c r="AX1" s="1128"/>
      <c r="AY1" s="111" t="s">
        <v>552</v>
      </c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2"/>
      <c r="BM1" s="112"/>
      <c r="BN1" s="112"/>
    </row>
    <row r="2" spans="1:74" ht="12.9" customHeight="1" thickBot="1">
      <c r="A2" s="43"/>
      <c r="B2" s="115"/>
      <c r="C2" s="115"/>
      <c r="D2" s="116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7"/>
      <c r="AC2" s="427"/>
      <c r="AD2" s="427"/>
      <c r="AE2" s="427"/>
      <c r="AF2" s="427"/>
      <c r="AG2" s="427"/>
      <c r="AH2" s="43"/>
      <c r="AI2" s="115"/>
      <c r="AJ2" s="115"/>
      <c r="AK2" s="116"/>
      <c r="AL2" s="427"/>
      <c r="AM2" s="427"/>
      <c r="AN2" s="427"/>
      <c r="AO2" s="427"/>
      <c r="AP2" s="427"/>
      <c r="AQ2" s="427"/>
      <c r="AR2" s="427"/>
      <c r="AS2" s="427"/>
      <c r="AT2" s="427"/>
      <c r="AU2" s="427"/>
      <c r="AV2" s="427"/>
      <c r="AW2" s="427"/>
      <c r="AX2" s="427"/>
      <c r="AY2" s="427"/>
      <c r="AZ2" s="427"/>
      <c r="BA2" s="427"/>
      <c r="BB2" s="427"/>
      <c r="BC2" s="427"/>
      <c r="BD2" s="427"/>
      <c r="BE2" s="427"/>
      <c r="BF2" s="427"/>
      <c r="BG2" s="427"/>
      <c r="BH2" s="427"/>
      <c r="BI2" s="427"/>
      <c r="BJ2" s="427"/>
      <c r="BK2" s="427"/>
      <c r="BL2" s="427"/>
      <c r="BM2" s="427"/>
      <c r="BN2" s="118" t="s">
        <v>54</v>
      </c>
    </row>
    <row r="3" spans="1:74" ht="15" customHeight="1">
      <c r="A3" s="1104" t="s">
        <v>1</v>
      </c>
      <c r="B3" s="1104"/>
      <c r="C3" s="1104"/>
      <c r="D3" s="948"/>
      <c r="E3" s="1129" t="s">
        <v>476</v>
      </c>
      <c r="F3" s="1130"/>
      <c r="G3" s="1131"/>
      <c r="H3" s="554"/>
      <c r="I3" s="468"/>
      <c r="J3" s="468"/>
      <c r="K3" s="468"/>
      <c r="L3" s="468"/>
      <c r="M3" s="468"/>
      <c r="N3" s="555" t="s">
        <v>482</v>
      </c>
      <c r="O3" s="555" t="s">
        <v>483</v>
      </c>
      <c r="P3" s="555"/>
      <c r="Q3" s="555"/>
      <c r="R3" s="555"/>
      <c r="S3" s="555"/>
      <c r="T3" s="555"/>
      <c r="U3" s="468"/>
      <c r="V3" s="468"/>
      <c r="W3" s="468"/>
      <c r="X3" s="468"/>
      <c r="Y3" s="468"/>
      <c r="Z3" s="468"/>
      <c r="AA3" s="468"/>
      <c r="AB3" s="468"/>
      <c r="AC3" s="555"/>
      <c r="AD3" s="555"/>
      <c r="AE3" s="555"/>
      <c r="AF3" s="555"/>
      <c r="AG3" s="555"/>
      <c r="AH3" s="1104" t="s">
        <v>1</v>
      </c>
      <c r="AI3" s="1104"/>
      <c r="AJ3" s="1104"/>
      <c r="AK3" s="948"/>
      <c r="AL3" s="554"/>
      <c r="AM3" s="468"/>
      <c r="AN3" s="468"/>
      <c r="AO3" s="468"/>
      <c r="AP3" s="468"/>
      <c r="AQ3" s="468"/>
      <c r="AR3" s="555"/>
      <c r="AS3" s="555"/>
      <c r="AT3" s="555"/>
      <c r="AU3" s="555"/>
      <c r="AV3" s="555"/>
      <c r="AW3" s="555"/>
      <c r="AX3" s="555" t="s">
        <v>482</v>
      </c>
      <c r="AY3" s="555" t="s">
        <v>483</v>
      </c>
      <c r="AZ3" s="555"/>
      <c r="BA3" s="468"/>
      <c r="BB3" s="468"/>
      <c r="BC3" s="468"/>
      <c r="BD3" s="468"/>
      <c r="BE3" s="468"/>
      <c r="BF3" s="468"/>
      <c r="BG3" s="555"/>
      <c r="BH3" s="555"/>
      <c r="BI3" s="555"/>
      <c r="BJ3" s="555"/>
      <c r="BK3" s="555"/>
      <c r="BL3" s="1139" t="s">
        <v>477</v>
      </c>
      <c r="BM3" s="1139"/>
      <c r="BN3" s="1142"/>
      <c r="BO3" s="44"/>
      <c r="BV3" s="121"/>
    </row>
    <row r="4" spans="1:74" ht="15" customHeight="1">
      <c r="A4" s="1105"/>
      <c r="B4" s="1105"/>
      <c r="C4" s="1105"/>
      <c r="D4" s="949"/>
      <c r="E4" s="1132"/>
      <c r="F4" s="1133"/>
      <c r="G4" s="1134"/>
      <c r="H4" s="468"/>
      <c r="I4" s="558"/>
      <c r="J4" s="558"/>
      <c r="K4" s="558"/>
      <c r="L4" s="558"/>
      <c r="M4" s="558"/>
      <c r="N4" s="559" t="s">
        <v>547</v>
      </c>
      <c r="O4" s="558" t="s">
        <v>546</v>
      </c>
      <c r="P4" s="558"/>
      <c r="Q4" s="558"/>
      <c r="R4" s="558"/>
      <c r="S4" s="558"/>
      <c r="T4" s="558"/>
      <c r="U4" s="558"/>
      <c r="V4" s="558"/>
      <c r="W4" s="558"/>
      <c r="X4" s="558"/>
      <c r="Y4" s="558"/>
      <c r="Z4" s="558"/>
      <c r="AA4" s="558"/>
      <c r="AB4" s="558"/>
      <c r="AC4" s="558"/>
      <c r="AD4" s="558"/>
      <c r="AE4" s="558"/>
      <c r="AF4" s="558"/>
      <c r="AG4" s="560"/>
      <c r="AH4" s="1105"/>
      <c r="AI4" s="1105"/>
      <c r="AJ4" s="1105"/>
      <c r="AK4" s="949"/>
      <c r="AL4" s="468"/>
      <c r="AM4" s="558"/>
      <c r="AN4" s="558"/>
      <c r="AO4" s="558"/>
      <c r="AP4" s="558"/>
      <c r="AQ4" s="558"/>
      <c r="AR4" s="558"/>
      <c r="AS4" s="558"/>
      <c r="AT4" s="558"/>
      <c r="AU4" s="558"/>
      <c r="AV4" s="558"/>
      <c r="AW4" s="558"/>
      <c r="AX4" s="559" t="s">
        <v>548</v>
      </c>
      <c r="AY4" s="558" t="s">
        <v>549</v>
      </c>
      <c r="AZ4" s="558"/>
      <c r="BA4" s="558"/>
      <c r="BB4" s="558"/>
      <c r="BC4" s="558"/>
      <c r="BD4" s="558"/>
      <c r="BE4" s="558"/>
      <c r="BF4" s="558"/>
      <c r="BG4" s="558"/>
      <c r="BH4" s="558"/>
      <c r="BI4" s="558"/>
      <c r="BJ4" s="558"/>
      <c r="BK4" s="560"/>
      <c r="BL4" s="1139"/>
      <c r="BM4" s="1139"/>
      <c r="BN4" s="1142"/>
      <c r="BO4" s="44"/>
      <c r="BV4" s="121"/>
    </row>
    <row r="5" spans="1:74" ht="15" customHeight="1">
      <c r="A5" s="1105"/>
      <c r="B5" s="1105"/>
      <c r="C5" s="1105"/>
      <c r="D5" s="949"/>
      <c r="E5" s="1132"/>
      <c r="F5" s="1133"/>
      <c r="G5" s="1134"/>
      <c r="H5" s="1135" t="s">
        <v>631</v>
      </c>
      <c r="I5" s="1136"/>
      <c r="J5" s="1136"/>
      <c r="K5" s="1136"/>
      <c r="L5" s="1136"/>
      <c r="M5" s="1136"/>
      <c r="N5" s="1136"/>
      <c r="O5" s="1137" t="s">
        <v>632</v>
      </c>
      <c r="P5" s="1137"/>
      <c r="Q5" s="1137"/>
      <c r="R5" s="1137"/>
      <c r="S5" s="1137"/>
      <c r="T5" s="1138"/>
      <c r="U5" s="1142" t="s">
        <v>475</v>
      </c>
      <c r="V5" s="1143"/>
      <c r="W5" s="1143"/>
      <c r="X5" s="1143"/>
      <c r="Y5" s="1143"/>
      <c r="Z5" s="1143"/>
      <c r="AA5" s="1143"/>
      <c r="AB5" s="1143"/>
      <c r="AC5" s="1143"/>
      <c r="AD5" s="1143"/>
      <c r="AE5" s="1143"/>
      <c r="AF5" s="1143"/>
      <c r="AG5" s="1144"/>
      <c r="AH5" s="1105"/>
      <c r="AI5" s="1105"/>
      <c r="AJ5" s="1105"/>
      <c r="AK5" s="949"/>
      <c r="AL5" s="1142" t="s">
        <v>169</v>
      </c>
      <c r="AM5" s="1143"/>
      <c r="AN5" s="1143"/>
      <c r="AO5" s="1143"/>
      <c r="AP5" s="1143"/>
      <c r="AQ5" s="1143"/>
      <c r="AR5" s="1143"/>
      <c r="AS5" s="1143"/>
      <c r="AT5" s="1143"/>
      <c r="AU5" s="1143"/>
      <c r="AV5" s="1143"/>
      <c r="AW5" s="1143"/>
      <c r="AX5" s="1144"/>
      <c r="AY5" s="1142" t="s">
        <v>170</v>
      </c>
      <c r="AZ5" s="1143"/>
      <c r="BA5" s="1143"/>
      <c r="BB5" s="1143"/>
      <c r="BC5" s="1143"/>
      <c r="BD5" s="1143"/>
      <c r="BE5" s="1143"/>
      <c r="BF5" s="1143"/>
      <c r="BG5" s="1143"/>
      <c r="BH5" s="1143"/>
      <c r="BI5" s="1143"/>
      <c r="BJ5" s="1143"/>
      <c r="BK5" s="1144"/>
      <c r="BL5" s="1139"/>
      <c r="BM5" s="1139"/>
      <c r="BN5" s="1142"/>
      <c r="BO5" s="44"/>
    </row>
    <row r="6" spans="1:74" ht="15" customHeight="1">
      <c r="A6" s="1105"/>
      <c r="B6" s="1105"/>
      <c r="C6" s="1105"/>
      <c r="D6" s="949"/>
      <c r="E6" s="1139" t="s">
        <v>68</v>
      </c>
      <c r="F6" s="1139" t="s">
        <v>473</v>
      </c>
      <c r="G6" s="1139" t="s">
        <v>474</v>
      </c>
      <c r="H6" s="1140" t="s">
        <v>204</v>
      </c>
      <c r="I6" s="1145" t="s">
        <v>473</v>
      </c>
      <c r="J6" s="1147"/>
      <c r="K6" s="1147"/>
      <c r="L6" s="1147"/>
      <c r="M6" s="1147"/>
      <c r="N6" s="1147"/>
      <c r="O6" s="1147" t="s">
        <v>474</v>
      </c>
      <c r="P6" s="1143"/>
      <c r="Q6" s="1143"/>
      <c r="R6" s="1143"/>
      <c r="S6" s="1143"/>
      <c r="T6" s="1144"/>
      <c r="U6" s="1140" t="s">
        <v>204</v>
      </c>
      <c r="V6" s="1145" t="s">
        <v>473</v>
      </c>
      <c r="W6" s="1147"/>
      <c r="X6" s="1147"/>
      <c r="Y6" s="1147"/>
      <c r="Z6" s="1147"/>
      <c r="AA6" s="1148"/>
      <c r="AB6" s="1145" t="s">
        <v>474</v>
      </c>
      <c r="AC6" s="1143"/>
      <c r="AD6" s="1143"/>
      <c r="AE6" s="1143"/>
      <c r="AF6" s="1143"/>
      <c r="AG6" s="1144"/>
      <c r="AH6" s="1105"/>
      <c r="AI6" s="1105"/>
      <c r="AJ6" s="1105"/>
      <c r="AK6" s="949"/>
      <c r="AL6" s="1140" t="s">
        <v>204</v>
      </c>
      <c r="AM6" s="1145" t="s">
        <v>473</v>
      </c>
      <c r="AN6" s="1147"/>
      <c r="AO6" s="1147"/>
      <c r="AP6" s="1147"/>
      <c r="AQ6" s="1147"/>
      <c r="AR6" s="1148"/>
      <c r="AS6" s="1145" t="s">
        <v>474</v>
      </c>
      <c r="AT6" s="1143"/>
      <c r="AU6" s="1143"/>
      <c r="AV6" s="1143"/>
      <c r="AW6" s="1143"/>
      <c r="AX6" s="1144"/>
      <c r="AY6" s="1140" t="s">
        <v>204</v>
      </c>
      <c r="AZ6" s="1145" t="s">
        <v>473</v>
      </c>
      <c r="BA6" s="1147"/>
      <c r="BB6" s="1147"/>
      <c r="BC6" s="1147"/>
      <c r="BD6" s="1147"/>
      <c r="BE6" s="1148"/>
      <c r="BF6" s="1145" t="s">
        <v>474</v>
      </c>
      <c r="BG6" s="1143"/>
      <c r="BH6" s="1143"/>
      <c r="BI6" s="1143"/>
      <c r="BJ6" s="1143"/>
      <c r="BK6" s="1144"/>
      <c r="BL6" s="1140" t="s">
        <v>68</v>
      </c>
      <c r="BM6" s="1140" t="s">
        <v>473</v>
      </c>
      <c r="BN6" s="1145" t="s">
        <v>474</v>
      </c>
      <c r="BO6" s="44"/>
    </row>
    <row r="7" spans="1:74" ht="48.75" customHeight="1">
      <c r="A7" s="1106"/>
      <c r="B7" s="1106"/>
      <c r="C7" s="1106"/>
      <c r="D7" s="950"/>
      <c r="E7" s="1139"/>
      <c r="F7" s="1139"/>
      <c r="G7" s="1139"/>
      <c r="H7" s="1141"/>
      <c r="I7" s="1099" t="s">
        <v>68</v>
      </c>
      <c r="J7" s="1098" t="s">
        <v>1102</v>
      </c>
      <c r="K7" s="1098" t="s">
        <v>1103</v>
      </c>
      <c r="L7" s="1098" t="s">
        <v>1104</v>
      </c>
      <c r="M7" s="1098" t="s">
        <v>1105</v>
      </c>
      <c r="N7" s="1098" t="s">
        <v>1106</v>
      </c>
      <c r="O7" s="224" t="s">
        <v>68</v>
      </c>
      <c r="P7" s="1098" t="s">
        <v>1102</v>
      </c>
      <c r="Q7" s="1098" t="s">
        <v>1103</v>
      </c>
      <c r="R7" s="1098" t="s">
        <v>1104</v>
      </c>
      <c r="S7" s="1098" t="s">
        <v>1105</v>
      </c>
      <c r="T7" s="1098" t="s">
        <v>1106</v>
      </c>
      <c r="U7" s="1141"/>
      <c r="V7" s="1099" t="s">
        <v>68</v>
      </c>
      <c r="W7" s="1098" t="s">
        <v>1102</v>
      </c>
      <c r="X7" s="1098" t="s">
        <v>1103</v>
      </c>
      <c r="Y7" s="1098" t="s">
        <v>1104</v>
      </c>
      <c r="Z7" s="1098" t="s">
        <v>1105</v>
      </c>
      <c r="AA7" s="1098" t="s">
        <v>1106</v>
      </c>
      <c r="AB7" s="1099" t="s">
        <v>68</v>
      </c>
      <c r="AC7" s="1098" t="s">
        <v>1102</v>
      </c>
      <c r="AD7" s="1098" t="s">
        <v>1103</v>
      </c>
      <c r="AE7" s="1098" t="s">
        <v>1104</v>
      </c>
      <c r="AF7" s="1098" t="s">
        <v>1105</v>
      </c>
      <c r="AG7" s="1098" t="s">
        <v>1106</v>
      </c>
      <c r="AH7" s="1106"/>
      <c r="AI7" s="1106"/>
      <c r="AJ7" s="1106"/>
      <c r="AK7" s="950"/>
      <c r="AL7" s="1141"/>
      <c r="AM7" s="951" t="s">
        <v>68</v>
      </c>
      <c r="AN7" s="952" t="s">
        <v>1102</v>
      </c>
      <c r="AO7" s="952" t="s">
        <v>1103</v>
      </c>
      <c r="AP7" s="952" t="s">
        <v>1104</v>
      </c>
      <c r="AQ7" s="952" t="s">
        <v>1105</v>
      </c>
      <c r="AR7" s="952" t="s">
        <v>1106</v>
      </c>
      <c r="AS7" s="951" t="s">
        <v>68</v>
      </c>
      <c r="AT7" s="952" t="s">
        <v>1102</v>
      </c>
      <c r="AU7" s="952" t="s">
        <v>1103</v>
      </c>
      <c r="AV7" s="952" t="s">
        <v>1104</v>
      </c>
      <c r="AW7" s="952" t="s">
        <v>1105</v>
      </c>
      <c r="AX7" s="952" t="s">
        <v>1106</v>
      </c>
      <c r="AY7" s="1141"/>
      <c r="AZ7" s="951" t="s">
        <v>68</v>
      </c>
      <c r="BA7" s="952" t="s">
        <v>1102</v>
      </c>
      <c r="BB7" s="952" t="s">
        <v>1103</v>
      </c>
      <c r="BC7" s="952" t="s">
        <v>1104</v>
      </c>
      <c r="BD7" s="952" t="s">
        <v>1105</v>
      </c>
      <c r="BE7" s="952" t="s">
        <v>1106</v>
      </c>
      <c r="BF7" s="951" t="s">
        <v>68</v>
      </c>
      <c r="BG7" s="952" t="s">
        <v>1102</v>
      </c>
      <c r="BH7" s="952" t="s">
        <v>1103</v>
      </c>
      <c r="BI7" s="952" t="s">
        <v>1104</v>
      </c>
      <c r="BJ7" s="952" t="s">
        <v>1105</v>
      </c>
      <c r="BK7" s="952" t="s">
        <v>1106</v>
      </c>
      <c r="BL7" s="1141"/>
      <c r="BM7" s="1141"/>
      <c r="BN7" s="1146"/>
      <c r="BO7" s="44"/>
    </row>
    <row r="8" spans="1:74" s="130" customFormat="1" ht="12.75" hidden="1" customHeight="1">
      <c r="A8" s="1110" t="s">
        <v>834</v>
      </c>
      <c r="B8" s="1110"/>
      <c r="C8" s="1110"/>
      <c r="D8" s="126"/>
      <c r="E8" s="127">
        <v>299953</v>
      </c>
      <c r="F8" s="128"/>
      <c r="G8" s="128"/>
      <c r="H8" s="128">
        <v>37490</v>
      </c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>
        <v>37490</v>
      </c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110" t="s">
        <v>834</v>
      </c>
      <c r="AI8" s="1110"/>
      <c r="AJ8" s="1110"/>
      <c r="AK8" s="126"/>
      <c r="AL8" s="128">
        <v>37490</v>
      </c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>
        <v>37490</v>
      </c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>
        <v>4977</v>
      </c>
      <c r="BM8" s="128"/>
      <c r="BN8" s="128"/>
      <c r="BO8" s="129"/>
    </row>
    <row r="9" spans="1:74" s="130" customFormat="1" ht="12.75" hidden="1" customHeight="1">
      <c r="A9" s="1100" t="s">
        <v>835</v>
      </c>
      <c r="B9" s="1100"/>
      <c r="C9" s="1100"/>
      <c r="D9" s="126"/>
      <c r="E9" s="131">
        <v>245028.31251835014</v>
      </c>
      <c r="F9" s="132"/>
      <c r="G9" s="132"/>
      <c r="H9" s="132">
        <v>35483.060334576927</v>
      </c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>
        <v>35483.060334576927</v>
      </c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100" t="s">
        <v>835</v>
      </c>
      <c r="AI9" s="1100"/>
      <c r="AJ9" s="1100"/>
      <c r="AK9" s="126"/>
      <c r="AL9" s="132">
        <v>35483.060334576927</v>
      </c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>
        <v>35483.060334576927</v>
      </c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>
        <v>5633.8493498013622</v>
      </c>
      <c r="BM9" s="132"/>
      <c r="BN9" s="132"/>
      <c r="BO9" s="129"/>
    </row>
    <row r="10" spans="1:74" s="130" customFormat="1" ht="12.75" hidden="1" customHeight="1">
      <c r="A10" s="1100" t="s">
        <v>873</v>
      </c>
      <c r="B10" s="1100"/>
      <c r="C10" s="1100"/>
      <c r="D10" s="126"/>
      <c r="E10" s="131">
        <v>227442</v>
      </c>
      <c r="F10" s="132"/>
      <c r="G10" s="132"/>
      <c r="H10" s="132">
        <v>24036.959999997744</v>
      </c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>
        <v>24036.959999997744</v>
      </c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100" t="s">
        <v>873</v>
      </c>
      <c r="AI10" s="1100"/>
      <c r="AJ10" s="1100"/>
      <c r="AK10" s="126"/>
      <c r="AL10" s="132">
        <v>24036.959999997744</v>
      </c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>
        <v>24036.959999997744</v>
      </c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>
        <v>9139</v>
      </c>
      <c r="BM10" s="132"/>
      <c r="BN10" s="132"/>
      <c r="BO10" s="129"/>
    </row>
    <row r="11" spans="1:74" s="130" customFormat="1" ht="12.75" hidden="1" customHeight="1">
      <c r="A11" s="1100" t="s">
        <v>874</v>
      </c>
      <c r="B11" s="1100"/>
      <c r="C11" s="1100"/>
      <c r="D11" s="126"/>
      <c r="E11" s="131">
        <v>228813.06455282218</v>
      </c>
      <c r="F11" s="132"/>
      <c r="G11" s="132"/>
      <c r="H11" s="132">
        <v>28234.936240150477</v>
      </c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>
        <v>28234.936240150477</v>
      </c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100" t="s">
        <v>874</v>
      </c>
      <c r="AI11" s="1100"/>
      <c r="AJ11" s="1100"/>
      <c r="AK11" s="126"/>
      <c r="AL11" s="132">
        <v>28234.936240150477</v>
      </c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>
        <v>28234.936240150477</v>
      </c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>
        <v>6923.1263194148214</v>
      </c>
      <c r="BM11" s="132"/>
      <c r="BN11" s="132"/>
      <c r="BO11" s="129"/>
    </row>
    <row r="12" spans="1:74" s="130" customFormat="1" ht="12.75" hidden="1" customHeight="1">
      <c r="A12" s="1100" t="s">
        <v>875</v>
      </c>
      <c r="B12" s="1100"/>
      <c r="C12" s="1100"/>
      <c r="D12" s="126"/>
      <c r="E12" s="131">
        <v>228948.67022142731</v>
      </c>
      <c r="F12" s="132"/>
      <c r="G12" s="132"/>
      <c r="H12" s="132">
        <v>34878.675153735967</v>
      </c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>
        <v>34878.675153735967</v>
      </c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100" t="s">
        <v>875</v>
      </c>
      <c r="AI12" s="1100"/>
      <c r="AJ12" s="1100"/>
      <c r="AK12" s="126"/>
      <c r="AL12" s="132">
        <v>34878.675153735967</v>
      </c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>
        <v>34878.675153735967</v>
      </c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>
        <v>5710.130984917424</v>
      </c>
      <c r="BM12" s="132"/>
      <c r="BN12" s="132"/>
      <c r="BO12" s="129"/>
    </row>
    <row r="13" spans="1:74" s="130" customFormat="1" ht="13.65" hidden="1" customHeight="1">
      <c r="A13" s="1100" t="s">
        <v>876</v>
      </c>
      <c r="B13" s="1100"/>
      <c r="C13" s="1100"/>
      <c r="D13" s="126"/>
      <c r="E13" s="131">
        <v>193925.71732453088</v>
      </c>
      <c r="F13" s="132"/>
      <c r="G13" s="132"/>
      <c r="H13" s="50">
        <v>29297.654461531027</v>
      </c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>
        <v>29297.654461531027</v>
      </c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1100" t="s">
        <v>876</v>
      </c>
      <c r="AI13" s="1100"/>
      <c r="AJ13" s="1100"/>
      <c r="AK13" s="126"/>
      <c r="AL13" s="50">
        <v>29297.654461531027</v>
      </c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>
        <v>29297.654461531027</v>
      </c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>
        <v>3740.518234924054</v>
      </c>
      <c r="BM13" s="50"/>
      <c r="BN13" s="50"/>
      <c r="BO13" s="129"/>
    </row>
    <row r="14" spans="1:74" s="130" customFormat="1" ht="0.75" hidden="1" customHeight="1">
      <c r="A14" s="1100" t="s">
        <v>877</v>
      </c>
      <c r="B14" s="1100"/>
      <c r="C14" s="1100"/>
      <c r="D14" s="126"/>
      <c r="E14" s="131">
        <v>166140.25630622066</v>
      </c>
      <c r="F14" s="132"/>
      <c r="G14" s="132"/>
      <c r="H14" s="50">
        <v>32255.88805542449</v>
      </c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>
        <v>32255.88805542449</v>
      </c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1100" t="s">
        <v>877</v>
      </c>
      <c r="AI14" s="1100"/>
      <c r="AJ14" s="1100"/>
      <c r="AK14" s="126"/>
      <c r="AL14" s="50">
        <v>32255.88805542449</v>
      </c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>
        <v>32255.88805542449</v>
      </c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>
        <v>3477.2153088197238</v>
      </c>
      <c r="BM14" s="50"/>
      <c r="BN14" s="50"/>
      <c r="BO14" s="129"/>
    </row>
    <row r="15" spans="1:74" s="130" customFormat="1" ht="13.65" hidden="1" customHeight="1">
      <c r="A15" s="1100" t="s">
        <v>878</v>
      </c>
      <c r="B15" s="1100"/>
      <c r="C15" s="1100"/>
      <c r="D15" s="2"/>
      <c r="E15" s="133">
        <v>155909.24169496537</v>
      </c>
      <c r="F15" s="134" t="s">
        <v>398</v>
      </c>
      <c r="G15" s="134" t="s">
        <v>398</v>
      </c>
      <c r="H15" s="133">
        <v>26183.888044999865</v>
      </c>
      <c r="I15" s="133"/>
      <c r="J15" s="133"/>
      <c r="K15" s="133"/>
      <c r="L15" s="133"/>
      <c r="M15" s="133"/>
      <c r="N15" s="133"/>
      <c r="O15" s="133"/>
      <c r="P15" s="134" t="s">
        <v>398</v>
      </c>
      <c r="Q15" s="134"/>
      <c r="R15" s="134"/>
      <c r="S15" s="134"/>
      <c r="T15" s="134" t="s">
        <v>398</v>
      </c>
      <c r="U15" s="133">
        <v>26183.888044999865</v>
      </c>
      <c r="V15" s="133"/>
      <c r="W15" s="133"/>
      <c r="X15" s="133"/>
      <c r="Y15" s="133"/>
      <c r="Z15" s="133"/>
      <c r="AA15" s="133"/>
      <c r="AB15" s="133"/>
      <c r="AC15" s="134" t="s">
        <v>398</v>
      </c>
      <c r="AD15" s="134"/>
      <c r="AE15" s="134"/>
      <c r="AF15" s="134"/>
      <c r="AG15" s="134" t="s">
        <v>398</v>
      </c>
      <c r="AH15" s="1100" t="s">
        <v>878</v>
      </c>
      <c r="AI15" s="1100"/>
      <c r="AJ15" s="1100"/>
      <c r="AK15" s="2"/>
      <c r="AL15" s="133">
        <v>26183.888044999865</v>
      </c>
      <c r="AM15" s="133"/>
      <c r="AN15" s="133"/>
      <c r="AO15" s="133"/>
      <c r="AP15" s="133"/>
      <c r="AQ15" s="133"/>
      <c r="AR15" s="133"/>
      <c r="AS15" s="133"/>
      <c r="AT15" s="134" t="s">
        <v>398</v>
      </c>
      <c r="AU15" s="134"/>
      <c r="AV15" s="134"/>
      <c r="AW15" s="134"/>
      <c r="AX15" s="134" t="s">
        <v>398</v>
      </c>
      <c r="AY15" s="133">
        <v>26183.888044999865</v>
      </c>
      <c r="AZ15" s="133"/>
      <c r="BA15" s="133"/>
      <c r="BB15" s="133"/>
      <c r="BC15" s="133"/>
      <c r="BD15" s="133"/>
      <c r="BE15" s="133"/>
      <c r="BF15" s="133"/>
      <c r="BG15" s="134" t="s">
        <v>398</v>
      </c>
      <c r="BH15" s="134"/>
      <c r="BI15" s="134"/>
      <c r="BJ15" s="134"/>
      <c r="BK15" s="134" t="s">
        <v>398</v>
      </c>
      <c r="BL15" s="133">
        <v>3871.3262716029953</v>
      </c>
      <c r="BM15" s="134" t="s">
        <v>398</v>
      </c>
      <c r="BN15" s="134" t="s">
        <v>398</v>
      </c>
      <c r="BO15" s="129"/>
    </row>
    <row r="16" spans="1:74" s="130" customFormat="1" ht="13.65" hidden="1" customHeight="1">
      <c r="A16" s="1100" t="s">
        <v>879</v>
      </c>
      <c r="B16" s="1100"/>
      <c r="C16" s="1100"/>
      <c r="D16" s="2"/>
      <c r="E16" s="133">
        <v>145594.46687390516</v>
      </c>
      <c r="F16" s="134" t="s">
        <v>398</v>
      </c>
      <c r="G16" s="134" t="s">
        <v>398</v>
      </c>
      <c r="H16" s="110">
        <v>36044.047107477432</v>
      </c>
      <c r="I16" s="110"/>
      <c r="J16" s="110"/>
      <c r="K16" s="110"/>
      <c r="L16" s="110"/>
      <c r="M16" s="110"/>
      <c r="N16" s="110"/>
      <c r="O16" s="110"/>
      <c r="P16" s="134" t="s">
        <v>398</v>
      </c>
      <c r="Q16" s="134"/>
      <c r="R16" s="134"/>
      <c r="S16" s="134"/>
      <c r="T16" s="134" t="s">
        <v>398</v>
      </c>
      <c r="U16" s="110">
        <v>36044.047107477432</v>
      </c>
      <c r="V16" s="110"/>
      <c r="W16" s="110"/>
      <c r="X16" s="110"/>
      <c r="Y16" s="110"/>
      <c r="Z16" s="110"/>
      <c r="AA16" s="110"/>
      <c r="AB16" s="110"/>
      <c r="AC16" s="134" t="s">
        <v>398</v>
      </c>
      <c r="AD16" s="134"/>
      <c r="AE16" s="134"/>
      <c r="AF16" s="134"/>
      <c r="AG16" s="134" t="s">
        <v>398</v>
      </c>
      <c r="AH16" s="1100" t="s">
        <v>879</v>
      </c>
      <c r="AI16" s="1100"/>
      <c r="AJ16" s="1100"/>
      <c r="AK16" s="2"/>
      <c r="AL16" s="110">
        <v>36044.047107477432</v>
      </c>
      <c r="AM16" s="110"/>
      <c r="AN16" s="110"/>
      <c r="AO16" s="110"/>
      <c r="AP16" s="110"/>
      <c r="AQ16" s="110"/>
      <c r="AR16" s="110"/>
      <c r="AS16" s="110"/>
      <c r="AT16" s="134" t="s">
        <v>398</v>
      </c>
      <c r="AU16" s="134"/>
      <c r="AV16" s="134"/>
      <c r="AW16" s="134"/>
      <c r="AX16" s="134" t="s">
        <v>398</v>
      </c>
      <c r="AY16" s="110">
        <v>36044.047107477432</v>
      </c>
      <c r="AZ16" s="110"/>
      <c r="BA16" s="110"/>
      <c r="BB16" s="110"/>
      <c r="BC16" s="110"/>
      <c r="BD16" s="110"/>
      <c r="BE16" s="110"/>
      <c r="BF16" s="110"/>
      <c r="BG16" s="134" t="s">
        <v>398</v>
      </c>
      <c r="BH16" s="134"/>
      <c r="BI16" s="134"/>
      <c r="BJ16" s="134"/>
      <c r="BK16" s="134" t="s">
        <v>398</v>
      </c>
      <c r="BL16" s="110">
        <v>4066.1619532608825</v>
      </c>
      <c r="BM16" s="134" t="s">
        <v>398</v>
      </c>
      <c r="BN16" s="134" t="s">
        <v>398</v>
      </c>
      <c r="BO16" s="129"/>
    </row>
    <row r="17" spans="1:84" s="130" customFormat="1" ht="13.65" hidden="1" customHeight="1">
      <c r="A17" s="1100" t="s">
        <v>880</v>
      </c>
      <c r="B17" s="1100"/>
      <c r="C17" s="1100"/>
      <c r="D17" s="2"/>
      <c r="E17" s="133">
        <v>138340.60233372761</v>
      </c>
      <c r="F17" s="134" t="s">
        <v>398</v>
      </c>
      <c r="G17" s="134" t="s">
        <v>398</v>
      </c>
      <c r="H17" s="133">
        <v>32854.434926279362</v>
      </c>
      <c r="I17" s="133"/>
      <c r="J17" s="133"/>
      <c r="K17" s="133"/>
      <c r="L17" s="133"/>
      <c r="M17" s="133"/>
      <c r="N17" s="133"/>
      <c r="O17" s="133"/>
      <c r="P17" s="134" t="s">
        <v>398</v>
      </c>
      <c r="Q17" s="134"/>
      <c r="R17" s="134"/>
      <c r="S17" s="134"/>
      <c r="T17" s="134" t="s">
        <v>398</v>
      </c>
      <c r="U17" s="133">
        <v>32854.434926279362</v>
      </c>
      <c r="V17" s="133"/>
      <c r="W17" s="133"/>
      <c r="X17" s="133"/>
      <c r="Y17" s="133"/>
      <c r="Z17" s="133"/>
      <c r="AA17" s="133"/>
      <c r="AB17" s="133"/>
      <c r="AC17" s="134" t="s">
        <v>398</v>
      </c>
      <c r="AD17" s="134"/>
      <c r="AE17" s="134"/>
      <c r="AF17" s="134"/>
      <c r="AG17" s="134" t="s">
        <v>398</v>
      </c>
      <c r="AH17" s="1100" t="s">
        <v>880</v>
      </c>
      <c r="AI17" s="1100"/>
      <c r="AJ17" s="1100"/>
      <c r="AK17" s="2"/>
      <c r="AL17" s="133">
        <v>32854.434926279362</v>
      </c>
      <c r="AM17" s="133"/>
      <c r="AN17" s="133"/>
      <c r="AO17" s="133"/>
      <c r="AP17" s="133"/>
      <c r="AQ17" s="133"/>
      <c r="AR17" s="133"/>
      <c r="AS17" s="133"/>
      <c r="AT17" s="134" t="s">
        <v>398</v>
      </c>
      <c r="AU17" s="134"/>
      <c r="AV17" s="134"/>
      <c r="AW17" s="134"/>
      <c r="AX17" s="134" t="s">
        <v>398</v>
      </c>
      <c r="AY17" s="133">
        <v>32854.434926279362</v>
      </c>
      <c r="AZ17" s="133"/>
      <c r="BA17" s="133"/>
      <c r="BB17" s="133"/>
      <c r="BC17" s="133"/>
      <c r="BD17" s="133"/>
      <c r="BE17" s="133"/>
      <c r="BF17" s="133"/>
      <c r="BG17" s="134" t="s">
        <v>398</v>
      </c>
      <c r="BH17" s="134"/>
      <c r="BI17" s="134"/>
      <c r="BJ17" s="134"/>
      <c r="BK17" s="134" t="s">
        <v>398</v>
      </c>
      <c r="BL17" s="133">
        <v>3239.7557457732919</v>
      </c>
      <c r="BM17" s="134" t="s">
        <v>398</v>
      </c>
      <c r="BN17" s="134" t="s">
        <v>398</v>
      </c>
      <c r="BO17" s="129"/>
    </row>
    <row r="18" spans="1:84" s="130" customFormat="1" ht="14.25" hidden="1" customHeight="1">
      <c r="A18" s="1100" t="s">
        <v>881</v>
      </c>
      <c r="B18" s="1100"/>
      <c r="C18" s="1100"/>
      <c r="D18" s="2"/>
      <c r="E18" s="135">
        <v>138234.84637123178</v>
      </c>
      <c r="F18" s="134" t="s">
        <v>398</v>
      </c>
      <c r="G18" s="134" t="s">
        <v>398</v>
      </c>
      <c r="H18" s="133">
        <v>32837.650380455758</v>
      </c>
      <c r="I18" s="133"/>
      <c r="J18" s="133"/>
      <c r="K18" s="133"/>
      <c r="L18" s="133"/>
      <c r="M18" s="133"/>
      <c r="N18" s="133"/>
      <c r="O18" s="133"/>
      <c r="P18" s="134" t="s">
        <v>398</v>
      </c>
      <c r="Q18" s="134"/>
      <c r="R18" s="134"/>
      <c r="S18" s="134"/>
      <c r="T18" s="134" t="s">
        <v>398</v>
      </c>
      <c r="U18" s="133">
        <v>32837.650380455758</v>
      </c>
      <c r="V18" s="133"/>
      <c r="W18" s="133"/>
      <c r="X18" s="133"/>
      <c r="Y18" s="133"/>
      <c r="Z18" s="133"/>
      <c r="AA18" s="133"/>
      <c r="AB18" s="133"/>
      <c r="AC18" s="134" t="s">
        <v>398</v>
      </c>
      <c r="AD18" s="134"/>
      <c r="AE18" s="134"/>
      <c r="AF18" s="134"/>
      <c r="AG18" s="134" t="s">
        <v>398</v>
      </c>
      <c r="AH18" s="1100" t="s">
        <v>881</v>
      </c>
      <c r="AI18" s="1100"/>
      <c r="AJ18" s="1100"/>
      <c r="AK18" s="2"/>
      <c r="AL18" s="133">
        <v>32837.650380455758</v>
      </c>
      <c r="AM18" s="133"/>
      <c r="AN18" s="133"/>
      <c r="AO18" s="133"/>
      <c r="AP18" s="133"/>
      <c r="AQ18" s="133"/>
      <c r="AR18" s="133"/>
      <c r="AS18" s="133"/>
      <c r="AT18" s="134" t="s">
        <v>398</v>
      </c>
      <c r="AU18" s="134"/>
      <c r="AV18" s="134"/>
      <c r="AW18" s="134"/>
      <c r="AX18" s="134" t="s">
        <v>398</v>
      </c>
      <c r="AY18" s="133">
        <v>32837.650380455758</v>
      </c>
      <c r="AZ18" s="133"/>
      <c r="BA18" s="133"/>
      <c r="BB18" s="133"/>
      <c r="BC18" s="133"/>
      <c r="BD18" s="133"/>
      <c r="BE18" s="133"/>
      <c r="BF18" s="133"/>
      <c r="BG18" s="134" t="s">
        <v>398</v>
      </c>
      <c r="BH18" s="134"/>
      <c r="BI18" s="134"/>
      <c r="BJ18" s="134"/>
      <c r="BK18" s="134" t="s">
        <v>398</v>
      </c>
      <c r="BL18" s="133">
        <v>4486.9750885062595</v>
      </c>
      <c r="BM18" s="134" t="s">
        <v>398</v>
      </c>
      <c r="BN18" s="134" t="s">
        <v>398</v>
      </c>
      <c r="BO18" s="129"/>
      <c r="CE18" s="130" t="e">
        <f>#REF!/E18</f>
        <v>#REF!</v>
      </c>
      <c r="CF18" s="130" t="e">
        <f>CE18/12</f>
        <v>#REF!</v>
      </c>
    </row>
    <row r="19" spans="1:84" s="130" customFormat="1" ht="15.75" hidden="1" customHeight="1">
      <c r="A19" s="1100" t="s">
        <v>882</v>
      </c>
      <c r="B19" s="1100"/>
      <c r="C19" s="1100"/>
      <c r="D19" s="2"/>
      <c r="E19" s="110">
        <v>148534.99487466394</v>
      </c>
      <c r="F19" s="134" t="s">
        <v>398</v>
      </c>
      <c r="G19" s="134" t="s">
        <v>398</v>
      </c>
      <c r="H19" s="133">
        <v>36143.985217942514</v>
      </c>
      <c r="I19" s="134" t="s">
        <v>398</v>
      </c>
      <c r="J19" s="134" t="s">
        <v>398</v>
      </c>
      <c r="K19" s="134" t="s">
        <v>398</v>
      </c>
      <c r="L19" s="134"/>
      <c r="M19" s="134" t="s">
        <v>398</v>
      </c>
      <c r="N19" s="134" t="s">
        <v>398</v>
      </c>
      <c r="O19" s="134" t="s">
        <v>398</v>
      </c>
      <c r="P19" s="134" t="s">
        <v>398</v>
      </c>
      <c r="Q19" s="134" t="s">
        <v>398</v>
      </c>
      <c r="R19" s="134"/>
      <c r="S19" s="134" t="s">
        <v>398</v>
      </c>
      <c r="T19" s="134" t="s">
        <v>398</v>
      </c>
      <c r="U19" s="133">
        <v>29886.464678443583</v>
      </c>
      <c r="V19" s="134" t="s">
        <v>146</v>
      </c>
      <c r="W19" s="134" t="s">
        <v>751</v>
      </c>
      <c r="X19" s="134" t="s">
        <v>751</v>
      </c>
      <c r="Y19" s="134"/>
      <c r="Z19" s="134" t="s">
        <v>751</v>
      </c>
      <c r="AA19" s="134" t="s">
        <v>751</v>
      </c>
      <c r="AB19" s="134" t="s">
        <v>146</v>
      </c>
      <c r="AC19" s="134" t="s">
        <v>751</v>
      </c>
      <c r="AD19" s="134" t="s">
        <v>751</v>
      </c>
      <c r="AE19" s="134"/>
      <c r="AF19" s="134" t="s">
        <v>751</v>
      </c>
      <c r="AG19" s="134" t="s">
        <v>751</v>
      </c>
      <c r="AH19" s="1100" t="s">
        <v>882</v>
      </c>
      <c r="AI19" s="1100"/>
      <c r="AJ19" s="1100"/>
      <c r="AK19" s="2"/>
      <c r="AL19" s="133">
        <v>37649.64284563368</v>
      </c>
      <c r="AM19" s="134" t="s">
        <v>751</v>
      </c>
      <c r="AN19" s="134" t="s">
        <v>751</v>
      </c>
      <c r="AO19" s="134" t="s">
        <v>751</v>
      </c>
      <c r="AP19" s="134"/>
      <c r="AQ19" s="134" t="s">
        <v>751</v>
      </c>
      <c r="AR19" s="134" t="s">
        <v>751</v>
      </c>
      <c r="AS19" s="134" t="s">
        <v>751</v>
      </c>
      <c r="AT19" s="134" t="s">
        <v>751</v>
      </c>
      <c r="AU19" s="134" t="s">
        <v>751</v>
      </c>
      <c r="AV19" s="134"/>
      <c r="AW19" s="134" t="s">
        <v>751</v>
      </c>
      <c r="AX19" s="134" t="s">
        <v>751</v>
      </c>
      <c r="AY19" s="133">
        <v>40413.645422570175</v>
      </c>
      <c r="AZ19" s="134" t="s">
        <v>751</v>
      </c>
      <c r="BA19" s="134" t="s">
        <v>751</v>
      </c>
      <c r="BB19" s="134" t="s">
        <v>751</v>
      </c>
      <c r="BC19" s="134"/>
      <c r="BD19" s="134" t="s">
        <v>751</v>
      </c>
      <c r="BE19" s="134" t="s">
        <v>751</v>
      </c>
      <c r="BF19" s="134" t="s">
        <v>751</v>
      </c>
      <c r="BG19" s="134" t="s">
        <v>751</v>
      </c>
      <c r="BH19" s="134"/>
      <c r="BI19" s="134" t="s">
        <v>751</v>
      </c>
      <c r="BJ19" s="134" t="s">
        <v>751</v>
      </c>
      <c r="BK19" s="134" t="s">
        <v>751</v>
      </c>
      <c r="BL19" s="133">
        <v>4441.2567100746519</v>
      </c>
      <c r="BM19" s="134" t="s">
        <v>751</v>
      </c>
      <c r="BN19" s="134" t="s">
        <v>751</v>
      </c>
      <c r="BO19" s="129"/>
      <c r="CE19" s="130" t="e">
        <f>#REF!/E19</f>
        <v>#REF!</v>
      </c>
      <c r="CF19" s="130" t="e">
        <f>CE19/12</f>
        <v>#REF!</v>
      </c>
    </row>
    <row r="20" spans="1:84" s="130" customFormat="1" ht="15.75" hidden="1" customHeight="1">
      <c r="A20" s="1100" t="s">
        <v>883</v>
      </c>
      <c r="B20" s="1100"/>
      <c r="C20" s="1100"/>
      <c r="D20" s="2"/>
      <c r="E20" s="136">
        <v>159165.50983377962</v>
      </c>
      <c r="F20" s="137" t="s">
        <v>812</v>
      </c>
      <c r="G20" s="137" t="s">
        <v>812</v>
      </c>
      <c r="H20" s="138">
        <v>24130.375383116003</v>
      </c>
      <c r="I20" s="137" t="s">
        <v>812</v>
      </c>
      <c r="J20" s="137" t="s">
        <v>812</v>
      </c>
      <c r="K20" s="137" t="s">
        <v>812</v>
      </c>
      <c r="L20" s="137"/>
      <c r="M20" s="137" t="s">
        <v>812</v>
      </c>
      <c r="N20" s="137" t="s">
        <v>812</v>
      </c>
      <c r="O20" s="137" t="s">
        <v>812</v>
      </c>
      <c r="P20" s="137" t="s">
        <v>812</v>
      </c>
      <c r="Q20" s="137" t="s">
        <v>812</v>
      </c>
      <c r="R20" s="137"/>
      <c r="S20" s="137" t="s">
        <v>812</v>
      </c>
      <c r="T20" s="137" t="s">
        <v>812</v>
      </c>
      <c r="U20" s="138">
        <v>21702.780418727059</v>
      </c>
      <c r="V20" s="137" t="s">
        <v>146</v>
      </c>
      <c r="W20" s="137" t="s">
        <v>812</v>
      </c>
      <c r="X20" s="137" t="s">
        <v>812</v>
      </c>
      <c r="Y20" s="137"/>
      <c r="Z20" s="137" t="s">
        <v>812</v>
      </c>
      <c r="AA20" s="137" t="s">
        <v>812</v>
      </c>
      <c r="AB20" s="137" t="s">
        <v>146</v>
      </c>
      <c r="AC20" s="137" t="s">
        <v>812</v>
      </c>
      <c r="AD20" s="137" t="s">
        <v>812</v>
      </c>
      <c r="AE20" s="137"/>
      <c r="AF20" s="137" t="s">
        <v>812</v>
      </c>
      <c r="AG20" s="137" t="s">
        <v>812</v>
      </c>
      <c r="AH20" s="1100" t="s">
        <v>883</v>
      </c>
      <c r="AI20" s="1100"/>
      <c r="AJ20" s="1100"/>
      <c r="AK20" s="2"/>
      <c r="AL20" s="109">
        <v>50352.206619768607</v>
      </c>
      <c r="AM20" s="137" t="s">
        <v>812</v>
      </c>
      <c r="AN20" s="137" t="s">
        <v>812</v>
      </c>
      <c r="AO20" s="137" t="s">
        <v>812</v>
      </c>
      <c r="AP20" s="137"/>
      <c r="AQ20" s="137" t="s">
        <v>812</v>
      </c>
      <c r="AR20" s="137" t="s">
        <v>812</v>
      </c>
      <c r="AS20" s="137" t="s">
        <v>812</v>
      </c>
      <c r="AT20" s="137" t="s">
        <v>812</v>
      </c>
      <c r="AU20" s="137" t="s">
        <v>812</v>
      </c>
      <c r="AV20" s="137"/>
      <c r="AW20" s="137" t="s">
        <v>812</v>
      </c>
      <c r="AX20" s="137" t="s">
        <v>812</v>
      </c>
      <c r="AY20" s="109">
        <v>58698.583742212293</v>
      </c>
      <c r="AZ20" s="137" t="s">
        <v>812</v>
      </c>
      <c r="BA20" s="137" t="s">
        <v>812</v>
      </c>
      <c r="BB20" s="137" t="s">
        <v>812</v>
      </c>
      <c r="BC20" s="137"/>
      <c r="BD20" s="137" t="s">
        <v>812</v>
      </c>
      <c r="BE20" s="137" t="s">
        <v>812</v>
      </c>
      <c r="BF20" s="137" t="s">
        <v>812</v>
      </c>
      <c r="BG20" s="137" t="s">
        <v>812</v>
      </c>
      <c r="BH20" s="137"/>
      <c r="BI20" s="137" t="s">
        <v>812</v>
      </c>
      <c r="BJ20" s="137" t="s">
        <v>812</v>
      </c>
      <c r="BK20" s="137" t="s">
        <v>812</v>
      </c>
      <c r="BL20" s="109">
        <v>4281.5636699583802</v>
      </c>
      <c r="BM20" s="137" t="s">
        <v>812</v>
      </c>
      <c r="BN20" s="137" t="s">
        <v>812</v>
      </c>
    </row>
    <row r="21" spans="1:84" s="130" customFormat="1" ht="15.75" customHeight="1">
      <c r="A21" s="1100" t="s">
        <v>846</v>
      </c>
      <c r="B21" s="1100"/>
      <c r="C21" s="1100"/>
      <c r="D21" s="2"/>
      <c r="E21" s="1072">
        <v>140111.07516775819</v>
      </c>
      <c r="F21" s="1072">
        <v>108761.0742814828</v>
      </c>
      <c r="G21" s="1072">
        <v>31350.000886275262</v>
      </c>
      <c r="H21" s="1056">
        <v>32600.239730219186</v>
      </c>
      <c r="I21" s="1072">
        <v>29167.719711512444</v>
      </c>
      <c r="J21" s="1071" t="s">
        <v>398</v>
      </c>
      <c r="K21" s="1071" t="s">
        <v>146</v>
      </c>
      <c r="L21" s="1071" t="s">
        <v>398</v>
      </c>
      <c r="M21" s="1071" t="s">
        <v>398</v>
      </c>
      <c r="N21" s="1071" t="s">
        <v>398</v>
      </c>
      <c r="O21" s="1072">
        <v>3432.5200187067494</v>
      </c>
      <c r="P21" s="1071" t="s">
        <v>398</v>
      </c>
      <c r="Q21" s="1071" t="s">
        <v>398</v>
      </c>
      <c r="R21" s="1071" t="s">
        <v>398</v>
      </c>
      <c r="S21" s="1071" t="s">
        <v>398</v>
      </c>
      <c r="T21" s="1071" t="s">
        <v>398</v>
      </c>
      <c r="U21" s="1056">
        <v>33082.296229559637</v>
      </c>
      <c r="V21" s="1056">
        <v>15740.066361534833</v>
      </c>
      <c r="W21" s="1071" t="s">
        <v>398</v>
      </c>
      <c r="X21" s="1071" t="s">
        <v>398</v>
      </c>
      <c r="Y21" s="1071" t="s">
        <v>398</v>
      </c>
      <c r="Z21" s="1071" t="s">
        <v>398</v>
      </c>
      <c r="AA21" s="1071" t="s">
        <v>398</v>
      </c>
      <c r="AB21" s="1056">
        <v>17342.22986802481</v>
      </c>
      <c r="AC21" s="1071" t="s">
        <v>398</v>
      </c>
      <c r="AD21" s="1071" t="s">
        <v>398</v>
      </c>
      <c r="AE21" s="1071" t="s">
        <v>398</v>
      </c>
      <c r="AF21" s="1071" t="s">
        <v>398</v>
      </c>
      <c r="AG21" s="1071" t="s">
        <v>398</v>
      </c>
      <c r="AH21" s="1100" t="s">
        <v>846</v>
      </c>
      <c r="AI21" s="1100"/>
      <c r="AJ21" s="1100"/>
      <c r="AK21" s="2"/>
      <c r="AL21" s="1057">
        <v>33277.904155459262</v>
      </c>
      <c r="AM21" s="1071">
        <v>30237.692090459135</v>
      </c>
      <c r="AN21" s="1071" t="s">
        <v>398</v>
      </c>
      <c r="AO21" s="1071" t="s">
        <v>398</v>
      </c>
      <c r="AP21" s="1071" t="s">
        <v>398</v>
      </c>
      <c r="AQ21" s="1071" t="s">
        <v>398</v>
      </c>
      <c r="AR21" s="1071" t="s">
        <v>398</v>
      </c>
      <c r="AS21" s="1071">
        <v>3040.212065000137</v>
      </c>
      <c r="AT21" s="1071" t="s">
        <v>398</v>
      </c>
      <c r="AU21" s="1071" t="s">
        <v>398</v>
      </c>
      <c r="AV21" s="1071" t="s">
        <v>398</v>
      </c>
      <c r="AW21" s="1071" t="s">
        <v>398</v>
      </c>
      <c r="AX21" s="1071" t="s">
        <v>398</v>
      </c>
      <c r="AY21" s="1057">
        <v>36129.767677020493</v>
      </c>
      <c r="AZ21" s="1071">
        <v>30019.973311750262</v>
      </c>
      <c r="BA21" s="1071" t="s">
        <v>398</v>
      </c>
      <c r="BB21" s="1071" t="s">
        <v>398</v>
      </c>
      <c r="BC21" s="1071" t="s">
        <v>398</v>
      </c>
      <c r="BD21" s="1071" t="s">
        <v>398</v>
      </c>
      <c r="BE21" s="1071" t="s">
        <v>398</v>
      </c>
      <c r="BF21" s="1071">
        <v>6109.7943652702361</v>
      </c>
      <c r="BG21" s="1071" t="s">
        <v>398</v>
      </c>
      <c r="BH21" s="1071" t="s">
        <v>398</v>
      </c>
      <c r="BI21" s="1071" t="s">
        <v>398</v>
      </c>
      <c r="BJ21" s="1071" t="s">
        <v>398</v>
      </c>
      <c r="BK21" s="1071" t="s">
        <v>398</v>
      </c>
      <c r="BL21" s="1057">
        <v>5020.8673754996107</v>
      </c>
      <c r="BM21" s="1071">
        <v>3605.0125349656341</v>
      </c>
      <c r="BN21" s="1071">
        <v>1415.8548405339745</v>
      </c>
      <c r="BO21" s="129"/>
    </row>
    <row r="22" spans="1:84" s="130" customFormat="1" ht="15.75" customHeight="1">
      <c r="A22" s="1100" t="s">
        <v>847</v>
      </c>
      <c r="B22" s="1100"/>
      <c r="C22" s="1100"/>
      <c r="D22" s="2"/>
      <c r="E22" s="1072">
        <v>123945.6041718116</v>
      </c>
      <c r="F22" s="1072">
        <v>96355.270638620423</v>
      </c>
      <c r="G22" s="1072">
        <v>27590.333533190998</v>
      </c>
      <c r="H22" s="1056">
        <v>33082.427888563296</v>
      </c>
      <c r="I22" s="1056">
        <v>29776.207046652322</v>
      </c>
      <c r="J22" s="1071" t="s">
        <v>398</v>
      </c>
      <c r="K22" s="1071" t="s">
        <v>146</v>
      </c>
      <c r="L22" s="1071" t="s">
        <v>398</v>
      </c>
      <c r="M22" s="1071" t="s">
        <v>398</v>
      </c>
      <c r="N22" s="1071" t="s">
        <v>398</v>
      </c>
      <c r="O22" s="1056">
        <v>3306.2208419109734</v>
      </c>
      <c r="P22" s="1071" t="s">
        <v>398</v>
      </c>
      <c r="Q22" s="1071" t="s">
        <v>398</v>
      </c>
      <c r="R22" s="1071" t="s">
        <v>398</v>
      </c>
      <c r="S22" s="1071" t="s">
        <v>398</v>
      </c>
      <c r="T22" s="1071" t="s">
        <v>398</v>
      </c>
      <c r="U22" s="1056">
        <v>33113.970969643662</v>
      </c>
      <c r="V22" s="1056">
        <v>16252.332541638199</v>
      </c>
      <c r="W22" s="1071" t="s">
        <v>398</v>
      </c>
      <c r="X22" s="1071" t="s">
        <v>398</v>
      </c>
      <c r="Y22" s="1071" t="s">
        <v>398</v>
      </c>
      <c r="Z22" s="1071" t="s">
        <v>398</v>
      </c>
      <c r="AA22" s="1071" t="s">
        <v>398</v>
      </c>
      <c r="AB22" s="1056">
        <v>16861.638428005441</v>
      </c>
      <c r="AC22" s="1071" t="s">
        <v>398</v>
      </c>
      <c r="AD22" s="1071" t="s">
        <v>398</v>
      </c>
      <c r="AE22" s="1071" t="s">
        <v>398</v>
      </c>
      <c r="AF22" s="1071" t="s">
        <v>398</v>
      </c>
      <c r="AG22" s="1071" t="s">
        <v>398</v>
      </c>
      <c r="AH22" s="1100" t="s">
        <v>847</v>
      </c>
      <c r="AI22" s="1100"/>
      <c r="AJ22" s="1100"/>
      <c r="AK22" s="2"/>
      <c r="AL22" s="1057">
        <v>25085.795666197952</v>
      </c>
      <c r="AM22" s="1057">
        <v>23365.118097132381</v>
      </c>
      <c r="AN22" s="1071" t="s">
        <v>398</v>
      </c>
      <c r="AO22" s="1071" t="s">
        <v>398</v>
      </c>
      <c r="AP22" s="1071" t="s">
        <v>398</v>
      </c>
      <c r="AQ22" s="1071" t="s">
        <v>398</v>
      </c>
      <c r="AR22" s="1071" t="s">
        <v>398</v>
      </c>
      <c r="AS22" s="1057">
        <v>1720.6775690655759</v>
      </c>
      <c r="AT22" s="1071" t="s">
        <v>398</v>
      </c>
      <c r="AU22" s="1071" t="s">
        <v>398</v>
      </c>
      <c r="AV22" s="1071" t="s">
        <v>398</v>
      </c>
      <c r="AW22" s="1071" t="s">
        <v>398</v>
      </c>
      <c r="AX22" s="1071" t="s">
        <v>398</v>
      </c>
      <c r="AY22" s="1057">
        <v>27626.240227280254</v>
      </c>
      <c r="AZ22" s="1057">
        <v>23410.246201568327</v>
      </c>
      <c r="BA22" s="1071" t="s">
        <v>398</v>
      </c>
      <c r="BB22" s="1071" t="s">
        <v>398</v>
      </c>
      <c r="BC22" s="1071" t="s">
        <v>398</v>
      </c>
      <c r="BD22" s="1071" t="s">
        <v>398</v>
      </c>
      <c r="BE22" s="1071" t="s">
        <v>398</v>
      </c>
      <c r="BF22" s="1057">
        <v>4215.9940257119188</v>
      </c>
      <c r="BG22" s="1071" t="s">
        <v>398</v>
      </c>
      <c r="BH22" s="1071" t="s">
        <v>398</v>
      </c>
      <c r="BI22" s="1071" t="s">
        <v>398</v>
      </c>
      <c r="BJ22" s="1071" t="s">
        <v>398</v>
      </c>
      <c r="BK22" s="1071" t="s">
        <v>398</v>
      </c>
      <c r="BL22" s="1057">
        <v>5037.1694201263626</v>
      </c>
      <c r="BM22" s="1057">
        <v>3540.6709308313625</v>
      </c>
      <c r="BN22" s="1057">
        <v>1496.4984892949976</v>
      </c>
    </row>
    <row r="23" spans="1:84" s="130" customFormat="1" ht="15.75" customHeight="1">
      <c r="A23" s="1100" t="s">
        <v>848</v>
      </c>
      <c r="B23" s="1100"/>
      <c r="C23" s="1100"/>
      <c r="D23" s="2"/>
      <c r="E23" s="1056">
        <v>129748.91678256127</v>
      </c>
      <c r="F23" s="1056">
        <v>100458.06187200011</v>
      </c>
      <c r="G23" s="1056">
        <v>29290.854910561215</v>
      </c>
      <c r="H23" s="1056">
        <v>34351.564106684236</v>
      </c>
      <c r="I23" s="1056">
        <v>30675.988261580143</v>
      </c>
      <c r="J23" s="1071" t="s">
        <v>398</v>
      </c>
      <c r="K23" s="1071" t="s">
        <v>146</v>
      </c>
      <c r="L23" s="1071" t="s">
        <v>398</v>
      </c>
      <c r="M23" s="1071" t="s">
        <v>398</v>
      </c>
      <c r="N23" s="1071" t="s">
        <v>398</v>
      </c>
      <c r="O23" s="1057">
        <v>3675.5758451040906</v>
      </c>
      <c r="P23" s="1071" t="s">
        <v>398</v>
      </c>
      <c r="Q23" s="1071" t="s">
        <v>398</v>
      </c>
      <c r="R23" s="1071" t="s">
        <v>398</v>
      </c>
      <c r="S23" s="1071" t="s">
        <v>398</v>
      </c>
      <c r="T23" s="1071" t="s">
        <v>398</v>
      </c>
      <c r="U23" s="1057">
        <v>34030.799470842823</v>
      </c>
      <c r="V23" s="1057">
        <v>16483.941524405644</v>
      </c>
      <c r="W23" s="1071" t="s">
        <v>398</v>
      </c>
      <c r="X23" s="1071" t="s">
        <v>398</v>
      </c>
      <c r="Y23" s="1071" t="s">
        <v>398</v>
      </c>
      <c r="Z23" s="1071" t="s">
        <v>398</v>
      </c>
      <c r="AA23" s="1071" t="s">
        <v>398</v>
      </c>
      <c r="AB23" s="1057">
        <v>17546.857946437238</v>
      </c>
      <c r="AC23" s="1071" t="s">
        <v>398</v>
      </c>
      <c r="AD23" s="1071" t="s">
        <v>398</v>
      </c>
      <c r="AE23" s="1071" t="s">
        <v>398</v>
      </c>
      <c r="AF23" s="1071" t="s">
        <v>398</v>
      </c>
      <c r="AG23" s="1071" t="s">
        <v>398</v>
      </c>
      <c r="AH23" s="1100" t="s">
        <v>848</v>
      </c>
      <c r="AI23" s="1100"/>
      <c r="AJ23" s="1100"/>
      <c r="AK23" s="2"/>
      <c r="AL23" s="1057">
        <v>27941.289004003302</v>
      </c>
      <c r="AM23" s="1057">
        <v>26083.955119063376</v>
      </c>
      <c r="AN23" s="1071" t="s">
        <v>398</v>
      </c>
      <c r="AO23" s="1071" t="s">
        <v>398</v>
      </c>
      <c r="AP23" s="1071" t="s">
        <v>398</v>
      </c>
      <c r="AQ23" s="1071" t="s">
        <v>398</v>
      </c>
      <c r="AR23" s="1071" t="s">
        <v>398</v>
      </c>
      <c r="AS23" s="1057">
        <v>1857.3338849399581</v>
      </c>
      <c r="AT23" s="1071" t="s">
        <v>398</v>
      </c>
      <c r="AU23" s="1071" t="s">
        <v>398</v>
      </c>
      <c r="AV23" s="1071" t="s">
        <v>398</v>
      </c>
      <c r="AW23" s="1071" t="s">
        <v>398</v>
      </c>
      <c r="AX23" s="1071" t="s">
        <v>398</v>
      </c>
      <c r="AY23" s="1057">
        <v>28001.711298150483</v>
      </c>
      <c r="AZ23" s="1057">
        <v>23413.12549250829</v>
      </c>
      <c r="BA23" s="1071" t="s">
        <v>398</v>
      </c>
      <c r="BB23" s="1071" t="s">
        <v>398</v>
      </c>
      <c r="BC23" s="1071" t="s">
        <v>398</v>
      </c>
      <c r="BD23" s="1071" t="s">
        <v>398</v>
      </c>
      <c r="BE23" s="1071" t="s">
        <v>398</v>
      </c>
      <c r="BF23" s="1057">
        <v>4588.5858056421848</v>
      </c>
      <c r="BG23" s="1071" t="s">
        <v>398</v>
      </c>
      <c r="BH23" s="1071" t="s">
        <v>398</v>
      </c>
      <c r="BI23" s="1071" t="s">
        <v>398</v>
      </c>
      <c r="BJ23" s="1071" t="s">
        <v>398</v>
      </c>
      <c r="BK23" s="1071" t="s">
        <v>398</v>
      </c>
      <c r="BL23" s="1057">
        <v>5422.5529028805822</v>
      </c>
      <c r="BM23" s="1071">
        <v>3784.3713361970035</v>
      </c>
      <c r="BN23" s="1071">
        <v>1638.1815666835757</v>
      </c>
    </row>
    <row r="24" spans="1:84" s="130" customFormat="1" ht="15.75" customHeight="1">
      <c r="A24" s="1100" t="s">
        <v>849</v>
      </c>
      <c r="B24" s="1100"/>
      <c r="C24" s="1100"/>
      <c r="D24" s="2"/>
      <c r="E24" s="1056">
        <v>130399.44559872786</v>
      </c>
      <c r="F24" s="1056">
        <v>101399.88593268413</v>
      </c>
      <c r="G24" s="1056">
        <v>28999.559666043951</v>
      </c>
      <c r="H24" s="1056">
        <v>34413.227221651199</v>
      </c>
      <c r="I24" s="1056">
        <v>30753.340979085129</v>
      </c>
      <c r="J24" s="1071" t="s">
        <v>398</v>
      </c>
      <c r="K24" s="1071" t="s">
        <v>146</v>
      </c>
      <c r="L24" s="1071" t="s">
        <v>398</v>
      </c>
      <c r="M24" s="1071" t="s">
        <v>398</v>
      </c>
      <c r="N24" s="1071" t="s">
        <v>398</v>
      </c>
      <c r="O24" s="1057">
        <v>3659.8862425659786</v>
      </c>
      <c r="P24" s="1071" t="s">
        <v>398</v>
      </c>
      <c r="Q24" s="1071" t="s">
        <v>398</v>
      </c>
      <c r="R24" s="1071" t="s">
        <v>398</v>
      </c>
      <c r="S24" s="1071" t="s">
        <v>398</v>
      </c>
      <c r="T24" s="1071" t="s">
        <v>398</v>
      </c>
      <c r="U24" s="1057">
        <v>33781.319954418243</v>
      </c>
      <c r="V24" s="1057">
        <v>16414.002091678325</v>
      </c>
      <c r="W24" s="1071" t="s">
        <v>398</v>
      </c>
      <c r="X24" s="1071" t="s">
        <v>398</v>
      </c>
      <c r="Y24" s="1071" t="s">
        <v>398</v>
      </c>
      <c r="Z24" s="1071" t="s">
        <v>398</v>
      </c>
      <c r="AA24" s="1071" t="s">
        <v>398</v>
      </c>
      <c r="AB24" s="1057">
        <v>17367.31786273987</v>
      </c>
      <c r="AC24" s="1071" t="s">
        <v>398</v>
      </c>
      <c r="AD24" s="1071" t="s">
        <v>398</v>
      </c>
      <c r="AE24" s="1071" t="s">
        <v>398</v>
      </c>
      <c r="AF24" s="1071" t="s">
        <v>398</v>
      </c>
      <c r="AG24" s="1071" t="s">
        <v>398</v>
      </c>
      <c r="AH24" s="1100" t="s">
        <v>849</v>
      </c>
      <c r="AI24" s="1100"/>
      <c r="AJ24" s="1100"/>
      <c r="AK24" s="2"/>
      <c r="AL24" s="1057">
        <v>25770.043877025862</v>
      </c>
      <c r="AM24" s="1057">
        <v>24278.674850373252</v>
      </c>
      <c r="AN24" s="1071" t="s">
        <v>398</v>
      </c>
      <c r="AO24" s="1071" t="s">
        <v>398</v>
      </c>
      <c r="AP24" s="1071" t="s">
        <v>398</v>
      </c>
      <c r="AQ24" s="1071" t="s">
        <v>398</v>
      </c>
      <c r="AR24" s="1071" t="s">
        <v>398</v>
      </c>
      <c r="AS24" s="1057">
        <v>1491.3690266526178</v>
      </c>
      <c r="AT24" s="1071" t="s">
        <v>398</v>
      </c>
      <c r="AU24" s="1071" t="s">
        <v>398</v>
      </c>
      <c r="AV24" s="1071" t="s">
        <v>398</v>
      </c>
      <c r="AW24" s="1071" t="s">
        <v>398</v>
      </c>
      <c r="AX24" s="1071" t="s">
        <v>398</v>
      </c>
      <c r="AY24" s="1057">
        <v>31545.945225797615</v>
      </c>
      <c r="AZ24" s="1057">
        <v>26782.831600695208</v>
      </c>
      <c r="BA24" s="1071" t="s">
        <v>398</v>
      </c>
      <c r="BB24" s="1071" t="s">
        <v>398</v>
      </c>
      <c r="BC24" s="1071" t="s">
        <v>398</v>
      </c>
      <c r="BD24" s="1071" t="s">
        <v>398</v>
      </c>
      <c r="BE24" s="1071" t="s">
        <v>398</v>
      </c>
      <c r="BF24" s="1057">
        <v>4763.1136251024236</v>
      </c>
      <c r="BG24" s="1071" t="s">
        <v>398</v>
      </c>
      <c r="BH24" s="1071" t="s">
        <v>398</v>
      </c>
      <c r="BI24" s="1071" t="s">
        <v>398</v>
      </c>
      <c r="BJ24" s="1071" t="s">
        <v>398</v>
      </c>
      <c r="BK24" s="1071" t="s">
        <v>398</v>
      </c>
      <c r="BL24" s="1057">
        <v>4888.9093198349929</v>
      </c>
      <c r="BM24" s="1071">
        <v>3171.036410851922</v>
      </c>
      <c r="BN24" s="1071">
        <v>1717.8729089830676</v>
      </c>
    </row>
    <row r="25" spans="1:84" s="130" customFormat="1" ht="15.75" customHeight="1">
      <c r="A25" s="1100" t="s">
        <v>1101</v>
      </c>
      <c r="B25" s="1100"/>
      <c r="C25" s="1100"/>
      <c r="D25" s="2"/>
      <c r="E25" s="1056">
        <v>133471.69626538767</v>
      </c>
      <c r="F25" s="1056">
        <v>103784.429826194</v>
      </c>
      <c r="G25" s="1056">
        <v>29687.266439194005</v>
      </c>
      <c r="H25" s="1056">
        <v>36777.200435699982</v>
      </c>
      <c r="I25" s="1056">
        <v>32622.690048071905</v>
      </c>
      <c r="J25" s="1056">
        <v>55.822411214966479</v>
      </c>
      <c r="K25" s="1056">
        <v>3209.0797304111684</v>
      </c>
      <c r="L25" s="1056">
        <v>10242.814280772674</v>
      </c>
      <c r="M25" s="1056">
        <v>10685.016219814166</v>
      </c>
      <c r="N25" s="1056">
        <v>8429.9574058590279</v>
      </c>
      <c r="O25" s="1057">
        <v>4154.5103876281082</v>
      </c>
      <c r="P25" s="1057">
        <v>2</v>
      </c>
      <c r="Q25" s="1057">
        <v>708.98920910005222</v>
      </c>
      <c r="R25" s="1057">
        <v>1530.9482118782441</v>
      </c>
      <c r="S25" s="1057">
        <v>1353.4986683892289</v>
      </c>
      <c r="T25" s="1057">
        <v>559.07429826057887</v>
      </c>
      <c r="U25" s="1057">
        <v>37221.85817660774</v>
      </c>
      <c r="V25" s="1057">
        <v>18723.234325073427</v>
      </c>
      <c r="W25" s="1057">
        <v>71.014824034778172</v>
      </c>
      <c r="X25" s="1057">
        <v>1643.3931913729957</v>
      </c>
      <c r="Y25" s="1057">
        <v>5304.1835619505528</v>
      </c>
      <c r="Z25" s="1057">
        <v>5942.8123479779006</v>
      </c>
      <c r="AA25" s="1057">
        <v>5761.830399737245</v>
      </c>
      <c r="AB25" s="1057">
        <v>18498.623851534325</v>
      </c>
      <c r="AC25" s="1057">
        <v>50.593642400843727</v>
      </c>
      <c r="AD25" s="1057">
        <v>2831.0517020408342</v>
      </c>
      <c r="AE25" s="1057">
        <v>7069.7487076216094</v>
      </c>
      <c r="AF25" s="1057">
        <v>5760.9423427119455</v>
      </c>
      <c r="AG25" s="1057">
        <v>2786.2874567591221</v>
      </c>
      <c r="AH25" s="1100" t="s">
        <v>1101</v>
      </c>
      <c r="AI25" s="1100"/>
      <c r="AJ25" s="1100"/>
      <c r="AK25" s="2"/>
      <c r="AL25" s="1057">
        <v>25553.734052739797</v>
      </c>
      <c r="AM25" s="1057">
        <v>23963.641039104583</v>
      </c>
      <c r="AN25" s="1057">
        <v>32.912188229717458</v>
      </c>
      <c r="AO25" s="1057">
        <v>2270.8138283057365</v>
      </c>
      <c r="AP25" s="1057">
        <v>7381.2810923916641</v>
      </c>
      <c r="AQ25" s="1057">
        <v>8513.4334679198055</v>
      </c>
      <c r="AR25" s="1057">
        <v>5765.200462257706</v>
      </c>
      <c r="AS25" s="1057">
        <v>1590.0930136352433</v>
      </c>
      <c r="AT25" s="1057">
        <v>8.0624999998410392</v>
      </c>
      <c r="AU25" s="1057">
        <v>218.6723707768474</v>
      </c>
      <c r="AV25" s="1057">
        <v>553.3731411213455</v>
      </c>
      <c r="AW25" s="1057">
        <v>540.7054174123499</v>
      </c>
      <c r="AX25" s="1057">
        <v>269.27958432486002</v>
      </c>
      <c r="AY25" s="1057">
        <v>28699.689065954655</v>
      </c>
      <c r="AZ25" s="1057">
        <v>24548.998143539531</v>
      </c>
      <c r="BA25" s="1057">
        <v>44.969706900965036</v>
      </c>
      <c r="BB25" s="1057">
        <v>3150.9335748811159</v>
      </c>
      <c r="BC25" s="1057">
        <v>7524.7548628529985</v>
      </c>
      <c r="BD25" s="1057">
        <v>8540.3059778467778</v>
      </c>
      <c r="BE25" s="1057">
        <v>5288.034021057696</v>
      </c>
      <c r="BF25" s="1057">
        <v>4150.6909224151414</v>
      </c>
      <c r="BG25" s="1057">
        <v>13.904761904761905</v>
      </c>
      <c r="BH25" s="1057">
        <v>386.51297861846501</v>
      </c>
      <c r="BI25" s="1057">
        <v>1395.5514146256448</v>
      </c>
      <c r="BJ25" s="1057">
        <v>1401.7652381445389</v>
      </c>
      <c r="BK25" s="1057">
        <v>952.95652912172773</v>
      </c>
      <c r="BL25" s="1057">
        <v>5219.2145343855882</v>
      </c>
      <c r="BM25" s="1071">
        <v>3943.7675823572831</v>
      </c>
      <c r="BN25" s="1071">
        <v>1275.446952028306</v>
      </c>
    </row>
    <row r="26" spans="1:84" ht="13.65" customHeight="1">
      <c r="A26" s="1100" t="s">
        <v>713</v>
      </c>
      <c r="B26" s="1100"/>
      <c r="C26" s="1100"/>
      <c r="D26" s="2"/>
      <c r="E26" s="1073"/>
      <c r="F26" s="1073"/>
      <c r="G26" s="1073"/>
      <c r="H26" s="1073"/>
      <c r="I26" s="1073"/>
      <c r="J26" s="1073"/>
      <c r="K26" s="1073"/>
      <c r="L26" s="1073"/>
      <c r="M26" s="1073"/>
      <c r="N26" s="1073"/>
      <c r="O26" s="1073"/>
      <c r="P26" s="1073"/>
      <c r="Q26" s="1073"/>
      <c r="R26" s="1073"/>
      <c r="S26" s="1073"/>
      <c r="T26" s="1073"/>
      <c r="U26" s="1073"/>
      <c r="V26" s="1073"/>
      <c r="W26" s="1073"/>
      <c r="X26" s="1073"/>
      <c r="Y26" s="1073"/>
      <c r="Z26" s="1073"/>
      <c r="AA26" s="1073"/>
      <c r="AB26" s="1073"/>
      <c r="AC26" s="1073"/>
      <c r="AD26" s="1073"/>
      <c r="AE26" s="1073"/>
      <c r="AF26" s="1073"/>
      <c r="AG26" s="1073"/>
      <c r="AH26" s="1100" t="s">
        <v>713</v>
      </c>
      <c r="AI26" s="1100"/>
      <c r="AJ26" s="1100"/>
      <c r="AK26" s="2"/>
      <c r="AL26" s="1073"/>
      <c r="AM26" s="1073"/>
      <c r="AN26" s="1073"/>
      <c r="AO26" s="1073"/>
      <c r="AP26" s="1073"/>
      <c r="AQ26" s="1073"/>
      <c r="AR26" s="1073"/>
      <c r="AS26" s="1073"/>
      <c r="AT26" s="1073"/>
      <c r="AU26" s="1073"/>
      <c r="AV26" s="1073"/>
      <c r="AW26" s="1073"/>
      <c r="AX26" s="1073"/>
      <c r="AY26" s="1073"/>
      <c r="AZ26" s="1073"/>
      <c r="BA26" s="1073"/>
      <c r="BB26" s="1073"/>
      <c r="BC26" s="1073"/>
      <c r="BD26" s="1073"/>
      <c r="BE26" s="1073"/>
      <c r="BF26" s="1073"/>
      <c r="BG26" s="1073"/>
      <c r="BH26" s="1073"/>
      <c r="BI26" s="1073"/>
      <c r="BJ26" s="1073"/>
      <c r="BK26" s="1073"/>
      <c r="BL26" s="1073"/>
      <c r="BM26" s="1073"/>
      <c r="BN26" s="1073"/>
    </row>
    <row r="27" spans="1:84" ht="13.65" customHeight="1">
      <c r="A27" s="98"/>
      <c r="B27" s="42" t="s">
        <v>888</v>
      </c>
      <c r="C27" s="98"/>
      <c r="D27" s="46"/>
      <c r="E27" s="1058">
        <v>40914.607339973896</v>
      </c>
      <c r="F27" s="1062">
        <v>30014.755884356182</v>
      </c>
      <c r="G27" s="1062">
        <v>10899.851455617607</v>
      </c>
      <c r="H27" s="1058">
        <v>7499.8577983425448</v>
      </c>
      <c r="I27" s="1058">
        <v>6815.6205364351272</v>
      </c>
      <c r="J27" s="1058">
        <v>0</v>
      </c>
      <c r="K27" s="1058">
        <v>456.78384369362334</v>
      </c>
      <c r="L27" s="1058">
        <v>1540.7025043745953</v>
      </c>
      <c r="M27" s="1058">
        <v>2531.0091484851409</v>
      </c>
      <c r="N27" s="1058">
        <v>2287.125039881771</v>
      </c>
      <c r="O27" s="1058">
        <v>684.23726190741877</v>
      </c>
      <c r="P27" s="1058">
        <v>0</v>
      </c>
      <c r="Q27" s="1058">
        <v>69.666894480724494</v>
      </c>
      <c r="R27" s="1058">
        <v>207.72739663595831</v>
      </c>
      <c r="S27" s="1058">
        <v>283.02026756707119</v>
      </c>
      <c r="T27" s="1058">
        <v>123.82270322366463</v>
      </c>
      <c r="U27" s="1058">
        <v>13006.120460056858</v>
      </c>
      <c r="V27" s="1058">
        <v>5851.0327482986459</v>
      </c>
      <c r="W27" s="1058">
        <v>41.348157368299098</v>
      </c>
      <c r="X27" s="1058">
        <v>458.33871561095401</v>
      </c>
      <c r="Y27" s="1058">
        <v>1577.8739743908482</v>
      </c>
      <c r="Z27" s="1058">
        <v>1928.5920181725371</v>
      </c>
      <c r="AA27" s="1058">
        <v>1844.8798827560058</v>
      </c>
      <c r="AB27" s="1058">
        <v>7155.087711758224</v>
      </c>
      <c r="AC27" s="1058">
        <v>10.751144842574007</v>
      </c>
      <c r="AD27" s="1058">
        <v>1026.3075119629029</v>
      </c>
      <c r="AE27" s="1058">
        <v>2535.9332307349146</v>
      </c>
      <c r="AF27" s="1058">
        <v>2403.4189992464144</v>
      </c>
      <c r="AG27" s="1058">
        <v>1178.6768249714212</v>
      </c>
      <c r="AH27" s="98"/>
      <c r="AI27" s="42" t="s">
        <v>888</v>
      </c>
      <c r="AJ27" s="98"/>
      <c r="AK27" s="46"/>
      <c r="AL27" s="1058">
        <v>6201.876524574328</v>
      </c>
      <c r="AM27" s="1058">
        <v>5922.2863366855308</v>
      </c>
      <c r="AN27" s="1058">
        <v>1</v>
      </c>
      <c r="AO27" s="1058">
        <v>444.75947161341816</v>
      </c>
      <c r="AP27" s="1058">
        <v>1900.5961162925423</v>
      </c>
      <c r="AQ27" s="1058">
        <v>2348.5451352454156</v>
      </c>
      <c r="AR27" s="1058">
        <v>1227.3856135341548</v>
      </c>
      <c r="AS27" s="1058">
        <v>279.59018788879604</v>
      </c>
      <c r="AT27" s="1058">
        <v>0</v>
      </c>
      <c r="AU27" s="1058">
        <v>57.308874733111274</v>
      </c>
      <c r="AV27" s="1058">
        <v>56.729307966491184</v>
      </c>
      <c r="AW27" s="1058">
        <v>65.371073720726741</v>
      </c>
      <c r="AX27" s="1062">
        <v>100.18093146846675</v>
      </c>
      <c r="AY27" s="1062">
        <v>9066.0142130809654</v>
      </c>
      <c r="AZ27" s="1062">
        <v>7555.0452306178704</v>
      </c>
      <c r="BA27" s="1062">
        <v>0</v>
      </c>
      <c r="BB27" s="1062">
        <v>1022.891001221298</v>
      </c>
      <c r="BC27" s="1062">
        <v>2144.0322080846927</v>
      </c>
      <c r="BD27" s="1062">
        <v>2777.3077387087051</v>
      </c>
      <c r="BE27" s="1062">
        <v>1610.8142826031844</v>
      </c>
      <c r="BF27" s="1062">
        <v>1510.9689824630937</v>
      </c>
      <c r="BG27" s="1062">
        <v>13.904761904761905</v>
      </c>
      <c r="BH27" s="1062">
        <v>160.29687976003481</v>
      </c>
      <c r="BI27" s="1062">
        <v>366.22356776633103</v>
      </c>
      <c r="BJ27" s="1062">
        <v>592.20172443523359</v>
      </c>
      <c r="BK27" s="1062">
        <v>378.34204859673241</v>
      </c>
      <c r="BL27" s="1062">
        <v>5140.7383439191144</v>
      </c>
      <c r="BM27" s="1062">
        <v>3883.958058557474</v>
      </c>
      <c r="BN27" s="1062">
        <v>1256.7802853616395</v>
      </c>
    </row>
    <row r="28" spans="1:84" ht="13.65" customHeight="1">
      <c r="A28" s="98"/>
      <c r="B28" s="42" t="s">
        <v>889</v>
      </c>
      <c r="C28" s="98"/>
      <c r="D28" s="46"/>
      <c r="E28" s="1058">
        <v>23119.083623679941</v>
      </c>
      <c r="F28" s="1062">
        <v>18034.790724436836</v>
      </c>
      <c r="G28" s="1062">
        <v>5084.2928992431143</v>
      </c>
      <c r="H28" s="1058">
        <v>5284.4127912092345</v>
      </c>
      <c r="I28" s="1058">
        <v>4931.2383005614729</v>
      </c>
      <c r="J28" s="1058">
        <v>53.822411214966479</v>
      </c>
      <c r="K28" s="1058">
        <v>313.77685981738358</v>
      </c>
      <c r="L28" s="1058">
        <v>1277.4966784134997</v>
      </c>
      <c r="M28" s="1058">
        <v>1696.2665998629657</v>
      </c>
      <c r="N28" s="1058">
        <v>1589.8757512526572</v>
      </c>
      <c r="O28" s="1058">
        <v>353.17449064776224</v>
      </c>
      <c r="P28" s="1058">
        <v>0</v>
      </c>
      <c r="Q28" s="1058">
        <v>45.770057512295502</v>
      </c>
      <c r="R28" s="1058">
        <v>109.91590572493627</v>
      </c>
      <c r="S28" s="1058">
        <v>110.6152546496168</v>
      </c>
      <c r="T28" s="1058">
        <v>86.873272760913608</v>
      </c>
      <c r="U28" s="1058">
        <v>6471.6732896355916</v>
      </c>
      <c r="V28" s="1058">
        <v>2979.6983391712288</v>
      </c>
      <c r="W28" s="1058">
        <v>2.6666666664790766</v>
      </c>
      <c r="X28" s="1058">
        <v>243.165262500484</v>
      </c>
      <c r="Y28" s="1058">
        <v>862.46101281813435</v>
      </c>
      <c r="Z28" s="1058">
        <v>996.84554974087666</v>
      </c>
      <c r="AA28" s="1058">
        <v>874.55984744525585</v>
      </c>
      <c r="AB28" s="1058">
        <v>3491.9749504643655</v>
      </c>
      <c r="AC28" s="1058">
        <v>5.8841642228971214</v>
      </c>
      <c r="AD28" s="1058">
        <v>526.1759768386662</v>
      </c>
      <c r="AE28" s="1058">
        <v>1321.396654710964</v>
      </c>
      <c r="AF28" s="1058">
        <v>1061.9090396082211</v>
      </c>
      <c r="AG28" s="1058">
        <v>576.60911508361391</v>
      </c>
      <c r="AH28" s="98"/>
      <c r="AI28" s="42" t="s">
        <v>889</v>
      </c>
      <c r="AJ28" s="98"/>
      <c r="AK28" s="46"/>
      <c r="AL28" s="1058">
        <v>5097.5677977146115</v>
      </c>
      <c r="AM28" s="1058">
        <v>4846.2096520751356</v>
      </c>
      <c r="AN28" s="1058">
        <v>0</v>
      </c>
      <c r="AO28" s="1058">
        <v>451.15584767612035</v>
      </c>
      <c r="AP28" s="1058">
        <v>1513.4250993984554</v>
      </c>
      <c r="AQ28" s="1058">
        <v>1659.3494359805989</v>
      </c>
      <c r="AR28" s="1058">
        <v>1222.2792690199565</v>
      </c>
      <c r="AS28" s="1058">
        <v>251.35814563947486</v>
      </c>
      <c r="AT28" s="1058">
        <v>0</v>
      </c>
      <c r="AU28" s="1058">
        <v>25.467459986841131</v>
      </c>
      <c r="AV28" s="1058">
        <v>110.44498426568006</v>
      </c>
      <c r="AW28" s="1058">
        <v>76.585807459096387</v>
      </c>
      <c r="AX28" s="1062">
        <v>38.859893927857328</v>
      </c>
      <c r="AY28" s="1062">
        <v>6207.5249832206027</v>
      </c>
      <c r="AZ28" s="1062">
        <v>5241.1206231102806</v>
      </c>
      <c r="BA28" s="1062">
        <v>0</v>
      </c>
      <c r="BB28" s="1062">
        <v>369.75024275073969</v>
      </c>
      <c r="BC28" s="1062">
        <v>1367.369746200033</v>
      </c>
      <c r="BD28" s="1062">
        <v>2323.6058728776907</v>
      </c>
      <c r="BE28" s="1062">
        <v>1180.3947612818138</v>
      </c>
      <c r="BF28" s="1062">
        <v>966.40436011032261</v>
      </c>
      <c r="BG28" s="1062">
        <v>0</v>
      </c>
      <c r="BH28" s="1062">
        <v>95.300850720445084</v>
      </c>
      <c r="BI28" s="1062">
        <v>284.66422704090587</v>
      </c>
      <c r="BJ28" s="1062">
        <v>320.60246692163241</v>
      </c>
      <c r="BK28" s="1062">
        <v>265.83681542733945</v>
      </c>
      <c r="BL28" s="1062">
        <v>57.904761899904429</v>
      </c>
      <c r="BM28" s="1062">
        <v>39.238095233237757</v>
      </c>
      <c r="BN28" s="1062">
        <v>18.666666666666668</v>
      </c>
    </row>
    <row r="29" spans="1:84" ht="13.65" customHeight="1">
      <c r="A29" s="98"/>
      <c r="B29" s="42" t="s">
        <v>890</v>
      </c>
      <c r="C29" s="98"/>
      <c r="D29" s="46"/>
      <c r="E29" s="1058">
        <v>27569.811246158373</v>
      </c>
      <c r="F29" s="1062">
        <v>22267.861189388113</v>
      </c>
      <c r="G29" s="1062">
        <v>5301.9500567702607</v>
      </c>
      <c r="H29" s="1058">
        <v>6098.5455057200588</v>
      </c>
      <c r="I29" s="1058">
        <v>5428.6194896967945</v>
      </c>
      <c r="J29" s="1058">
        <v>2</v>
      </c>
      <c r="K29" s="1058">
        <v>474.01599659300331</v>
      </c>
      <c r="L29" s="1058">
        <v>1783.6346325592992</v>
      </c>
      <c r="M29" s="1058">
        <v>2005.0851836309203</v>
      </c>
      <c r="N29" s="1058">
        <v>1163.8836769135676</v>
      </c>
      <c r="O29" s="1058">
        <v>669.9260160232642</v>
      </c>
      <c r="P29" s="1058">
        <v>2</v>
      </c>
      <c r="Q29" s="1058">
        <v>108.55225710571176</v>
      </c>
      <c r="R29" s="1058">
        <v>296.67990951689575</v>
      </c>
      <c r="S29" s="1058">
        <v>186.31552712465597</v>
      </c>
      <c r="T29" s="1058">
        <v>76.378322276000659</v>
      </c>
      <c r="U29" s="1058">
        <v>7024.4142348897331</v>
      </c>
      <c r="V29" s="1058">
        <v>3599.5528068092935</v>
      </c>
      <c r="W29" s="1058">
        <v>1</v>
      </c>
      <c r="X29" s="1058">
        <v>270.90873288725857</v>
      </c>
      <c r="Y29" s="1058">
        <v>1130.7022544336296</v>
      </c>
      <c r="Z29" s="1058">
        <v>1158.5842131256327</v>
      </c>
      <c r="AA29" s="1058">
        <v>1038.3576063627734</v>
      </c>
      <c r="AB29" s="1058">
        <v>3424.8614280804391</v>
      </c>
      <c r="AC29" s="1058">
        <v>32.9583333353726</v>
      </c>
      <c r="AD29" s="1058">
        <v>508.00664865678453</v>
      </c>
      <c r="AE29" s="1058">
        <v>1456.1454768346064</v>
      </c>
      <c r="AF29" s="1058">
        <v>1012.3127482363348</v>
      </c>
      <c r="AG29" s="1058">
        <v>415.43822101734219</v>
      </c>
      <c r="AH29" s="98"/>
      <c r="AI29" s="42" t="s">
        <v>890</v>
      </c>
      <c r="AJ29" s="98"/>
      <c r="AK29" s="46"/>
      <c r="AL29" s="1058">
        <v>7031.0293856720828</v>
      </c>
      <c r="AM29" s="1058">
        <v>6629.922350589768</v>
      </c>
      <c r="AN29" s="1058">
        <v>20.912188229717458</v>
      </c>
      <c r="AO29" s="1058">
        <v>569.15218309667773</v>
      </c>
      <c r="AP29" s="1058">
        <v>1842.2092193046537</v>
      </c>
      <c r="AQ29" s="1058">
        <v>2440.6614231331464</v>
      </c>
      <c r="AR29" s="1058">
        <v>1756.987336825571</v>
      </c>
      <c r="AS29" s="1058">
        <v>401.10703508231506</v>
      </c>
      <c r="AT29" s="1058">
        <v>8.0624999998410392</v>
      </c>
      <c r="AU29" s="1058">
        <v>43.896036056895049</v>
      </c>
      <c r="AV29" s="1058">
        <v>155.49827453845938</v>
      </c>
      <c r="AW29" s="1058">
        <v>166.45877923741489</v>
      </c>
      <c r="AX29" s="1062">
        <v>27.191445249704639</v>
      </c>
      <c r="AY29" s="1062">
        <v>7395.2506913099278</v>
      </c>
      <c r="AZ29" s="1062">
        <v>6591.1951137256865</v>
      </c>
      <c r="BA29" s="1062">
        <v>21.969706900965036</v>
      </c>
      <c r="BB29" s="1062">
        <v>733.18635673359609</v>
      </c>
      <c r="BC29" s="1062">
        <v>2452.354082152794</v>
      </c>
      <c r="BD29" s="1062">
        <v>1998.2403870982555</v>
      </c>
      <c r="BE29" s="1062">
        <v>1385.4445808400749</v>
      </c>
      <c r="BF29" s="1062">
        <v>804.05557758424015</v>
      </c>
      <c r="BG29" s="1062">
        <v>0</v>
      </c>
      <c r="BH29" s="1062">
        <v>63.869793592404662</v>
      </c>
      <c r="BI29" s="1062">
        <v>398.584978414136</v>
      </c>
      <c r="BJ29" s="1062">
        <v>236.95510803712813</v>
      </c>
      <c r="BK29" s="1062">
        <v>104.64569754057128</v>
      </c>
      <c r="BL29" s="1062">
        <v>20.57142856657109</v>
      </c>
      <c r="BM29" s="1062">
        <v>20.57142856657109</v>
      </c>
      <c r="BN29" s="1062">
        <v>0</v>
      </c>
    </row>
    <row r="30" spans="1:84" ht="13.65" customHeight="1">
      <c r="A30" s="98"/>
      <c r="B30" s="42" t="s">
        <v>891</v>
      </c>
      <c r="C30" s="98"/>
      <c r="D30" s="46"/>
      <c r="E30" s="1058">
        <v>11802.579770483246</v>
      </c>
      <c r="F30" s="1062">
        <v>9119.5896367419155</v>
      </c>
      <c r="G30" s="1062">
        <v>2682.9901337413294</v>
      </c>
      <c r="H30" s="1058">
        <v>3440.7530731787774</v>
      </c>
      <c r="I30" s="1058">
        <v>3150.5804541291186</v>
      </c>
      <c r="J30" s="1058">
        <v>0</v>
      </c>
      <c r="K30" s="1058">
        <v>367.50303030715634</v>
      </c>
      <c r="L30" s="1058">
        <v>1153.6671414952866</v>
      </c>
      <c r="M30" s="1058">
        <v>1057.4986258701522</v>
      </c>
      <c r="N30" s="1058">
        <v>571.91165645652336</v>
      </c>
      <c r="O30" s="1058">
        <v>290.17261904965858</v>
      </c>
      <c r="P30" s="1058">
        <v>0</v>
      </c>
      <c r="Q30" s="1058">
        <v>71.000000001320515</v>
      </c>
      <c r="R30" s="1058">
        <v>132.62500000045347</v>
      </c>
      <c r="S30" s="1058">
        <v>69.547619047884581</v>
      </c>
      <c r="T30" s="1058">
        <v>17</v>
      </c>
      <c r="U30" s="1058">
        <v>3298.5166150813257</v>
      </c>
      <c r="V30" s="1058">
        <v>1743.7937688292936</v>
      </c>
      <c r="W30" s="1058">
        <v>2</v>
      </c>
      <c r="X30" s="1058">
        <v>186.98048037430007</v>
      </c>
      <c r="Y30" s="1058">
        <v>528.14632030793791</v>
      </c>
      <c r="Z30" s="1058">
        <v>510.63390497384785</v>
      </c>
      <c r="AA30" s="1058">
        <v>516.03306317320789</v>
      </c>
      <c r="AB30" s="1058">
        <v>1554.722846252032</v>
      </c>
      <c r="AC30" s="1058">
        <v>1</v>
      </c>
      <c r="AD30" s="1058">
        <v>230.48092390521444</v>
      </c>
      <c r="AE30" s="1058">
        <v>672.19270466386661</v>
      </c>
      <c r="AF30" s="1058">
        <v>458.56656267347205</v>
      </c>
      <c r="AG30" s="1058">
        <v>192.48265500947858</v>
      </c>
      <c r="AH30" s="98"/>
      <c r="AI30" s="42" t="s">
        <v>891</v>
      </c>
      <c r="AJ30" s="98"/>
      <c r="AK30" s="46"/>
      <c r="AL30" s="1058">
        <v>2627.1763209887981</v>
      </c>
      <c r="AM30" s="1058">
        <v>2320.13867596414</v>
      </c>
      <c r="AN30" s="1058">
        <v>2</v>
      </c>
      <c r="AO30" s="1058">
        <v>309.7463259195203</v>
      </c>
      <c r="AP30" s="1058">
        <v>891.0506573960032</v>
      </c>
      <c r="AQ30" s="1058">
        <v>744.19665315690179</v>
      </c>
      <c r="AR30" s="1058">
        <v>373.14503949171461</v>
      </c>
      <c r="AS30" s="1058">
        <v>307.03764502465765</v>
      </c>
      <c r="AT30" s="1058">
        <v>0</v>
      </c>
      <c r="AU30" s="1058">
        <v>28</v>
      </c>
      <c r="AV30" s="1058">
        <v>97.700574350714618</v>
      </c>
      <c r="AW30" s="1058">
        <v>140.28975699511173</v>
      </c>
      <c r="AX30" s="1062">
        <v>41.047313678831308</v>
      </c>
      <c r="AY30" s="1062">
        <v>2436.133761234345</v>
      </c>
      <c r="AZ30" s="1062">
        <v>1905.0767378193632</v>
      </c>
      <c r="BA30" s="1062">
        <v>7</v>
      </c>
      <c r="BB30" s="1062">
        <v>228.82035465571835</v>
      </c>
      <c r="BC30" s="1062">
        <v>653.75690438370873</v>
      </c>
      <c r="BD30" s="1062">
        <v>576.80328596385596</v>
      </c>
      <c r="BE30" s="1062">
        <v>438.69619281608038</v>
      </c>
      <c r="BF30" s="1062">
        <v>531.05702341498147</v>
      </c>
      <c r="BG30" s="1062">
        <v>0</v>
      </c>
      <c r="BH30" s="1062">
        <v>11.045454545580391</v>
      </c>
      <c r="BI30" s="1062">
        <v>232.39782100052133</v>
      </c>
      <c r="BJ30" s="1062">
        <v>160.48178031179526</v>
      </c>
      <c r="BK30" s="1062">
        <v>127.13196755708449</v>
      </c>
      <c r="BL30" s="1062">
        <v>0</v>
      </c>
      <c r="BM30" s="1062">
        <v>0</v>
      </c>
      <c r="BN30" s="1062">
        <v>0</v>
      </c>
    </row>
    <row r="31" spans="1:84" ht="13.65" customHeight="1">
      <c r="A31" s="98"/>
      <c r="B31" s="42" t="s">
        <v>892</v>
      </c>
      <c r="C31" s="98"/>
      <c r="D31" s="46"/>
      <c r="E31" s="1058">
        <v>12029.614285092721</v>
      </c>
      <c r="F31" s="1062">
        <v>9756.4323912709369</v>
      </c>
      <c r="G31" s="1062">
        <v>2273.181893821783</v>
      </c>
      <c r="H31" s="1058">
        <v>4740.6312672495214</v>
      </c>
      <c r="I31" s="1058">
        <v>4193.6312672495214</v>
      </c>
      <c r="J31" s="1058">
        <v>0</v>
      </c>
      <c r="K31" s="1058">
        <v>596</v>
      </c>
      <c r="L31" s="1058">
        <v>1558.3133239300003</v>
      </c>
      <c r="M31" s="1058">
        <v>1234.1566619650002</v>
      </c>
      <c r="N31" s="1058">
        <v>805.16128135452141</v>
      </c>
      <c r="O31" s="1058">
        <v>547</v>
      </c>
      <c r="P31" s="1058">
        <v>0</v>
      </c>
      <c r="Q31" s="1058">
        <v>133</v>
      </c>
      <c r="R31" s="1058">
        <v>196</v>
      </c>
      <c r="S31" s="1058">
        <v>185</v>
      </c>
      <c r="T31" s="1058">
        <v>33</v>
      </c>
      <c r="U31" s="1058">
        <v>2983.1335769442826</v>
      </c>
      <c r="V31" s="1058">
        <v>1651.1566619650002</v>
      </c>
      <c r="W31" s="1058">
        <v>15</v>
      </c>
      <c r="X31" s="1058">
        <v>129</v>
      </c>
      <c r="Y31" s="1058">
        <v>427</v>
      </c>
      <c r="Z31" s="1058">
        <v>539.15666196500013</v>
      </c>
      <c r="AA31" s="1058">
        <v>541</v>
      </c>
      <c r="AB31" s="1058">
        <v>1331.9769149792824</v>
      </c>
      <c r="AC31" s="1058">
        <v>0</v>
      </c>
      <c r="AD31" s="1058">
        <v>250.08064067726073</v>
      </c>
      <c r="AE31" s="1058">
        <v>523.0806406772607</v>
      </c>
      <c r="AF31" s="1058">
        <v>361.73499294750025</v>
      </c>
      <c r="AG31" s="1058">
        <v>197.0806406772607</v>
      </c>
      <c r="AH31" s="98"/>
      <c r="AI31" s="42" t="s">
        <v>892</v>
      </c>
      <c r="AJ31" s="98"/>
      <c r="AK31" s="46"/>
      <c r="AL31" s="1058">
        <v>2018.0840237900541</v>
      </c>
      <c r="AM31" s="1058">
        <v>1892.0840237900541</v>
      </c>
      <c r="AN31" s="1058">
        <v>2</v>
      </c>
      <c r="AO31" s="1058">
        <v>157</v>
      </c>
      <c r="AP31" s="1058">
        <v>498</v>
      </c>
      <c r="AQ31" s="1058">
        <v>671.68082040375043</v>
      </c>
      <c r="AR31" s="1058">
        <v>563.40320338630363</v>
      </c>
      <c r="AS31" s="1058">
        <v>126</v>
      </c>
      <c r="AT31" s="1058">
        <v>0</v>
      </c>
      <c r="AU31" s="1058">
        <v>21</v>
      </c>
      <c r="AV31" s="1058">
        <v>63</v>
      </c>
      <c r="AW31" s="1058">
        <v>31</v>
      </c>
      <c r="AX31" s="1062">
        <v>11</v>
      </c>
      <c r="AY31" s="1062">
        <v>2287.765417108862</v>
      </c>
      <c r="AZ31" s="1062">
        <v>2019.5604382663614</v>
      </c>
      <c r="BA31" s="1062">
        <v>4</v>
      </c>
      <c r="BB31" s="1062">
        <v>433.28561951976133</v>
      </c>
      <c r="BC31" s="1062">
        <v>573.24192203178222</v>
      </c>
      <c r="BD31" s="1062">
        <v>581.34869319827408</v>
      </c>
      <c r="BE31" s="1062">
        <v>427.68420351654368</v>
      </c>
      <c r="BF31" s="1062">
        <v>268.20497884250062</v>
      </c>
      <c r="BG31" s="1062">
        <v>0</v>
      </c>
      <c r="BH31" s="1062">
        <v>48</v>
      </c>
      <c r="BI31" s="1062">
        <v>93.680820403750388</v>
      </c>
      <c r="BJ31" s="1062">
        <v>72.524158438750248</v>
      </c>
      <c r="BK31" s="1062">
        <v>54</v>
      </c>
      <c r="BL31" s="1062">
        <v>0</v>
      </c>
      <c r="BM31" s="1062">
        <v>0</v>
      </c>
      <c r="BN31" s="1062">
        <v>0</v>
      </c>
    </row>
    <row r="32" spans="1:84" ht="13.65" customHeight="1">
      <c r="A32" s="98"/>
      <c r="B32" s="42" t="s">
        <v>893</v>
      </c>
      <c r="C32" s="98"/>
      <c r="D32" s="46"/>
      <c r="E32" s="1058">
        <v>18036</v>
      </c>
      <c r="F32" s="1062">
        <v>14591</v>
      </c>
      <c r="G32" s="1062">
        <v>3445</v>
      </c>
      <c r="H32" s="1058">
        <v>9713</v>
      </c>
      <c r="I32" s="1058">
        <v>8103</v>
      </c>
      <c r="J32" s="1058">
        <v>0</v>
      </c>
      <c r="K32" s="1058">
        <v>1001</v>
      </c>
      <c r="L32" s="1058">
        <v>2929</v>
      </c>
      <c r="M32" s="1058">
        <v>2161</v>
      </c>
      <c r="N32" s="1058">
        <v>2012</v>
      </c>
      <c r="O32" s="1058">
        <v>1610</v>
      </c>
      <c r="P32" s="1058">
        <v>0</v>
      </c>
      <c r="Q32" s="1058">
        <v>281</v>
      </c>
      <c r="R32" s="1058">
        <v>588</v>
      </c>
      <c r="S32" s="1058">
        <v>519</v>
      </c>
      <c r="T32" s="1058">
        <v>222</v>
      </c>
      <c r="U32" s="1058">
        <v>4438</v>
      </c>
      <c r="V32" s="1058">
        <v>2898</v>
      </c>
      <c r="W32" s="1058">
        <v>9</v>
      </c>
      <c r="X32" s="1058">
        <v>355</v>
      </c>
      <c r="Y32" s="1058">
        <v>778</v>
      </c>
      <c r="Z32" s="1058">
        <v>809</v>
      </c>
      <c r="AA32" s="1058">
        <v>947</v>
      </c>
      <c r="AB32" s="1058">
        <v>1540</v>
      </c>
      <c r="AC32" s="1058">
        <v>0</v>
      </c>
      <c r="AD32" s="1058">
        <v>290</v>
      </c>
      <c r="AE32" s="1058">
        <v>561</v>
      </c>
      <c r="AF32" s="1058">
        <v>463</v>
      </c>
      <c r="AG32" s="1058">
        <v>226</v>
      </c>
      <c r="AH32" s="98"/>
      <c r="AI32" s="42" t="s">
        <v>893</v>
      </c>
      <c r="AJ32" s="98"/>
      <c r="AK32" s="46"/>
      <c r="AL32" s="1058">
        <v>2578</v>
      </c>
      <c r="AM32" s="1058">
        <v>2353</v>
      </c>
      <c r="AN32" s="1058">
        <v>7</v>
      </c>
      <c r="AO32" s="1058">
        <v>339</v>
      </c>
      <c r="AP32" s="1058">
        <v>736</v>
      </c>
      <c r="AQ32" s="1058">
        <v>649</v>
      </c>
      <c r="AR32" s="1058">
        <v>622</v>
      </c>
      <c r="AS32" s="1058">
        <v>225</v>
      </c>
      <c r="AT32" s="1058">
        <v>0</v>
      </c>
      <c r="AU32" s="1058">
        <v>43</v>
      </c>
      <c r="AV32" s="1058">
        <v>70</v>
      </c>
      <c r="AW32" s="1058">
        <v>61</v>
      </c>
      <c r="AX32" s="1062">
        <v>51</v>
      </c>
      <c r="AY32" s="1062">
        <v>1307</v>
      </c>
      <c r="AZ32" s="1062">
        <v>1237</v>
      </c>
      <c r="BA32" s="1062">
        <v>12</v>
      </c>
      <c r="BB32" s="1062">
        <v>363</v>
      </c>
      <c r="BC32" s="1062">
        <v>334</v>
      </c>
      <c r="BD32" s="1062">
        <v>283</v>
      </c>
      <c r="BE32" s="1062">
        <v>245</v>
      </c>
      <c r="BF32" s="1062">
        <v>70</v>
      </c>
      <c r="BG32" s="1062">
        <v>0</v>
      </c>
      <c r="BH32" s="1062">
        <v>8</v>
      </c>
      <c r="BI32" s="1062">
        <v>20</v>
      </c>
      <c r="BJ32" s="1062">
        <v>19</v>
      </c>
      <c r="BK32" s="1062">
        <v>23</v>
      </c>
      <c r="BL32" s="1062">
        <v>0</v>
      </c>
      <c r="BM32" s="1062">
        <v>0</v>
      </c>
      <c r="BN32" s="1062">
        <v>0</v>
      </c>
    </row>
    <row r="33" spans="1:66" ht="13.65" customHeight="1">
      <c r="A33" s="1100" t="s">
        <v>714</v>
      </c>
      <c r="B33" s="1100"/>
      <c r="C33" s="1100"/>
      <c r="D33" s="2"/>
      <c r="E33" s="1058"/>
      <c r="F33" s="1058"/>
      <c r="G33" s="1058"/>
      <c r="H33" s="1058"/>
      <c r="I33" s="1058"/>
      <c r="J33" s="1058"/>
      <c r="K33" s="1058"/>
      <c r="L33" s="1058"/>
      <c r="M33" s="1058"/>
      <c r="N33" s="1058"/>
      <c r="O33" s="1058"/>
      <c r="P33" s="1058"/>
      <c r="Q33" s="1058"/>
      <c r="R33" s="1058"/>
      <c r="S33" s="1058"/>
      <c r="T33" s="1058"/>
      <c r="U33" s="1058"/>
      <c r="V33" s="1058"/>
      <c r="W33" s="1058"/>
      <c r="X33" s="1058"/>
      <c r="Y33" s="1058"/>
      <c r="Z33" s="1058"/>
      <c r="AA33" s="1058"/>
      <c r="AB33" s="1058"/>
      <c r="AC33" s="1058"/>
      <c r="AD33" s="1058"/>
      <c r="AE33" s="1058"/>
      <c r="AF33" s="1058"/>
      <c r="AG33" s="1058"/>
      <c r="AH33" s="1100" t="s">
        <v>714</v>
      </c>
      <c r="AI33" s="1100"/>
      <c r="AJ33" s="1100"/>
      <c r="AK33" s="2"/>
      <c r="AL33" s="1058"/>
      <c r="AM33" s="1058"/>
      <c r="AN33" s="1058"/>
      <c r="AO33" s="1058"/>
      <c r="AP33" s="1058"/>
      <c r="AQ33" s="1058"/>
      <c r="AR33" s="1058"/>
      <c r="AS33" s="1058"/>
      <c r="AT33" s="1058"/>
      <c r="AU33" s="1058"/>
      <c r="AV33" s="1058"/>
      <c r="AW33" s="1058"/>
      <c r="AX33" s="1058"/>
      <c r="AY33" s="1058"/>
      <c r="AZ33" s="1058"/>
      <c r="BA33" s="1058"/>
      <c r="BB33" s="1058"/>
      <c r="BC33" s="1058"/>
      <c r="BD33" s="1058"/>
      <c r="BE33" s="1058"/>
      <c r="BF33" s="1058"/>
      <c r="BG33" s="1058"/>
      <c r="BH33" s="1058"/>
      <c r="BI33" s="1058"/>
      <c r="BJ33" s="1058"/>
      <c r="BK33" s="1058"/>
      <c r="BL33" s="1058"/>
      <c r="BM33" s="1058"/>
      <c r="BN33" s="1058"/>
    </row>
    <row r="34" spans="1:66" ht="13.65" customHeight="1">
      <c r="A34" s="98"/>
      <c r="B34" s="62" t="s">
        <v>715</v>
      </c>
      <c r="C34" s="98"/>
      <c r="D34" s="46"/>
      <c r="E34" s="1058">
        <v>17560.052274225094</v>
      </c>
      <c r="F34" s="1062">
        <v>13035.615838388403</v>
      </c>
      <c r="G34" s="1062">
        <v>4524.4364358367038</v>
      </c>
      <c r="H34" s="1058">
        <v>2678.7248599812401</v>
      </c>
      <c r="I34" s="1058">
        <v>2419.2685756779974</v>
      </c>
      <c r="J34" s="1058">
        <v>38.263587685440292</v>
      </c>
      <c r="K34" s="1058">
        <v>149.48247206502779</v>
      </c>
      <c r="L34" s="1058">
        <v>555.75335417666372</v>
      </c>
      <c r="M34" s="1058">
        <v>834.42586770829234</v>
      </c>
      <c r="N34" s="1058">
        <v>841.34329404257358</v>
      </c>
      <c r="O34" s="1058">
        <v>259.45628430324052</v>
      </c>
      <c r="P34" s="1058">
        <v>0</v>
      </c>
      <c r="Q34" s="1058">
        <v>28.106770131933143</v>
      </c>
      <c r="R34" s="1058">
        <v>118.94032497640498</v>
      </c>
      <c r="S34" s="1058">
        <v>98.466647641251086</v>
      </c>
      <c r="T34" s="1058">
        <v>13.942541553651278</v>
      </c>
      <c r="U34" s="1058">
        <v>4992.5522671310637</v>
      </c>
      <c r="V34" s="1058">
        <v>2433.2328272950926</v>
      </c>
      <c r="W34" s="1058">
        <v>1</v>
      </c>
      <c r="X34" s="1058">
        <v>115.35474640573294</v>
      </c>
      <c r="Y34" s="1058">
        <v>677.70952005216395</v>
      </c>
      <c r="Z34" s="1058">
        <v>763.35786665916521</v>
      </c>
      <c r="AA34" s="1058">
        <v>875.81069417802951</v>
      </c>
      <c r="AB34" s="1058">
        <v>2559.3194398359738</v>
      </c>
      <c r="AC34" s="1058">
        <v>0</v>
      </c>
      <c r="AD34" s="1058">
        <v>396.12487021646655</v>
      </c>
      <c r="AE34" s="1058">
        <v>769.33412730664338</v>
      </c>
      <c r="AF34" s="1058">
        <v>864.62028551059404</v>
      </c>
      <c r="AG34" s="1058">
        <v>529.24015680226853</v>
      </c>
      <c r="AH34" s="98"/>
      <c r="AI34" s="62" t="s">
        <v>715</v>
      </c>
      <c r="AJ34" s="98"/>
      <c r="AK34" s="46"/>
      <c r="AL34" s="1058">
        <v>2084.97872729854</v>
      </c>
      <c r="AM34" s="1058">
        <v>2018.1360166504608</v>
      </c>
      <c r="AN34" s="1058">
        <v>0</v>
      </c>
      <c r="AO34" s="1058">
        <v>164.93187631771553</v>
      </c>
      <c r="AP34" s="1058">
        <v>680.53493089598282</v>
      </c>
      <c r="AQ34" s="1058">
        <v>716.5117198996752</v>
      </c>
      <c r="AR34" s="1058">
        <v>456.15748953708703</v>
      </c>
      <c r="AS34" s="1058">
        <v>66.842710648079162</v>
      </c>
      <c r="AT34" s="1058">
        <v>0</v>
      </c>
      <c r="AU34" s="1058">
        <v>39.55411282799016</v>
      </c>
      <c r="AV34" s="1058">
        <v>4</v>
      </c>
      <c r="AW34" s="1058">
        <v>23.288597820089009</v>
      </c>
      <c r="AX34" s="1062">
        <v>0</v>
      </c>
      <c r="AY34" s="1062">
        <v>4812.0101937422342</v>
      </c>
      <c r="AZ34" s="1062">
        <v>3854.1349798627307</v>
      </c>
      <c r="BA34" s="1062">
        <v>0</v>
      </c>
      <c r="BB34" s="1062">
        <v>574.16196488137655</v>
      </c>
      <c r="BC34" s="1062">
        <v>1143.6862445233396</v>
      </c>
      <c r="BD34" s="1062">
        <v>1391.3260479725998</v>
      </c>
      <c r="BE34" s="1062">
        <v>744.96072248541407</v>
      </c>
      <c r="BF34" s="1062">
        <v>957.87521387950346</v>
      </c>
      <c r="BG34" s="1062">
        <v>0</v>
      </c>
      <c r="BH34" s="1062">
        <v>92.968353102641728</v>
      </c>
      <c r="BI34" s="1062">
        <v>275.59824723663985</v>
      </c>
      <c r="BJ34" s="1062">
        <v>360.4155492000275</v>
      </c>
      <c r="BK34" s="1062">
        <v>228.89306434019434</v>
      </c>
      <c r="BL34" s="1062">
        <v>2991.7862260720203</v>
      </c>
      <c r="BM34" s="1062">
        <v>2305.593438902672</v>
      </c>
      <c r="BN34" s="1062">
        <v>686.19278716934889</v>
      </c>
    </row>
    <row r="35" spans="1:66" ht="13.65" customHeight="1">
      <c r="A35" s="98"/>
      <c r="B35" s="62" t="s">
        <v>716</v>
      </c>
      <c r="C35" s="98"/>
      <c r="D35" s="46"/>
      <c r="E35" s="1058">
        <v>7780.4839602991369</v>
      </c>
      <c r="F35" s="1062">
        <v>5998.9332196886016</v>
      </c>
      <c r="G35" s="1062">
        <v>1781.5507406105348</v>
      </c>
      <c r="H35" s="1058">
        <v>1420.4564559186476</v>
      </c>
      <c r="I35" s="1058">
        <v>1332.0953578717633</v>
      </c>
      <c r="J35" s="1058">
        <v>0</v>
      </c>
      <c r="K35" s="1058">
        <v>111.22871182029726</v>
      </c>
      <c r="L35" s="1058">
        <v>253.05261873659541</v>
      </c>
      <c r="M35" s="1058">
        <v>472.75305864765755</v>
      </c>
      <c r="N35" s="1058">
        <v>495.06096866721214</v>
      </c>
      <c r="O35" s="1058">
        <v>88.36109804688428</v>
      </c>
      <c r="P35" s="1058">
        <v>0</v>
      </c>
      <c r="Q35" s="1058">
        <v>3.8750000001511569</v>
      </c>
      <c r="R35" s="1058">
        <v>25.520958103330678</v>
      </c>
      <c r="S35" s="1058">
        <v>33.685973276311508</v>
      </c>
      <c r="T35" s="1058">
        <v>25.279166667090941</v>
      </c>
      <c r="U35" s="1058">
        <v>2154.2479625994129</v>
      </c>
      <c r="V35" s="1058">
        <v>978.73311827427813</v>
      </c>
      <c r="W35" s="1058">
        <v>2.4670986057515472</v>
      </c>
      <c r="X35" s="1058">
        <v>91.334582011617613</v>
      </c>
      <c r="Y35" s="1058">
        <v>208.41396876652598</v>
      </c>
      <c r="Z35" s="1058">
        <v>309.54108784708563</v>
      </c>
      <c r="AA35" s="1058">
        <v>366.97638104329695</v>
      </c>
      <c r="AB35" s="1058">
        <v>1175.5148443251344</v>
      </c>
      <c r="AC35" s="1058">
        <v>0</v>
      </c>
      <c r="AD35" s="1058">
        <v>213.73168834799816</v>
      </c>
      <c r="AE35" s="1058">
        <v>295.02768973237119</v>
      </c>
      <c r="AF35" s="1058">
        <v>407.73097154371499</v>
      </c>
      <c r="AG35" s="1058">
        <v>259.02449470104989</v>
      </c>
      <c r="AH35" s="98"/>
      <c r="AI35" s="62" t="s">
        <v>716</v>
      </c>
      <c r="AJ35" s="98"/>
      <c r="AK35" s="46"/>
      <c r="AL35" s="1058">
        <v>1425.1353956224066</v>
      </c>
      <c r="AM35" s="1058">
        <v>1320.3518612974415</v>
      </c>
      <c r="AN35" s="1058">
        <v>0</v>
      </c>
      <c r="AO35" s="1058">
        <v>139.37302211488489</v>
      </c>
      <c r="AP35" s="1058">
        <v>486.50024974809759</v>
      </c>
      <c r="AQ35" s="1058">
        <v>454.8545807887287</v>
      </c>
      <c r="AR35" s="1058">
        <v>239.62400864572982</v>
      </c>
      <c r="AS35" s="1058">
        <v>104.78353432496507</v>
      </c>
      <c r="AT35" s="1058">
        <v>0</v>
      </c>
      <c r="AU35" s="1058">
        <v>5.7500000006757466</v>
      </c>
      <c r="AV35" s="1058">
        <v>32.499999998489486</v>
      </c>
      <c r="AW35" s="1058">
        <v>30.318658282385098</v>
      </c>
      <c r="AX35" s="1062">
        <v>36.214876043414733</v>
      </c>
      <c r="AY35" s="1062">
        <v>1855.0204094043413</v>
      </c>
      <c r="AZ35" s="1062">
        <v>1613.8139067125721</v>
      </c>
      <c r="BA35" s="1062">
        <v>0</v>
      </c>
      <c r="BB35" s="1062">
        <v>199.9162587736833</v>
      </c>
      <c r="BC35" s="1062">
        <v>415.8609532935937</v>
      </c>
      <c r="BD35" s="1062">
        <v>632.37919915317991</v>
      </c>
      <c r="BE35" s="1062">
        <v>365.65749549211569</v>
      </c>
      <c r="BF35" s="1062">
        <v>241.206502691769</v>
      </c>
      <c r="BG35" s="1062">
        <v>0</v>
      </c>
      <c r="BH35" s="1062">
        <v>0</v>
      </c>
      <c r="BI35" s="1062">
        <v>38.750576703547836</v>
      </c>
      <c r="BJ35" s="1062">
        <v>144.8243969030396</v>
      </c>
      <c r="BK35" s="1062">
        <v>57.631529085181533</v>
      </c>
      <c r="BL35" s="1062">
        <v>925.62373675432855</v>
      </c>
      <c r="BM35" s="1062">
        <v>753.93897553254612</v>
      </c>
      <c r="BN35" s="1062">
        <v>171.68476122178265</v>
      </c>
    </row>
    <row r="36" spans="1:66" ht="13.65" customHeight="1">
      <c r="A36" s="42"/>
      <c r="B36" s="62" t="s">
        <v>717</v>
      </c>
      <c r="C36" s="42"/>
      <c r="D36" s="46"/>
      <c r="E36" s="1058">
        <v>16367.220298039994</v>
      </c>
      <c r="F36" s="1062">
        <v>12528.215013206329</v>
      </c>
      <c r="G36" s="1062">
        <v>3839.0052848336609</v>
      </c>
      <c r="H36" s="1058">
        <v>2882.6261905176793</v>
      </c>
      <c r="I36" s="1058">
        <v>2563.2440493686195</v>
      </c>
      <c r="J36" s="1058">
        <v>0</v>
      </c>
      <c r="K36" s="1058">
        <v>185.26847671803748</v>
      </c>
      <c r="L36" s="1058">
        <v>605.9668161902548</v>
      </c>
      <c r="M36" s="1058">
        <v>1041.8939563794897</v>
      </c>
      <c r="N36" s="1058">
        <v>730.1148000808347</v>
      </c>
      <c r="O36" s="1058">
        <v>319.38214114905992</v>
      </c>
      <c r="P36" s="1058">
        <v>0</v>
      </c>
      <c r="Q36" s="1058">
        <v>49.561909865570669</v>
      </c>
      <c r="R36" s="1058">
        <v>101.55632302003232</v>
      </c>
      <c r="S36" s="1058">
        <v>104.03028552295865</v>
      </c>
      <c r="T36" s="1058">
        <v>64.233622740498333</v>
      </c>
      <c r="U36" s="1058">
        <v>3951.8894698035447</v>
      </c>
      <c r="V36" s="1058">
        <v>1857.5253021040128</v>
      </c>
      <c r="W36" s="1058">
        <v>37.547725429026627</v>
      </c>
      <c r="X36" s="1058">
        <v>204.83629858948973</v>
      </c>
      <c r="Y36" s="1058">
        <v>545.24222781443291</v>
      </c>
      <c r="Z36" s="1058">
        <v>684.77980230647699</v>
      </c>
      <c r="AA36" s="1058">
        <v>385.11924796458726</v>
      </c>
      <c r="AB36" s="1058">
        <v>2094.3641676995321</v>
      </c>
      <c r="AC36" s="1058">
        <v>0</v>
      </c>
      <c r="AD36" s="1058">
        <v>373.27123708441655</v>
      </c>
      <c r="AE36" s="1058">
        <v>800.64167095176344</v>
      </c>
      <c r="AF36" s="1058">
        <v>614.02685968445758</v>
      </c>
      <c r="AG36" s="1058">
        <v>306.4243999788938</v>
      </c>
      <c r="AH36" s="42"/>
      <c r="AI36" s="62" t="s">
        <v>717</v>
      </c>
      <c r="AJ36" s="42"/>
      <c r="AK36" s="46"/>
      <c r="AL36" s="1058">
        <v>3605.8793582576373</v>
      </c>
      <c r="AM36" s="1058">
        <v>3351.1313820754217</v>
      </c>
      <c r="AN36" s="1058">
        <v>0</v>
      </c>
      <c r="AO36" s="1058">
        <v>314.98310923820384</v>
      </c>
      <c r="AP36" s="1058">
        <v>942.73422046794985</v>
      </c>
      <c r="AQ36" s="1058">
        <v>1233.9399027658967</v>
      </c>
      <c r="AR36" s="1058">
        <v>859.47414960337096</v>
      </c>
      <c r="AS36" s="1058">
        <v>254.74797618221473</v>
      </c>
      <c r="AT36" s="1058">
        <v>0</v>
      </c>
      <c r="AU36" s="1058">
        <v>7.6666666669192498</v>
      </c>
      <c r="AV36" s="1058">
        <v>73.739380678664759</v>
      </c>
      <c r="AW36" s="1058">
        <v>121.09577907335776</v>
      </c>
      <c r="AX36" s="1062">
        <v>52.246149763272989</v>
      </c>
      <c r="AY36" s="1062">
        <v>4944.0390150168978</v>
      </c>
      <c r="AZ36" s="1062">
        <v>4093.7417709364308</v>
      </c>
      <c r="BA36" s="1062">
        <v>0</v>
      </c>
      <c r="BB36" s="1062">
        <v>263.37806658283034</v>
      </c>
      <c r="BC36" s="1062">
        <v>1246.164861080985</v>
      </c>
      <c r="BD36" s="1062">
        <v>1543.7885182287343</v>
      </c>
      <c r="BE36" s="1062">
        <v>1040.4103250438811</v>
      </c>
      <c r="BF36" s="1062">
        <v>850.29724408046388</v>
      </c>
      <c r="BG36" s="1062">
        <v>13.904761904761905</v>
      </c>
      <c r="BH36" s="1062">
        <v>90.800066424185246</v>
      </c>
      <c r="BI36" s="1062">
        <v>376.74989763407859</v>
      </c>
      <c r="BJ36" s="1062">
        <v>224.95099116093576</v>
      </c>
      <c r="BK36" s="1062">
        <v>143.89152695650233</v>
      </c>
      <c r="BL36" s="1062">
        <v>982.78626444423833</v>
      </c>
      <c r="BM36" s="1062">
        <v>685.00953495975341</v>
      </c>
      <c r="BN36" s="1062">
        <v>297.77672948448475</v>
      </c>
    </row>
    <row r="37" spans="1:66" ht="13.65" customHeight="1">
      <c r="A37" s="42"/>
      <c r="B37" s="62" t="s">
        <v>718</v>
      </c>
      <c r="C37" s="42"/>
      <c r="D37" s="46"/>
      <c r="E37" s="1058">
        <v>25023.111997428867</v>
      </c>
      <c r="F37" s="1062">
        <v>19467.621561139727</v>
      </c>
      <c r="G37" s="1062">
        <v>5555.4904362891566</v>
      </c>
      <c r="H37" s="1058">
        <v>6217.5356601708936</v>
      </c>
      <c r="I37" s="1058">
        <v>5425.6658697286339</v>
      </c>
      <c r="J37" s="1058">
        <v>0</v>
      </c>
      <c r="K37" s="1058">
        <v>494.16040163824164</v>
      </c>
      <c r="L37" s="1058">
        <v>1571.4289426297087</v>
      </c>
      <c r="M37" s="1058">
        <v>1751.1146744918276</v>
      </c>
      <c r="N37" s="1058">
        <v>1608.9618509688587</v>
      </c>
      <c r="O37" s="1058">
        <v>791.86979044225859</v>
      </c>
      <c r="P37" s="1058">
        <v>0</v>
      </c>
      <c r="Q37" s="1058">
        <v>100.75916422323499</v>
      </c>
      <c r="R37" s="1058">
        <v>233.05955557068228</v>
      </c>
      <c r="S37" s="1058">
        <v>260.55095958413705</v>
      </c>
      <c r="T37" s="1058">
        <v>197.50011106420422</v>
      </c>
      <c r="U37" s="1058">
        <v>7206.9506648765109</v>
      </c>
      <c r="V37" s="1058">
        <v>3462.542255493237</v>
      </c>
      <c r="W37" s="1058">
        <v>0</v>
      </c>
      <c r="X37" s="1058">
        <v>278.77651906731518</v>
      </c>
      <c r="Y37" s="1058">
        <v>1116.3014487837086</v>
      </c>
      <c r="Z37" s="1058">
        <v>958.18075844850944</v>
      </c>
      <c r="AA37" s="1058">
        <v>1109.2835291937031</v>
      </c>
      <c r="AB37" s="1058">
        <v>3744.4084093832807</v>
      </c>
      <c r="AC37" s="1058">
        <v>12.751144842574007</v>
      </c>
      <c r="AD37" s="1058">
        <v>446.17493741587657</v>
      </c>
      <c r="AE37" s="1058">
        <v>1640.2972208656295</v>
      </c>
      <c r="AF37" s="1058">
        <v>1143.1538409427208</v>
      </c>
      <c r="AG37" s="1058">
        <v>502.03126531647717</v>
      </c>
      <c r="AH37" s="42"/>
      <c r="AI37" s="62" t="s">
        <v>718</v>
      </c>
      <c r="AJ37" s="42"/>
      <c r="AK37" s="46"/>
      <c r="AL37" s="1058">
        <v>5561.4881585902767</v>
      </c>
      <c r="AM37" s="1058">
        <v>5306.8800874465005</v>
      </c>
      <c r="AN37" s="1058">
        <v>4</v>
      </c>
      <c r="AO37" s="1058">
        <v>319.21080820898618</v>
      </c>
      <c r="AP37" s="1058">
        <v>1342.4268387984889</v>
      </c>
      <c r="AQ37" s="1058">
        <v>2126.8050844800746</v>
      </c>
      <c r="AR37" s="1058">
        <v>1514.4373559589467</v>
      </c>
      <c r="AS37" s="1058">
        <v>254.60807114377525</v>
      </c>
      <c r="AT37" s="1058">
        <v>0</v>
      </c>
      <c r="AU37" s="1058">
        <v>23.688530213700407</v>
      </c>
      <c r="AV37" s="1058">
        <v>99.663685373463466</v>
      </c>
      <c r="AW37" s="1058">
        <v>85.134345467543966</v>
      </c>
      <c r="AX37" s="1062">
        <v>46.121510089067421</v>
      </c>
      <c r="AY37" s="1062">
        <v>5718.1192066761778</v>
      </c>
      <c r="AZ37" s="1062">
        <v>5075.0220012235504</v>
      </c>
      <c r="BA37" s="1062">
        <v>16.969706900965036</v>
      </c>
      <c r="BB37" s="1062">
        <v>503.50816776113481</v>
      </c>
      <c r="BC37" s="1062">
        <v>1525.0279056461025</v>
      </c>
      <c r="BD37" s="1062">
        <v>1882.0342256648503</v>
      </c>
      <c r="BE37" s="1062">
        <v>1147.4819952504954</v>
      </c>
      <c r="BF37" s="1062">
        <v>643.09720545262826</v>
      </c>
      <c r="BG37" s="1062">
        <v>0</v>
      </c>
      <c r="BH37" s="1062">
        <v>64.734917505098281</v>
      </c>
      <c r="BI37" s="1062">
        <v>158.62101380144335</v>
      </c>
      <c r="BJ37" s="1062">
        <v>204.06777266419979</v>
      </c>
      <c r="BK37" s="1062">
        <v>215.6735014818868</v>
      </c>
      <c r="BL37" s="1062">
        <v>319.01830711500429</v>
      </c>
      <c r="BM37" s="1062">
        <v>199.22563296231417</v>
      </c>
      <c r="BN37" s="1062">
        <v>119.79267415269015</v>
      </c>
    </row>
    <row r="38" spans="1:66" ht="13.65" customHeight="1">
      <c r="A38" s="42"/>
      <c r="B38" s="62" t="s">
        <v>719</v>
      </c>
      <c r="C38" s="42"/>
      <c r="D38" s="46"/>
      <c r="E38" s="1058">
        <v>16061.928730062227</v>
      </c>
      <c r="F38" s="1062">
        <v>12470.766740586172</v>
      </c>
      <c r="G38" s="1062">
        <v>3591.1619894760479</v>
      </c>
      <c r="H38" s="1058">
        <v>3813.3589655884643</v>
      </c>
      <c r="I38" s="1058">
        <v>3477.1476815274141</v>
      </c>
      <c r="J38" s="1058">
        <v>2</v>
      </c>
      <c r="K38" s="1058">
        <v>218.37116877098242</v>
      </c>
      <c r="L38" s="1058">
        <v>1015.3148577892272</v>
      </c>
      <c r="M38" s="1058">
        <v>1143.1750686545104</v>
      </c>
      <c r="N38" s="1058">
        <v>1098.2865863126922</v>
      </c>
      <c r="O38" s="1058">
        <v>336.21128406105049</v>
      </c>
      <c r="P38" s="1058">
        <v>2</v>
      </c>
      <c r="Q38" s="1058">
        <v>73.030009909105004</v>
      </c>
      <c r="R38" s="1058">
        <v>97.863931855220585</v>
      </c>
      <c r="S38" s="1058">
        <v>112.36426383875532</v>
      </c>
      <c r="T38" s="1058">
        <v>50.953078457969575</v>
      </c>
      <c r="U38" s="1058">
        <v>4927.7448638816677</v>
      </c>
      <c r="V38" s="1058">
        <v>2434.8805097528862</v>
      </c>
      <c r="W38" s="1058">
        <v>1</v>
      </c>
      <c r="X38" s="1058">
        <v>199.48192751053443</v>
      </c>
      <c r="Y38" s="1058">
        <v>696.94110251061795</v>
      </c>
      <c r="Z38" s="1058">
        <v>868.14333182839175</v>
      </c>
      <c r="AA38" s="1058">
        <v>669.3141479033419</v>
      </c>
      <c r="AB38" s="1058">
        <v>2492.8643541287815</v>
      </c>
      <c r="AC38" s="1058">
        <v>18.509164223910741</v>
      </c>
      <c r="AD38" s="1058">
        <v>327.34707773915699</v>
      </c>
      <c r="AE38" s="1058">
        <v>999.88796118427501</v>
      </c>
      <c r="AF38" s="1058">
        <v>795.46997680657682</v>
      </c>
      <c r="AG38" s="1058">
        <v>351.65017417486081</v>
      </c>
      <c r="AH38" s="42"/>
      <c r="AI38" s="62" t="s">
        <v>719</v>
      </c>
      <c r="AJ38" s="42"/>
      <c r="AK38" s="46"/>
      <c r="AL38" s="1058">
        <v>3628.7715037516587</v>
      </c>
      <c r="AM38" s="1058">
        <v>3420.4536503864401</v>
      </c>
      <c r="AN38" s="1058">
        <v>9.3749999998940261</v>
      </c>
      <c r="AO38" s="1058">
        <v>263.13982829729008</v>
      </c>
      <c r="AP38" s="1058">
        <v>1028.4958723105503</v>
      </c>
      <c r="AQ38" s="1058">
        <v>1280.7837253825051</v>
      </c>
      <c r="AR38" s="1058">
        <v>838.65922439620124</v>
      </c>
      <c r="AS38" s="1058">
        <v>208.31785336521776</v>
      </c>
      <c r="AT38" s="1058">
        <v>8.0624999998410392</v>
      </c>
      <c r="AU38" s="1058">
        <v>31.841845547201668</v>
      </c>
      <c r="AV38" s="1058">
        <v>69.218193442599301</v>
      </c>
      <c r="AW38" s="1058">
        <v>52.814061872724551</v>
      </c>
      <c r="AX38" s="1062">
        <v>46.381252502851197</v>
      </c>
      <c r="AY38" s="1062">
        <v>3692.0533968404297</v>
      </c>
      <c r="AZ38" s="1062">
        <v>3137.2848989194335</v>
      </c>
      <c r="BA38" s="1062">
        <v>3</v>
      </c>
      <c r="BB38" s="1062">
        <v>325.5543106512892</v>
      </c>
      <c r="BC38" s="1062">
        <v>931.89961548069812</v>
      </c>
      <c r="BD38" s="1062">
        <v>1232.7976521449366</v>
      </c>
      <c r="BE38" s="1062">
        <v>644.03332064250833</v>
      </c>
      <c r="BF38" s="1062">
        <v>554.76849792099654</v>
      </c>
      <c r="BG38" s="1062">
        <v>0</v>
      </c>
      <c r="BH38" s="1062">
        <v>42.31921398490104</v>
      </c>
      <c r="BI38" s="1062">
        <v>158.41460968394685</v>
      </c>
      <c r="BJ38" s="1062">
        <v>218.41143727667753</v>
      </c>
      <c r="BK38" s="1062">
        <v>135.62323697547123</v>
      </c>
      <c r="BL38" s="1062">
        <v>0</v>
      </c>
      <c r="BM38" s="1062">
        <v>0</v>
      </c>
      <c r="BN38" s="1062">
        <v>0</v>
      </c>
    </row>
    <row r="39" spans="1:66" ht="13.65" customHeight="1">
      <c r="A39" s="42"/>
      <c r="B39" s="62" t="s">
        <v>720</v>
      </c>
      <c r="C39" s="42"/>
      <c r="D39" s="46"/>
      <c r="E39" s="1058">
        <v>18757.140386625651</v>
      </c>
      <c r="F39" s="1062">
        <v>14613.515791421392</v>
      </c>
      <c r="G39" s="1062">
        <v>4143.6245952042564</v>
      </c>
      <c r="H39" s="1058">
        <v>5393.1178149321959</v>
      </c>
      <c r="I39" s="1058">
        <v>4933.9789848893852</v>
      </c>
      <c r="J39" s="1058">
        <v>15.558823529526187</v>
      </c>
      <c r="K39" s="1058">
        <v>460.44349939594645</v>
      </c>
      <c r="L39" s="1058">
        <v>1668.3311547731714</v>
      </c>
      <c r="M39" s="1058">
        <v>1682.782376870874</v>
      </c>
      <c r="N39" s="1058">
        <v>1106.8631303198656</v>
      </c>
      <c r="O39" s="1058">
        <v>459.13883004280933</v>
      </c>
      <c r="P39" s="1058">
        <v>0</v>
      </c>
      <c r="Q39" s="1058">
        <v>95.948021636542308</v>
      </c>
      <c r="R39" s="1058">
        <v>230.86709398919302</v>
      </c>
      <c r="S39" s="1058">
        <v>89.902501857480331</v>
      </c>
      <c r="T39" s="1058">
        <v>42.421212559593705</v>
      </c>
      <c r="U39" s="1058">
        <v>5507.0477159608017</v>
      </c>
      <c r="V39" s="1058">
        <v>2626.5662764054487</v>
      </c>
      <c r="W39" s="1058">
        <v>3</v>
      </c>
      <c r="X39" s="1058">
        <v>228.94969749798273</v>
      </c>
      <c r="Y39" s="1058">
        <v>782.60131510244389</v>
      </c>
      <c r="Z39" s="1058">
        <v>806.01742307257518</v>
      </c>
      <c r="AA39" s="1058">
        <v>805.99784073244598</v>
      </c>
      <c r="AB39" s="1058">
        <v>2880.4814395553526</v>
      </c>
      <c r="AC39" s="1058">
        <v>17.333333334358976</v>
      </c>
      <c r="AD39" s="1058">
        <v>460.99690463481807</v>
      </c>
      <c r="AE39" s="1058">
        <v>1166.2571685840978</v>
      </c>
      <c r="AF39" s="1058">
        <v>850.01329910075015</v>
      </c>
      <c r="AG39" s="1058">
        <v>385.88073390132723</v>
      </c>
      <c r="AH39" s="42"/>
      <c r="AI39" s="62" t="s">
        <v>720</v>
      </c>
      <c r="AJ39" s="42"/>
      <c r="AK39" s="46"/>
      <c r="AL39" s="1058">
        <v>3785.4634099990649</v>
      </c>
      <c r="AM39" s="1058">
        <v>3522.6125710137867</v>
      </c>
      <c r="AN39" s="1058">
        <v>11.53718822982343</v>
      </c>
      <c r="AO39" s="1058">
        <v>417.06714723684865</v>
      </c>
      <c r="AP39" s="1058">
        <v>1173.5981479320419</v>
      </c>
      <c r="AQ39" s="1058">
        <v>1184.3793765559506</v>
      </c>
      <c r="AR39" s="1058">
        <v>736.03071105912295</v>
      </c>
      <c r="AS39" s="1058">
        <v>262.85083898527711</v>
      </c>
      <c r="AT39" s="1058">
        <v>0</v>
      </c>
      <c r="AU39" s="1058">
        <v>27.171215520360214</v>
      </c>
      <c r="AV39" s="1058">
        <v>97.918548294672817</v>
      </c>
      <c r="AW39" s="1058">
        <v>124.18440967882974</v>
      </c>
      <c r="AX39" s="1062">
        <v>13.576665491414388</v>
      </c>
      <c r="AY39" s="1062">
        <v>4071.5114457335903</v>
      </c>
      <c r="AZ39" s="1062">
        <v>3530.3579591127732</v>
      </c>
      <c r="BA39" s="1062">
        <v>5</v>
      </c>
      <c r="BB39" s="1062">
        <v>518.58861526640123</v>
      </c>
      <c r="BC39" s="1062">
        <v>1271.8142288066695</v>
      </c>
      <c r="BD39" s="1062">
        <v>949.32659370401177</v>
      </c>
      <c r="BE39" s="1062">
        <v>785.62852133568958</v>
      </c>
      <c r="BF39" s="1062">
        <v>541.15348662081783</v>
      </c>
      <c r="BG39" s="1062">
        <v>0</v>
      </c>
      <c r="BH39" s="1062">
        <v>41.872245783340347</v>
      </c>
      <c r="BI39" s="1062">
        <v>215.57024125647476</v>
      </c>
      <c r="BJ39" s="1062">
        <v>169.11884445017367</v>
      </c>
      <c r="BK39" s="1062">
        <v>114.59215513082918</v>
      </c>
      <c r="BL39" s="1062">
        <v>0</v>
      </c>
      <c r="BM39" s="1062">
        <v>0</v>
      </c>
      <c r="BN39" s="1062">
        <v>0</v>
      </c>
    </row>
    <row r="40" spans="1:66" ht="13.65" customHeight="1">
      <c r="A40" s="42"/>
      <c r="B40" s="62" t="s">
        <v>721</v>
      </c>
      <c r="C40" s="42"/>
      <c r="D40" s="46"/>
      <c r="E40" s="1058">
        <v>7510.7803578320245</v>
      </c>
      <c r="F40" s="1062">
        <v>5889.2689081357285</v>
      </c>
      <c r="G40" s="1062">
        <v>1621.5114496962985</v>
      </c>
      <c r="H40" s="1058">
        <v>2411.315271198584</v>
      </c>
      <c r="I40" s="1058">
        <v>2098.4417029203014</v>
      </c>
      <c r="J40" s="1058">
        <v>0</v>
      </c>
      <c r="K40" s="1058">
        <v>251.12500000245055</v>
      </c>
      <c r="L40" s="1058">
        <v>741.45204372296041</v>
      </c>
      <c r="M40" s="1058">
        <v>695.53788372788642</v>
      </c>
      <c r="N40" s="1058">
        <v>410.3267754670045</v>
      </c>
      <c r="O40" s="1058">
        <v>312.87356827828251</v>
      </c>
      <c r="P40" s="1058">
        <v>0</v>
      </c>
      <c r="Q40" s="1058">
        <v>47.708333333515021</v>
      </c>
      <c r="R40" s="1058">
        <v>118.53132871112102</v>
      </c>
      <c r="S40" s="1058">
        <v>119.75890623349531</v>
      </c>
      <c r="T40" s="1058">
        <v>26.875000000151157</v>
      </c>
      <c r="U40" s="1058">
        <v>2277.0484207589534</v>
      </c>
      <c r="V40" s="1058">
        <v>1262.6888183562539</v>
      </c>
      <c r="W40" s="1058">
        <v>0</v>
      </c>
      <c r="X40" s="1058">
        <v>140.16666666681931</v>
      </c>
      <c r="Y40" s="1058">
        <v>324.40151515208663</v>
      </c>
      <c r="Z40" s="1058">
        <v>430.79207781550843</v>
      </c>
      <c r="AA40" s="1058">
        <v>367.32855872183973</v>
      </c>
      <c r="AB40" s="1058">
        <v>1014.3596024026994</v>
      </c>
      <c r="AC40" s="1058">
        <v>2</v>
      </c>
      <c r="AD40" s="1058">
        <v>150.03542138458485</v>
      </c>
      <c r="AE40" s="1058">
        <v>396.30286899646467</v>
      </c>
      <c r="AF40" s="1058">
        <v>346.52131202155829</v>
      </c>
      <c r="AG40" s="1058">
        <v>119.5000000000916</v>
      </c>
      <c r="AH40" s="42"/>
      <c r="AI40" s="62" t="s">
        <v>721</v>
      </c>
      <c r="AJ40" s="42"/>
      <c r="AK40" s="46"/>
      <c r="AL40" s="1058">
        <v>1702.4015571897739</v>
      </c>
      <c r="AM40" s="1058">
        <v>1563.0682238563184</v>
      </c>
      <c r="AN40" s="1058">
        <v>0</v>
      </c>
      <c r="AO40" s="1058">
        <v>188.15151515244997</v>
      </c>
      <c r="AP40" s="1058">
        <v>491.15025252794203</v>
      </c>
      <c r="AQ40" s="1058">
        <v>587.13009253914697</v>
      </c>
      <c r="AR40" s="1058">
        <v>296.63636363677972</v>
      </c>
      <c r="AS40" s="1058">
        <v>139.33333333345547</v>
      </c>
      <c r="AT40" s="1058">
        <v>0</v>
      </c>
      <c r="AU40" s="1058">
        <v>23</v>
      </c>
      <c r="AV40" s="1058">
        <v>64.333333333455457</v>
      </c>
      <c r="AW40" s="1058">
        <v>37</v>
      </c>
      <c r="AX40" s="1062">
        <v>15</v>
      </c>
      <c r="AY40" s="1062">
        <v>1120.0151086847145</v>
      </c>
      <c r="AZ40" s="1062">
        <v>965.07016300285306</v>
      </c>
      <c r="BA40" s="1062">
        <v>3</v>
      </c>
      <c r="BB40" s="1062">
        <v>175.15952429767026</v>
      </c>
      <c r="BC40" s="1062">
        <v>221.92424242668579</v>
      </c>
      <c r="BD40" s="1062">
        <v>378.12475547090474</v>
      </c>
      <c r="BE40" s="1062">
        <v>186.86164080759238</v>
      </c>
      <c r="BF40" s="1062">
        <v>154.94494568186118</v>
      </c>
      <c r="BG40" s="1062">
        <v>0</v>
      </c>
      <c r="BH40" s="1062">
        <v>7.8181818182982719</v>
      </c>
      <c r="BI40" s="1062">
        <v>84.499002222415029</v>
      </c>
      <c r="BJ40" s="1062">
        <v>41.976246489485746</v>
      </c>
      <c r="BK40" s="1062">
        <v>20.651515151662135</v>
      </c>
      <c r="BL40" s="1062">
        <v>0</v>
      </c>
      <c r="BM40" s="1062">
        <v>0</v>
      </c>
      <c r="BN40" s="1062">
        <v>0</v>
      </c>
    </row>
    <row r="41" spans="1:66" ht="13.65" customHeight="1">
      <c r="A41" s="42"/>
      <c r="B41" s="62" t="s">
        <v>722</v>
      </c>
      <c r="C41" s="42"/>
      <c r="D41" s="46"/>
      <c r="E41" s="1058">
        <v>6519.9347826131798</v>
      </c>
      <c r="F41" s="1062">
        <v>5197.1449275399091</v>
      </c>
      <c r="G41" s="1062">
        <v>1322.7898550732707</v>
      </c>
      <c r="H41" s="1058">
        <v>2994.9782608705032</v>
      </c>
      <c r="I41" s="1058">
        <v>2634.9782608705032</v>
      </c>
      <c r="J41" s="1058">
        <v>0</v>
      </c>
      <c r="K41" s="1058">
        <v>349.00000000018321</v>
      </c>
      <c r="L41" s="1058">
        <v>956.64492753668117</v>
      </c>
      <c r="M41" s="1058">
        <v>783.33333333363862</v>
      </c>
      <c r="N41" s="1058">
        <v>546</v>
      </c>
      <c r="O41" s="1058">
        <v>360</v>
      </c>
      <c r="P41" s="1058">
        <v>0</v>
      </c>
      <c r="Q41" s="1058">
        <v>68</v>
      </c>
      <c r="R41" s="1058">
        <v>134</v>
      </c>
      <c r="S41" s="1058">
        <v>132</v>
      </c>
      <c r="T41" s="1058">
        <v>26</v>
      </c>
      <c r="U41" s="1058">
        <v>1840.5072463784297</v>
      </c>
      <c r="V41" s="1058">
        <v>1039.0652173922574</v>
      </c>
      <c r="W41" s="1058">
        <v>17</v>
      </c>
      <c r="X41" s="1058">
        <v>97.492753623504669</v>
      </c>
      <c r="Y41" s="1058">
        <v>256.57246376856961</v>
      </c>
      <c r="Z41" s="1058">
        <v>337.00000000018315</v>
      </c>
      <c r="AA41" s="1058">
        <v>331</v>
      </c>
      <c r="AB41" s="1058">
        <v>801.44202898617243</v>
      </c>
      <c r="AC41" s="1058">
        <v>0</v>
      </c>
      <c r="AD41" s="1058">
        <v>144.36956521751125</v>
      </c>
      <c r="AE41" s="1058">
        <v>311.00000000036641</v>
      </c>
      <c r="AF41" s="1058">
        <v>239.40579710156706</v>
      </c>
      <c r="AG41" s="1058">
        <v>106.66666666672774</v>
      </c>
      <c r="AH41" s="42"/>
      <c r="AI41" s="62" t="s">
        <v>722</v>
      </c>
      <c r="AJ41" s="42"/>
      <c r="AK41" s="46"/>
      <c r="AL41" s="1058">
        <v>902.5289855079269</v>
      </c>
      <c r="AM41" s="1058">
        <v>832.5289855079269</v>
      </c>
      <c r="AN41" s="1058">
        <v>1</v>
      </c>
      <c r="AO41" s="1058">
        <v>161.3478260870983</v>
      </c>
      <c r="AP41" s="1058">
        <v>313.01449275382606</v>
      </c>
      <c r="AQ41" s="1058">
        <v>234.33333333363865</v>
      </c>
      <c r="AR41" s="1058">
        <v>122.83333333336387</v>
      </c>
      <c r="AS41" s="1058">
        <v>70</v>
      </c>
      <c r="AT41" s="1058">
        <v>0</v>
      </c>
      <c r="AU41" s="1058">
        <v>15</v>
      </c>
      <c r="AV41" s="1058">
        <v>30</v>
      </c>
      <c r="AW41" s="1058">
        <v>14</v>
      </c>
      <c r="AX41" s="1062">
        <v>11</v>
      </c>
      <c r="AY41" s="1062">
        <v>781.9202898563201</v>
      </c>
      <c r="AZ41" s="1062">
        <v>690.57246376922171</v>
      </c>
      <c r="BA41" s="1062">
        <v>5</v>
      </c>
      <c r="BB41" s="1062">
        <v>137.66666666672774</v>
      </c>
      <c r="BC41" s="1062">
        <v>258.37681159493354</v>
      </c>
      <c r="BD41" s="1062">
        <v>214.52898550756046</v>
      </c>
      <c r="BE41" s="1062">
        <v>75</v>
      </c>
      <c r="BF41" s="1062">
        <v>91.347826087098298</v>
      </c>
      <c r="BG41" s="1062">
        <v>0</v>
      </c>
      <c r="BH41" s="1062">
        <v>15</v>
      </c>
      <c r="BI41" s="1062">
        <v>50.347826087098298</v>
      </c>
      <c r="BJ41" s="1062">
        <v>13</v>
      </c>
      <c r="BK41" s="1062">
        <v>13</v>
      </c>
      <c r="BL41" s="1062">
        <v>0</v>
      </c>
      <c r="BM41" s="1062">
        <v>0</v>
      </c>
      <c r="BN41" s="1062">
        <v>0</v>
      </c>
    </row>
    <row r="42" spans="1:66" ht="13.65" customHeight="1">
      <c r="A42" s="42"/>
      <c r="B42" s="62" t="s">
        <v>723</v>
      </c>
      <c r="C42" s="42"/>
      <c r="D42" s="46"/>
      <c r="E42" s="1058">
        <v>12026.043478261947</v>
      </c>
      <c r="F42" s="1062">
        <v>9940.3478260877509</v>
      </c>
      <c r="G42" s="1062">
        <v>2085.6956521741968</v>
      </c>
      <c r="H42" s="1058">
        <v>5545.0869565219382</v>
      </c>
      <c r="I42" s="1058">
        <v>4862.8695652174192</v>
      </c>
      <c r="J42" s="1058">
        <v>0</v>
      </c>
      <c r="K42" s="1058">
        <v>671</v>
      </c>
      <c r="L42" s="1058">
        <v>1854.8695652174197</v>
      </c>
      <c r="M42" s="1058">
        <v>1386</v>
      </c>
      <c r="N42" s="1058">
        <v>951</v>
      </c>
      <c r="O42" s="1058">
        <v>682.21739130451795</v>
      </c>
      <c r="P42" s="1058">
        <v>0</v>
      </c>
      <c r="Q42" s="1058">
        <v>138</v>
      </c>
      <c r="R42" s="1058">
        <v>270.60869565225897</v>
      </c>
      <c r="S42" s="1058">
        <v>224.73913043483932</v>
      </c>
      <c r="T42" s="1058">
        <v>48.869565217419662</v>
      </c>
      <c r="U42" s="1058">
        <v>3022.8695652174197</v>
      </c>
      <c r="V42" s="1058">
        <v>1853</v>
      </c>
      <c r="W42" s="1058">
        <v>0</v>
      </c>
      <c r="X42" s="1058">
        <v>191</v>
      </c>
      <c r="Y42" s="1058">
        <v>501</v>
      </c>
      <c r="Z42" s="1058">
        <v>610</v>
      </c>
      <c r="AA42" s="1058">
        <v>551</v>
      </c>
      <c r="AB42" s="1058">
        <v>1169.8695652174197</v>
      </c>
      <c r="AC42" s="1058">
        <v>0</v>
      </c>
      <c r="AD42" s="1058">
        <v>203</v>
      </c>
      <c r="AE42" s="1058">
        <v>485</v>
      </c>
      <c r="AF42" s="1058">
        <v>345</v>
      </c>
      <c r="AG42" s="1058">
        <v>136.86956521741968</v>
      </c>
      <c r="AH42" s="42"/>
      <c r="AI42" s="62" t="s">
        <v>723</v>
      </c>
      <c r="AJ42" s="42"/>
      <c r="AK42" s="46"/>
      <c r="AL42" s="1058">
        <v>1909.0869565225898</v>
      </c>
      <c r="AM42" s="1058">
        <v>1783.4782608703308</v>
      </c>
      <c r="AN42" s="1058">
        <v>3</v>
      </c>
      <c r="AO42" s="1058">
        <v>212.60869565225897</v>
      </c>
      <c r="AP42" s="1058">
        <v>582.82608695677686</v>
      </c>
      <c r="AQ42" s="1058">
        <v>519.69565217419654</v>
      </c>
      <c r="AR42" s="1058">
        <v>465.34782608709827</v>
      </c>
      <c r="AS42" s="1058">
        <v>125.60869565225897</v>
      </c>
      <c r="AT42" s="1058">
        <v>0</v>
      </c>
      <c r="AU42" s="1058">
        <v>28</v>
      </c>
      <c r="AV42" s="1058">
        <v>60</v>
      </c>
      <c r="AW42" s="1058">
        <v>19.869565217419662</v>
      </c>
      <c r="AX42" s="1062">
        <v>17.739130434839321</v>
      </c>
      <c r="AY42" s="1062">
        <v>1549</v>
      </c>
      <c r="AZ42" s="1062">
        <v>1441</v>
      </c>
      <c r="BA42" s="1062">
        <v>4</v>
      </c>
      <c r="BB42" s="1062">
        <v>414</v>
      </c>
      <c r="BC42" s="1062">
        <v>471</v>
      </c>
      <c r="BD42" s="1062">
        <v>264</v>
      </c>
      <c r="BE42" s="1062">
        <v>288</v>
      </c>
      <c r="BF42" s="1062">
        <v>108</v>
      </c>
      <c r="BG42" s="1062">
        <v>0</v>
      </c>
      <c r="BH42" s="1062">
        <v>29</v>
      </c>
      <c r="BI42" s="1062">
        <v>34</v>
      </c>
      <c r="BJ42" s="1062">
        <v>22</v>
      </c>
      <c r="BK42" s="1062">
        <v>23</v>
      </c>
      <c r="BL42" s="1062">
        <v>0</v>
      </c>
      <c r="BM42" s="1062">
        <v>0</v>
      </c>
      <c r="BN42" s="1062">
        <v>0</v>
      </c>
    </row>
    <row r="43" spans="1:66" ht="13.65" customHeight="1">
      <c r="A43" s="42"/>
      <c r="B43" s="62" t="s">
        <v>724</v>
      </c>
      <c r="C43" s="42"/>
      <c r="D43" s="46"/>
      <c r="E43" s="1058">
        <v>5865</v>
      </c>
      <c r="F43" s="1062">
        <v>4643</v>
      </c>
      <c r="G43" s="1062">
        <v>1222</v>
      </c>
      <c r="H43" s="1058">
        <v>3420</v>
      </c>
      <c r="I43" s="1058">
        <v>2875</v>
      </c>
      <c r="J43" s="1058">
        <v>0</v>
      </c>
      <c r="K43" s="1058">
        <v>319</v>
      </c>
      <c r="L43" s="1058">
        <v>1020</v>
      </c>
      <c r="M43" s="1058">
        <v>894</v>
      </c>
      <c r="N43" s="1058">
        <v>642</v>
      </c>
      <c r="O43" s="1058">
        <v>545</v>
      </c>
      <c r="P43" s="1058">
        <v>0</v>
      </c>
      <c r="Q43" s="1058">
        <v>104</v>
      </c>
      <c r="R43" s="1058">
        <v>200</v>
      </c>
      <c r="S43" s="1058">
        <v>178</v>
      </c>
      <c r="T43" s="1058">
        <v>63</v>
      </c>
      <c r="U43" s="1058">
        <v>1341</v>
      </c>
      <c r="V43" s="1058">
        <v>775</v>
      </c>
      <c r="W43" s="1058">
        <v>9</v>
      </c>
      <c r="X43" s="1058">
        <v>96</v>
      </c>
      <c r="Y43" s="1058">
        <v>195</v>
      </c>
      <c r="Z43" s="1058">
        <v>175</v>
      </c>
      <c r="AA43" s="1058">
        <v>300</v>
      </c>
      <c r="AB43" s="1058">
        <v>566</v>
      </c>
      <c r="AC43" s="1058">
        <v>0</v>
      </c>
      <c r="AD43" s="1058">
        <v>116</v>
      </c>
      <c r="AE43" s="1058">
        <v>206</v>
      </c>
      <c r="AF43" s="1058">
        <v>155</v>
      </c>
      <c r="AG43" s="1058">
        <v>89</v>
      </c>
      <c r="AH43" s="42"/>
      <c r="AI43" s="62" t="s">
        <v>724</v>
      </c>
      <c r="AJ43" s="42"/>
      <c r="AK43" s="46"/>
      <c r="AL43" s="1058">
        <v>948</v>
      </c>
      <c r="AM43" s="1058">
        <v>845</v>
      </c>
      <c r="AN43" s="1058">
        <v>4</v>
      </c>
      <c r="AO43" s="1058">
        <v>90</v>
      </c>
      <c r="AP43" s="1058">
        <v>340</v>
      </c>
      <c r="AQ43" s="1058">
        <v>175</v>
      </c>
      <c r="AR43" s="1058">
        <v>236</v>
      </c>
      <c r="AS43" s="1058">
        <v>103</v>
      </c>
      <c r="AT43" s="1058">
        <v>0</v>
      </c>
      <c r="AU43" s="1058">
        <v>17</v>
      </c>
      <c r="AV43" s="1058">
        <v>22</v>
      </c>
      <c r="AW43" s="1058">
        <v>33</v>
      </c>
      <c r="AX43" s="1062">
        <v>31</v>
      </c>
      <c r="AY43" s="1062">
        <v>156</v>
      </c>
      <c r="AZ43" s="1062">
        <v>148</v>
      </c>
      <c r="BA43" s="1062">
        <v>8</v>
      </c>
      <c r="BB43" s="1062">
        <v>39</v>
      </c>
      <c r="BC43" s="1062">
        <v>39</v>
      </c>
      <c r="BD43" s="1062">
        <v>52</v>
      </c>
      <c r="BE43" s="1062">
        <v>10</v>
      </c>
      <c r="BF43" s="1062">
        <v>8</v>
      </c>
      <c r="BG43" s="1062">
        <v>0</v>
      </c>
      <c r="BH43" s="1062">
        <v>2</v>
      </c>
      <c r="BI43" s="1062">
        <v>3</v>
      </c>
      <c r="BJ43" s="1062">
        <v>3</v>
      </c>
      <c r="BK43" s="1062">
        <v>0</v>
      </c>
      <c r="BL43" s="1062">
        <v>0</v>
      </c>
      <c r="BM43" s="1062">
        <v>0</v>
      </c>
      <c r="BN43" s="1062">
        <v>0</v>
      </c>
    </row>
    <row r="44" spans="1:66" ht="13.65" customHeight="1">
      <c r="A44" s="1100" t="s">
        <v>725</v>
      </c>
      <c r="B44" s="1100"/>
      <c r="C44" s="1100"/>
      <c r="D44" s="46"/>
      <c r="E44" s="1058"/>
      <c r="F44" s="1058"/>
      <c r="G44" s="1058"/>
      <c r="H44" s="1058"/>
      <c r="I44" s="1058"/>
      <c r="J44" s="1058"/>
      <c r="K44" s="1058"/>
      <c r="L44" s="1058"/>
      <c r="M44" s="1058"/>
      <c r="N44" s="1058"/>
      <c r="O44" s="1058"/>
      <c r="P44" s="1058"/>
      <c r="Q44" s="1058"/>
      <c r="R44" s="1058"/>
      <c r="S44" s="1058"/>
      <c r="T44" s="1058"/>
      <c r="U44" s="1058"/>
      <c r="V44" s="1058"/>
      <c r="W44" s="1058"/>
      <c r="X44" s="1058"/>
      <c r="Y44" s="1058"/>
      <c r="Z44" s="1058"/>
      <c r="AA44" s="1058"/>
      <c r="AB44" s="1058"/>
      <c r="AC44" s="1058"/>
      <c r="AD44" s="1058"/>
      <c r="AE44" s="1058"/>
      <c r="AF44" s="1058"/>
      <c r="AG44" s="1058"/>
      <c r="AH44" s="1100" t="s">
        <v>725</v>
      </c>
      <c r="AI44" s="1100"/>
      <c r="AJ44" s="1100"/>
      <c r="AK44" s="46"/>
      <c r="AL44" s="1058"/>
      <c r="AM44" s="1058"/>
      <c r="AN44" s="1058"/>
      <c r="AO44" s="1058"/>
      <c r="AP44" s="1058"/>
      <c r="AQ44" s="1058"/>
      <c r="AR44" s="1058"/>
      <c r="AS44" s="1058"/>
      <c r="AT44" s="1058"/>
      <c r="AU44" s="1058"/>
      <c r="AV44" s="1058"/>
      <c r="AW44" s="1058"/>
      <c r="AX44" s="1058"/>
      <c r="AY44" s="1058"/>
      <c r="AZ44" s="1058"/>
      <c r="BA44" s="1058"/>
      <c r="BB44" s="1058"/>
      <c r="BC44" s="1058"/>
      <c r="BD44" s="1058"/>
      <c r="BE44" s="1058"/>
      <c r="BF44" s="1058"/>
      <c r="BG44" s="1058"/>
      <c r="BH44" s="1058"/>
      <c r="BI44" s="1058"/>
      <c r="BJ44" s="1058"/>
      <c r="BK44" s="1058"/>
      <c r="BL44" s="1058"/>
      <c r="BM44" s="1058"/>
      <c r="BN44" s="1058"/>
    </row>
    <row r="45" spans="1:66" ht="13.65" customHeight="1">
      <c r="A45" s="42"/>
      <c r="B45" s="62" t="s">
        <v>715</v>
      </c>
      <c r="C45" s="42"/>
      <c r="D45" s="46"/>
      <c r="E45" s="1058">
        <v>16933.523118377168</v>
      </c>
      <c r="F45" s="1062">
        <v>12572.089136802475</v>
      </c>
      <c r="G45" s="1062">
        <v>4361.4339815747162</v>
      </c>
      <c r="H45" s="1058">
        <v>2510.5921108809021</v>
      </c>
      <c r="I45" s="1058">
        <v>2278.6140129162782</v>
      </c>
      <c r="J45" s="1058">
        <v>0</v>
      </c>
      <c r="K45" s="1058">
        <v>140.65132083854809</v>
      </c>
      <c r="L45" s="1058">
        <v>504.56995967318426</v>
      </c>
      <c r="M45" s="1058">
        <v>866.12024069247809</v>
      </c>
      <c r="N45" s="1058">
        <v>767.27249171206824</v>
      </c>
      <c r="O45" s="1058">
        <v>231.978097964623</v>
      </c>
      <c r="P45" s="1058">
        <v>0</v>
      </c>
      <c r="Q45" s="1058">
        <v>18.429350777299678</v>
      </c>
      <c r="R45" s="1058">
        <v>105.04377325226704</v>
      </c>
      <c r="S45" s="1058">
        <v>77.442473928603647</v>
      </c>
      <c r="T45" s="1058">
        <v>31.062500006452609</v>
      </c>
      <c r="U45" s="1058">
        <v>4901.2680630558971</v>
      </c>
      <c r="V45" s="1058">
        <v>2387.4358293616651</v>
      </c>
      <c r="W45" s="1058">
        <v>3.4670986057515472</v>
      </c>
      <c r="X45" s="1058">
        <v>109.38830364465271</v>
      </c>
      <c r="Y45" s="1058">
        <v>699.41447016003042</v>
      </c>
      <c r="Z45" s="1058">
        <v>721.06282592710056</v>
      </c>
      <c r="AA45" s="1058">
        <v>854.10313102412874</v>
      </c>
      <c r="AB45" s="1058">
        <v>2513.8322336942342</v>
      </c>
      <c r="AC45" s="1058">
        <v>0</v>
      </c>
      <c r="AD45" s="1058">
        <v>375.08921600161523</v>
      </c>
      <c r="AE45" s="1058">
        <v>741.66339167389003</v>
      </c>
      <c r="AF45" s="1058">
        <v>856.70863225822393</v>
      </c>
      <c r="AG45" s="1058">
        <v>540.37099376050423</v>
      </c>
      <c r="AH45" s="42"/>
      <c r="AI45" s="62" t="s">
        <v>715</v>
      </c>
      <c r="AJ45" s="42"/>
      <c r="AK45" s="46"/>
      <c r="AL45" s="1058">
        <v>1972.9052764697108</v>
      </c>
      <c r="AM45" s="1058">
        <v>1927.6075211689483</v>
      </c>
      <c r="AN45" s="1058">
        <v>0</v>
      </c>
      <c r="AO45" s="1058">
        <v>171.39020965080965</v>
      </c>
      <c r="AP45" s="1058">
        <v>604.15783844196869</v>
      </c>
      <c r="AQ45" s="1058">
        <v>723.62216746277147</v>
      </c>
      <c r="AR45" s="1058">
        <v>428.43730561339839</v>
      </c>
      <c r="AS45" s="1058">
        <v>45.297755300762219</v>
      </c>
      <c r="AT45" s="1058">
        <v>0</v>
      </c>
      <c r="AU45" s="1058">
        <v>39.55411282799016</v>
      </c>
      <c r="AV45" s="1058">
        <v>3</v>
      </c>
      <c r="AW45" s="1058">
        <v>2.7436424727720681</v>
      </c>
      <c r="AX45" s="1062">
        <v>0</v>
      </c>
      <c r="AY45" s="1062">
        <v>4532.6791786524909</v>
      </c>
      <c r="AZ45" s="1062">
        <v>3683.2960712205304</v>
      </c>
      <c r="BA45" s="1062">
        <v>0</v>
      </c>
      <c r="BB45" s="1062">
        <v>555.20523783073872</v>
      </c>
      <c r="BC45" s="1062">
        <v>1174.0654415471834</v>
      </c>
      <c r="BD45" s="1062">
        <v>1304.3801553336978</v>
      </c>
      <c r="BE45" s="1062">
        <v>649.64523650890806</v>
      </c>
      <c r="BF45" s="1062">
        <v>849.38310743196394</v>
      </c>
      <c r="BG45" s="1062">
        <v>0</v>
      </c>
      <c r="BH45" s="1062">
        <v>90.968353102641728</v>
      </c>
      <c r="BI45" s="1062">
        <v>229.9714471513943</v>
      </c>
      <c r="BJ45" s="1062">
        <v>351.03913976546312</v>
      </c>
      <c r="BK45" s="1062">
        <v>177.40416741246477</v>
      </c>
      <c r="BL45" s="1062">
        <v>3016.078489318179</v>
      </c>
      <c r="BM45" s="1062">
        <v>2289.885702135608</v>
      </c>
      <c r="BN45" s="1062">
        <v>726.19278718257203</v>
      </c>
    </row>
    <row r="46" spans="1:66" ht="13.65" customHeight="1">
      <c r="A46" s="42"/>
      <c r="B46" s="62" t="s">
        <v>716</v>
      </c>
      <c r="C46" s="42"/>
      <c r="D46" s="46"/>
      <c r="E46" s="1058">
        <v>8038.7167956288595</v>
      </c>
      <c r="F46" s="1062">
        <v>6229.0869077152365</v>
      </c>
      <c r="G46" s="1062">
        <v>1809.6298879136216</v>
      </c>
      <c r="H46" s="1058">
        <v>1407.7967383520509</v>
      </c>
      <c r="I46" s="1058">
        <v>1322.9704324146285</v>
      </c>
      <c r="J46" s="1058">
        <v>0</v>
      </c>
      <c r="K46" s="1058">
        <v>102.71347868006967</v>
      </c>
      <c r="L46" s="1058">
        <v>249.88718325293519</v>
      </c>
      <c r="M46" s="1058">
        <v>471.84594995119124</v>
      </c>
      <c r="N46" s="1058">
        <v>498.52382053043112</v>
      </c>
      <c r="O46" s="1058">
        <v>84.826305937422262</v>
      </c>
      <c r="P46" s="1058">
        <v>0</v>
      </c>
      <c r="Q46" s="1058">
        <v>4.8750000001511573</v>
      </c>
      <c r="R46" s="1058">
        <v>26.475364466739887</v>
      </c>
      <c r="S46" s="1058">
        <v>33.141330419010274</v>
      </c>
      <c r="T46" s="1058">
        <v>20.334611051520973</v>
      </c>
      <c r="U46" s="1058">
        <v>2098.5932786116709</v>
      </c>
      <c r="V46" s="1058">
        <v>950.9602250770306</v>
      </c>
      <c r="W46" s="1058">
        <v>0</v>
      </c>
      <c r="X46" s="1058">
        <v>85.395645857827049</v>
      </c>
      <c r="Y46" s="1058">
        <v>185.65725774926926</v>
      </c>
      <c r="Z46" s="1058">
        <v>333.27445462248232</v>
      </c>
      <c r="AA46" s="1058">
        <v>346.63286684745157</v>
      </c>
      <c r="AB46" s="1058">
        <v>1147.6330535346401</v>
      </c>
      <c r="AC46" s="1058">
        <v>0</v>
      </c>
      <c r="AD46" s="1058">
        <v>193.34541463200947</v>
      </c>
      <c r="AE46" s="1058">
        <v>302.82747072513314</v>
      </c>
      <c r="AF46" s="1058">
        <v>411.00227869878574</v>
      </c>
      <c r="AG46" s="1058">
        <v>240.45788947871162</v>
      </c>
      <c r="AH46" s="42"/>
      <c r="AI46" s="62" t="s">
        <v>716</v>
      </c>
      <c r="AJ46" s="42"/>
      <c r="AK46" s="46"/>
      <c r="AL46" s="1058">
        <v>1446.0516084312542</v>
      </c>
      <c r="AM46" s="1058">
        <v>1344.3791852170075</v>
      </c>
      <c r="AN46" s="1058">
        <v>0</v>
      </c>
      <c r="AO46" s="1058">
        <v>136.59524433710712</v>
      </c>
      <c r="AP46" s="1058">
        <v>488.11605939938045</v>
      </c>
      <c r="AQ46" s="1058">
        <v>453.29947113918212</v>
      </c>
      <c r="AR46" s="1058">
        <v>266.36841034133715</v>
      </c>
      <c r="AS46" s="1058">
        <v>101.67242321424678</v>
      </c>
      <c r="AT46" s="1058">
        <v>0</v>
      </c>
      <c r="AU46" s="1058">
        <v>5.7500000006757466</v>
      </c>
      <c r="AV46" s="1058">
        <v>32.499999998489486</v>
      </c>
      <c r="AW46" s="1058">
        <v>27.207547171666803</v>
      </c>
      <c r="AX46" s="1062">
        <v>36.214876043414733</v>
      </c>
      <c r="AY46" s="1062">
        <v>2104.3722681393083</v>
      </c>
      <c r="AZ46" s="1062">
        <v>1800.5589241337777</v>
      </c>
      <c r="BA46" s="1062">
        <v>0</v>
      </c>
      <c r="BB46" s="1062">
        <v>244.68165396837571</v>
      </c>
      <c r="BC46" s="1062">
        <v>365.03305096655623</v>
      </c>
      <c r="BD46" s="1062">
        <v>729.75283738274618</v>
      </c>
      <c r="BE46" s="1062">
        <v>461.09138181609973</v>
      </c>
      <c r="BF46" s="1062">
        <v>303.81334400553033</v>
      </c>
      <c r="BG46" s="1062">
        <v>0</v>
      </c>
      <c r="BH46" s="1062">
        <v>3.1179443842710732</v>
      </c>
      <c r="BI46" s="1062">
        <v>37.750576703547836</v>
      </c>
      <c r="BJ46" s="1062">
        <v>153.82439690480032</v>
      </c>
      <c r="BK46" s="1062">
        <v>109.12042601291105</v>
      </c>
      <c r="BL46" s="1062">
        <v>981.90290209457532</v>
      </c>
      <c r="BM46" s="1062">
        <v>810.2181408727929</v>
      </c>
      <c r="BN46" s="1062">
        <v>171.68476122178265</v>
      </c>
    </row>
    <row r="47" spans="1:66" ht="13.65" customHeight="1">
      <c r="A47" s="42"/>
      <c r="B47" s="62" t="s">
        <v>717</v>
      </c>
      <c r="C47" s="42"/>
      <c r="D47" s="46"/>
      <c r="E47" s="1058">
        <v>15769.992875170874</v>
      </c>
      <c r="F47" s="1062">
        <v>11931.803330697725</v>
      </c>
      <c r="G47" s="1062">
        <v>3838.1895444731431</v>
      </c>
      <c r="H47" s="1058">
        <v>2790.7986249609703</v>
      </c>
      <c r="I47" s="1058">
        <v>2500.0900983138245</v>
      </c>
      <c r="J47" s="1058">
        <v>38.263587685440292</v>
      </c>
      <c r="K47" s="1058">
        <v>167.9845585224457</v>
      </c>
      <c r="L47" s="1058">
        <v>535.19719633718591</v>
      </c>
      <c r="M47" s="1058">
        <v>991.34122863899438</v>
      </c>
      <c r="N47" s="1058">
        <v>767.30352712975548</v>
      </c>
      <c r="O47" s="1058">
        <v>290.70852664714613</v>
      </c>
      <c r="P47" s="1058">
        <v>0</v>
      </c>
      <c r="Q47" s="1058">
        <v>29.114329213930432</v>
      </c>
      <c r="R47" s="1058">
        <v>107.45689604756144</v>
      </c>
      <c r="S47" s="1058">
        <v>109.49565381704528</v>
      </c>
      <c r="T47" s="1058">
        <v>44.641647568608995</v>
      </c>
      <c r="U47" s="1058">
        <v>3928.8979716147855</v>
      </c>
      <c r="V47" s="1058">
        <v>1755.0371729841102</v>
      </c>
      <c r="W47" s="1058">
        <v>37.547725429026627</v>
      </c>
      <c r="X47" s="1058">
        <v>174.83267367440425</v>
      </c>
      <c r="Y47" s="1058">
        <v>568.11283289659525</v>
      </c>
      <c r="Z47" s="1058">
        <v>619.09394276004627</v>
      </c>
      <c r="AA47" s="1058">
        <v>355.44999822403815</v>
      </c>
      <c r="AB47" s="1058">
        <v>2173.8607986306761</v>
      </c>
      <c r="AC47" s="1058">
        <v>0</v>
      </c>
      <c r="AD47" s="1058">
        <v>432.53115894608089</v>
      </c>
      <c r="AE47" s="1058">
        <v>797.50140515517671</v>
      </c>
      <c r="AF47" s="1058">
        <v>634.31402580807651</v>
      </c>
      <c r="AG47" s="1058">
        <v>309.51420872134179</v>
      </c>
      <c r="AH47" s="42"/>
      <c r="AI47" s="62" t="s">
        <v>717</v>
      </c>
      <c r="AJ47" s="42"/>
      <c r="AK47" s="46"/>
      <c r="AL47" s="1058">
        <v>3685.851795256041</v>
      </c>
      <c r="AM47" s="1058">
        <v>3412.715609758538</v>
      </c>
      <c r="AN47" s="1058">
        <v>0</v>
      </c>
      <c r="AO47" s="1058">
        <v>273.89977590419477</v>
      </c>
      <c r="AP47" s="1058">
        <v>1103.3489263347676</v>
      </c>
      <c r="AQ47" s="1058">
        <v>1159.2423239090911</v>
      </c>
      <c r="AR47" s="1058">
        <v>876.22458361048439</v>
      </c>
      <c r="AS47" s="1058">
        <v>273.13618549750197</v>
      </c>
      <c r="AT47" s="1058">
        <v>0</v>
      </c>
      <c r="AU47" s="1058">
        <v>3.6666666664790766</v>
      </c>
      <c r="AV47" s="1058">
        <v>77.614380679002636</v>
      </c>
      <c r="AW47" s="1058">
        <v>143.751845531393</v>
      </c>
      <c r="AX47" s="1062">
        <v>48.103292620627215</v>
      </c>
      <c r="AY47" s="1062">
        <v>4542.3521173675708</v>
      </c>
      <c r="AZ47" s="1062">
        <v>3681.6977800498025</v>
      </c>
      <c r="BA47" s="1062">
        <v>0</v>
      </c>
      <c r="BB47" s="1062">
        <v>237.54937782937611</v>
      </c>
      <c r="BC47" s="1062">
        <v>1035.9003303472657</v>
      </c>
      <c r="BD47" s="1062">
        <v>1454.8095371232755</v>
      </c>
      <c r="BE47" s="1062">
        <v>953.438534749886</v>
      </c>
      <c r="BF47" s="1062">
        <v>860.65433731776454</v>
      </c>
      <c r="BG47" s="1062">
        <v>13.904761904761905</v>
      </c>
      <c r="BH47" s="1062">
        <v>70.015455373247505</v>
      </c>
      <c r="BI47" s="1062">
        <v>413.51519248951342</v>
      </c>
      <c r="BJ47" s="1062">
        <v>221.32740059373947</v>
      </c>
      <c r="BK47" s="1062">
        <v>141.89152695650233</v>
      </c>
      <c r="BL47" s="1062">
        <v>822.09236597150891</v>
      </c>
      <c r="BM47" s="1062">
        <v>604.69969582936062</v>
      </c>
      <c r="BN47" s="1062">
        <v>217.39267014214801</v>
      </c>
    </row>
    <row r="48" spans="1:66" ht="13.65" customHeight="1">
      <c r="A48" s="98"/>
      <c r="B48" s="62" t="s">
        <v>718</v>
      </c>
      <c r="C48" s="98"/>
      <c r="D48" s="46"/>
      <c r="E48" s="1058">
        <v>25039.667456945299</v>
      </c>
      <c r="F48" s="1062">
        <v>19468.143962353399</v>
      </c>
      <c r="G48" s="1062">
        <v>5571.5234945919065</v>
      </c>
      <c r="H48" s="1058">
        <v>6202.0504242540965</v>
      </c>
      <c r="I48" s="1058">
        <v>5412.1009914671149</v>
      </c>
      <c r="J48" s="1058">
        <v>0</v>
      </c>
      <c r="K48" s="1058">
        <v>489.418892263511</v>
      </c>
      <c r="L48" s="1058">
        <v>1536.62257478836</v>
      </c>
      <c r="M48" s="1058">
        <v>1732.7213932821464</v>
      </c>
      <c r="N48" s="1058">
        <v>1653.3381311331023</v>
      </c>
      <c r="O48" s="1058">
        <v>789.94943278697883</v>
      </c>
      <c r="P48" s="1058">
        <v>0</v>
      </c>
      <c r="Q48" s="1058">
        <v>124.62329466434801</v>
      </c>
      <c r="R48" s="1058">
        <v>223.64107842413571</v>
      </c>
      <c r="S48" s="1058">
        <v>237.76837629963302</v>
      </c>
      <c r="T48" s="1058">
        <v>203.91668339886215</v>
      </c>
      <c r="U48" s="1058">
        <v>7326.6703635018184</v>
      </c>
      <c r="V48" s="1058">
        <v>3612.6295521058205</v>
      </c>
      <c r="W48" s="1058">
        <v>0</v>
      </c>
      <c r="X48" s="1058">
        <v>316.72935997975105</v>
      </c>
      <c r="Y48" s="1058">
        <v>1079.1258546883953</v>
      </c>
      <c r="Z48" s="1058">
        <v>1034.1761789741927</v>
      </c>
      <c r="AA48" s="1058">
        <v>1182.5981584634812</v>
      </c>
      <c r="AB48" s="1058">
        <v>3714.0408113960034</v>
      </c>
      <c r="AC48" s="1058">
        <v>13.751144842574007</v>
      </c>
      <c r="AD48" s="1058">
        <v>428.36074242856586</v>
      </c>
      <c r="AE48" s="1058">
        <v>1633.0025099182101</v>
      </c>
      <c r="AF48" s="1058">
        <v>1109.4146348940028</v>
      </c>
      <c r="AG48" s="1058">
        <v>529.51177931264772</v>
      </c>
      <c r="AH48" s="98"/>
      <c r="AI48" s="62" t="s">
        <v>718</v>
      </c>
      <c r="AJ48" s="98"/>
      <c r="AK48" s="46"/>
      <c r="AL48" s="1058">
        <v>5301.4780521127095</v>
      </c>
      <c r="AM48" s="1058">
        <v>5040.3553048463764</v>
      </c>
      <c r="AN48" s="1058">
        <v>4</v>
      </c>
      <c r="AO48" s="1058">
        <v>335.36819370482471</v>
      </c>
      <c r="AP48" s="1058">
        <v>1145.1945192863138</v>
      </c>
      <c r="AQ48" s="1058">
        <v>2115.1084773461989</v>
      </c>
      <c r="AR48" s="1058">
        <v>1440.6841145090334</v>
      </c>
      <c r="AS48" s="1058">
        <v>261.12274726633444</v>
      </c>
      <c r="AT48" s="1058">
        <v>0</v>
      </c>
      <c r="AU48" s="1058">
        <v>37.593292118462315</v>
      </c>
      <c r="AV48" s="1058">
        <v>88.176196994195365</v>
      </c>
      <c r="AW48" s="1058">
        <v>83.088890921963582</v>
      </c>
      <c r="AX48" s="1062">
        <v>52.264367231713194</v>
      </c>
      <c r="AY48" s="1062">
        <v>5810.3278400753361</v>
      </c>
      <c r="AZ48" s="1062">
        <v>5165.8083561290714</v>
      </c>
      <c r="BA48" s="1062">
        <v>16.969706900965036</v>
      </c>
      <c r="BB48" s="1062">
        <v>466.06506971876115</v>
      </c>
      <c r="BC48" s="1062">
        <v>1623.574958588152</v>
      </c>
      <c r="BD48" s="1062">
        <v>1858.2675967385285</v>
      </c>
      <c r="BE48" s="1062">
        <v>1200.9310241826629</v>
      </c>
      <c r="BF48" s="1062">
        <v>644.5194839462655</v>
      </c>
      <c r="BG48" s="1062">
        <v>0</v>
      </c>
      <c r="BH48" s="1062">
        <v>81.401584171764966</v>
      </c>
      <c r="BI48" s="1062">
        <v>154.51360227904343</v>
      </c>
      <c r="BJ48" s="1062">
        <v>193.60281297148711</v>
      </c>
      <c r="BK48" s="1062">
        <v>215.00148452396988</v>
      </c>
      <c r="BL48" s="1062">
        <v>399.14077700132799</v>
      </c>
      <c r="BM48" s="1062">
        <v>238.9640435195243</v>
      </c>
      <c r="BN48" s="1062">
        <v>160.17673348180372</v>
      </c>
    </row>
    <row r="49" spans="1:66" ht="13.65" customHeight="1">
      <c r="A49" s="98"/>
      <c r="B49" s="62" t="s">
        <v>719</v>
      </c>
      <c r="C49" s="98"/>
      <c r="D49" s="46"/>
      <c r="E49" s="1058">
        <v>16579.764195605345</v>
      </c>
      <c r="F49" s="1062">
        <v>13030.167859628544</v>
      </c>
      <c r="G49" s="1062">
        <v>3549.5963359768011</v>
      </c>
      <c r="H49" s="1058">
        <v>3870.0700588593027</v>
      </c>
      <c r="I49" s="1058">
        <v>3535.4712523862454</v>
      </c>
      <c r="J49" s="1058">
        <v>2</v>
      </c>
      <c r="K49" s="1058">
        <v>222.284647375144</v>
      </c>
      <c r="L49" s="1058">
        <v>1097.4831946610036</v>
      </c>
      <c r="M49" s="1058">
        <v>1124.4574037025652</v>
      </c>
      <c r="N49" s="1058">
        <v>1089.2460066475305</v>
      </c>
      <c r="O49" s="1058">
        <v>334.5988064730567</v>
      </c>
      <c r="P49" s="1058">
        <v>2</v>
      </c>
      <c r="Q49" s="1058">
        <v>73.228379474511016</v>
      </c>
      <c r="R49" s="1058">
        <v>99.445493470387675</v>
      </c>
      <c r="S49" s="1058">
        <v>108.02185507026935</v>
      </c>
      <c r="T49" s="1058">
        <v>51.903078457888611</v>
      </c>
      <c r="U49" s="1058">
        <v>4785.7480536418152</v>
      </c>
      <c r="V49" s="1058">
        <v>2387.1861518434798</v>
      </c>
      <c r="W49" s="1058">
        <v>1</v>
      </c>
      <c r="X49" s="1058">
        <v>188.81516193827878</v>
      </c>
      <c r="Y49" s="1058">
        <v>717.37116616001902</v>
      </c>
      <c r="Z49" s="1058">
        <v>843.14326633347832</v>
      </c>
      <c r="AA49" s="1058">
        <v>636.85655741170365</v>
      </c>
      <c r="AB49" s="1058">
        <v>2398.561901798334</v>
      </c>
      <c r="AC49" s="1058">
        <v>8.8841642228971232</v>
      </c>
      <c r="AD49" s="1058">
        <v>323.55753998463638</v>
      </c>
      <c r="AE49" s="1058">
        <v>970.92533810708505</v>
      </c>
      <c r="AF49" s="1058">
        <v>779.70243961850758</v>
      </c>
      <c r="AG49" s="1058">
        <v>315.49241986520758</v>
      </c>
      <c r="AH49" s="98"/>
      <c r="AI49" s="62" t="s">
        <v>719</v>
      </c>
      <c r="AJ49" s="98"/>
      <c r="AK49" s="46"/>
      <c r="AL49" s="1058">
        <v>3878.0615992773014</v>
      </c>
      <c r="AM49" s="1058">
        <v>3646.0361140523937</v>
      </c>
      <c r="AN49" s="1058">
        <v>9.3749999998940261</v>
      </c>
      <c r="AO49" s="1058">
        <v>287.93364139639982</v>
      </c>
      <c r="AP49" s="1058">
        <v>1080.8288634863068</v>
      </c>
      <c r="AQ49" s="1058">
        <v>1369.1069338239463</v>
      </c>
      <c r="AR49" s="1058">
        <v>898.79167534584678</v>
      </c>
      <c r="AS49" s="1058">
        <v>232.02548522490736</v>
      </c>
      <c r="AT49" s="1058">
        <v>8.0624999998410392</v>
      </c>
      <c r="AU49" s="1058">
        <v>20.937083642879941</v>
      </c>
      <c r="AV49" s="1058">
        <v>86.553188215797391</v>
      </c>
      <c r="AW49" s="1058">
        <v>72.053960863292517</v>
      </c>
      <c r="AX49" s="1062">
        <v>44.418752503096513</v>
      </c>
      <c r="AY49" s="1062">
        <v>4045.8844838269265</v>
      </c>
      <c r="AZ49" s="1062">
        <v>3460.4743413464253</v>
      </c>
      <c r="BA49" s="1062">
        <v>3</v>
      </c>
      <c r="BB49" s="1062">
        <v>342.83090163397446</v>
      </c>
      <c r="BC49" s="1062">
        <v>1126.0130217074041</v>
      </c>
      <c r="BD49" s="1062">
        <v>1316.5213941205848</v>
      </c>
      <c r="BE49" s="1062">
        <v>672.10902388446084</v>
      </c>
      <c r="BF49" s="1062">
        <v>585.41014248050089</v>
      </c>
      <c r="BG49" s="1062">
        <v>0</v>
      </c>
      <c r="BH49" s="1062">
        <v>36.526110536625183</v>
      </c>
      <c r="BI49" s="1062">
        <v>190.52081487603618</v>
      </c>
      <c r="BJ49" s="1062">
        <v>218.31333350522559</v>
      </c>
      <c r="BK49" s="1062">
        <v>140.04988356261413</v>
      </c>
      <c r="BL49" s="1062">
        <v>0</v>
      </c>
      <c r="BM49" s="1062">
        <v>0</v>
      </c>
      <c r="BN49" s="1062">
        <v>0</v>
      </c>
    </row>
    <row r="50" spans="1:66" ht="13.65" customHeight="1">
      <c r="A50" s="98"/>
      <c r="B50" s="62" t="s">
        <v>720</v>
      </c>
      <c r="C50" s="98"/>
      <c r="D50" s="46"/>
      <c r="E50" s="1058">
        <v>19512.025085445453</v>
      </c>
      <c r="F50" s="1062">
        <v>15068.971934173393</v>
      </c>
      <c r="G50" s="1062">
        <v>4443.0531512720563</v>
      </c>
      <c r="H50" s="1058">
        <v>5715.8101367139943</v>
      </c>
      <c r="I50" s="1058">
        <v>5162.9628997818863</v>
      </c>
      <c r="J50" s="1058">
        <v>15.558823529526187</v>
      </c>
      <c r="K50" s="1058">
        <v>463.9018327288145</v>
      </c>
      <c r="L50" s="1058">
        <v>1712.8882084818426</v>
      </c>
      <c r="M50" s="1058">
        <v>1742.4551288384521</v>
      </c>
      <c r="N50" s="1058">
        <v>1228.1589062032488</v>
      </c>
      <c r="O50" s="1058">
        <v>552.84723693210674</v>
      </c>
      <c r="P50" s="1058">
        <v>0</v>
      </c>
      <c r="Q50" s="1058">
        <v>101.01052163629697</v>
      </c>
      <c r="R50" s="1058">
        <v>252.91224852040827</v>
      </c>
      <c r="S50" s="1058">
        <v>158.93151508540569</v>
      </c>
      <c r="T50" s="1058">
        <v>39.992951689996026</v>
      </c>
      <c r="U50" s="1058">
        <v>5961.0841041101048</v>
      </c>
      <c r="V50" s="1058">
        <v>2879.1566543951003</v>
      </c>
      <c r="W50" s="1058">
        <v>4</v>
      </c>
      <c r="X50" s="1058">
        <v>291.75444416946044</v>
      </c>
      <c r="Y50" s="1058">
        <v>832.9555376073813</v>
      </c>
      <c r="Z50" s="1058">
        <v>867.25221024038558</v>
      </c>
      <c r="AA50" s="1058">
        <v>883.19446237787304</v>
      </c>
      <c r="AB50" s="1058">
        <v>3081.9274497150018</v>
      </c>
      <c r="AC50" s="1058">
        <v>25.958333335372597</v>
      </c>
      <c r="AD50" s="1058">
        <v>481.90632484928335</v>
      </c>
      <c r="AE50" s="1058">
        <v>1243.6425269782785</v>
      </c>
      <c r="AF50" s="1058">
        <v>903.33451263390157</v>
      </c>
      <c r="AG50" s="1058">
        <v>427.0857519181659</v>
      </c>
      <c r="AH50" s="98"/>
      <c r="AI50" s="62" t="s">
        <v>720</v>
      </c>
      <c r="AJ50" s="98"/>
      <c r="AK50" s="46"/>
      <c r="AL50" s="1058">
        <v>3886.3763608649024</v>
      </c>
      <c r="AM50" s="1058">
        <v>3631.3495379365454</v>
      </c>
      <c r="AN50" s="1058">
        <v>11.53718822982343</v>
      </c>
      <c r="AO50" s="1058">
        <v>421.17090033349484</v>
      </c>
      <c r="AP50" s="1058">
        <v>1230.4281621762318</v>
      </c>
      <c r="AQ50" s="1058">
        <v>1208.4755678514753</v>
      </c>
      <c r="AR50" s="1058">
        <v>759.73771934551917</v>
      </c>
      <c r="AS50" s="1058">
        <v>255.02682292835664</v>
      </c>
      <c r="AT50" s="1058">
        <v>0</v>
      </c>
      <c r="AU50" s="1058">
        <v>27.301650302940555</v>
      </c>
      <c r="AV50" s="1058">
        <v>96.196041900404936</v>
      </c>
      <c r="AW50" s="1058">
        <v>116.98996523384214</v>
      </c>
      <c r="AX50" s="1062">
        <v>14.539165491169069</v>
      </c>
      <c r="AY50" s="1062">
        <v>3948.7544837564574</v>
      </c>
      <c r="AZ50" s="1062">
        <v>3395.5028420598669</v>
      </c>
      <c r="BA50" s="1062">
        <v>5</v>
      </c>
      <c r="BB50" s="1062">
        <v>497.77514293548938</v>
      </c>
      <c r="BC50" s="1062">
        <v>1171.4124602199327</v>
      </c>
      <c r="BD50" s="1062">
        <v>952.19139312972152</v>
      </c>
      <c r="BE50" s="1062">
        <v>769.12384577472278</v>
      </c>
      <c r="BF50" s="1062">
        <v>553.25164169659104</v>
      </c>
      <c r="BG50" s="1062">
        <v>0</v>
      </c>
      <c r="BH50" s="1062">
        <v>51.665349231616212</v>
      </c>
      <c r="BI50" s="1062">
        <v>201.43295281659604</v>
      </c>
      <c r="BJ50" s="1062">
        <v>182.48248081341171</v>
      </c>
      <c r="BK50" s="1062">
        <v>117.67085883496708</v>
      </c>
      <c r="BL50" s="1062">
        <v>0</v>
      </c>
      <c r="BM50" s="1062">
        <v>0</v>
      </c>
      <c r="BN50" s="1062">
        <v>0</v>
      </c>
    </row>
    <row r="51" spans="1:66" ht="13.65" customHeight="1">
      <c r="A51" s="98"/>
      <c r="B51" s="62" t="s">
        <v>721</v>
      </c>
      <c r="C51" s="98"/>
      <c r="D51" s="46"/>
      <c r="E51" s="1058">
        <v>6655.0403685449191</v>
      </c>
      <c r="F51" s="1062">
        <v>5301.1450986884956</v>
      </c>
      <c r="G51" s="1062">
        <v>1353.8952698564249</v>
      </c>
      <c r="H51" s="1058">
        <v>2203.1921400991077</v>
      </c>
      <c r="I51" s="1058">
        <v>1944.64088385022</v>
      </c>
      <c r="J51" s="1058">
        <v>0</v>
      </c>
      <c r="K51" s="1058">
        <v>264.12500000245052</v>
      </c>
      <c r="L51" s="1058">
        <v>778.81813749070636</v>
      </c>
      <c r="M51" s="1058">
        <v>624.2165571875214</v>
      </c>
      <c r="N51" s="1058">
        <v>277.48118916954172</v>
      </c>
      <c r="O51" s="1058">
        <v>258.5512562488878</v>
      </c>
      <c r="P51" s="1058">
        <v>0</v>
      </c>
      <c r="Q51" s="1058">
        <v>39.708333333515021</v>
      </c>
      <c r="R51" s="1058">
        <v>107.36466204448487</v>
      </c>
      <c r="S51" s="1058">
        <v>82.125000001058098</v>
      </c>
      <c r="T51" s="1058">
        <v>29.353260869829796</v>
      </c>
      <c r="U51" s="1058">
        <v>2045.2935975215139</v>
      </c>
      <c r="V51" s="1058">
        <v>1177.1301885804542</v>
      </c>
      <c r="W51" s="1058">
        <v>0</v>
      </c>
      <c r="X51" s="1058">
        <v>119.48484848502601</v>
      </c>
      <c r="Y51" s="1058">
        <v>303.6406455868343</v>
      </c>
      <c r="Z51" s="1058">
        <v>407.00946912002632</v>
      </c>
      <c r="AA51" s="1058">
        <v>346.99522538856746</v>
      </c>
      <c r="AB51" s="1058">
        <v>868.16340894105986</v>
      </c>
      <c r="AC51" s="1058">
        <v>1</v>
      </c>
      <c r="AD51" s="1058">
        <v>129.88636363699044</v>
      </c>
      <c r="AE51" s="1058">
        <v>345.1140220526998</v>
      </c>
      <c r="AF51" s="1058">
        <v>289.84484143297971</v>
      </c>
      <c r="AG51" s="1058">
        <v>102.31818181838986</v>
      </c>
      <c r="AH51" s="98"/>
      <c r="AI51" s="62" t="s">
        <v>721</v>
      </c>
      <c r="AJ51" s="98"/>
      <c r="AK51" s="46"/>
      <c r="AL51" s="1058">
        <v>1285.8228933120129</v>
      </c>
      <c r="AM51" s="1058">
        <v>1174.9533280945932</v>
      </c>
      <c r="AN51" s="1058">
        <v>0</v>
      </c>
      <c r="AO51" s="1058">
        <v>165.33267457272893</v>
      </c>
      <c r="AP51" s="1058">
        <v>373.05539086781158</v>
      </c>
      <c r="AQ51" s="1058">
        <v>420.18976858243377</v>
      </c>
      <c r="AR51" s="1058">
        <v>216.37549407161904</v>
      </c>
      <c r="AS51" s="1058">
        <v>110.86956521741966</v>
      </c>
      <c r="AT51" s="1058">
        <v>0</v>
      </c>
      <c r="AU51" s="1058">
        <v>22.869565217419659</v>
      </c>
      <c r="AV51" s="1058">
        <v>45</v>
      </c>
      <c r="AW51" s="1058">
        <v>29</v>
      </c>
      <c r="AX51" s="1062">
        <v>14</v>
      </c>
      <c r="AY51" s="1062">
        <v>1120.7317376122844</v>
      </c>
      <c r="AZ51" s="1062">
        <v>1004.4206981632269</v>
      </c>
      <c r="BA51" s="1062">
        <v>3</v>
      </c>
      <c r="BB51" s="1062">
        <v>165.15952429748705</v>
      </c>
      <c r="BC51" s="1062">
        <v>236.37878788103106</v>
      </c>
      <c r="BD51" s="1062">
        <v>407.85407851048035</v>
      </c>
      <c r="BE51" s="1062">
        <v>192.02830747422851</v>
      </c>
      <c r="BF51" s="1062">
        <v>116.31103944905759</v>
      </c>
      <c r="BG51" s="1062">
        <v>0</v>
      </c>
      <c r="BH51" s="1062">
        <v>7.8181818182982719</v>
      </c>
      <c r="BI51" s="1062">
        <v>48.499002222048659</v>
      </c>
      <c r="BJ51" s="1062">
        <v>42.175673590412387</v>
      </c>
      <c r="BK51" s="1062">
        <v>17.818181818298271</v>
      </c>
      <c r="BL51" s="1062">
        <v>0</v>
      </c>
      <c r="BM51" s="1062">
        <v>0</v>
      </c>
      <c r="BN51" s="1062">
        <v>0</v>
      </c>
    </row>
    <row r="52" spans="1:66" ht="13.65" customHeight="1">
      <c r="A52" s="98"/>
      <c r="B52" s="62" t="s">
        <v>722</v>
      </c>
      <c r="C52" s="98"/>
      <c r="D52" s="46"/>
      <c r="E52" s="1058">
        <v>7608.2132139897121</v>
      </c>
      <c r="F52" s="1062">
        <v>6064.4802216604021</v>
      </c>
      <c r="G52" s="1062">
        <v>1543.7329923293098</v>
      </c>
      <c r="H52" s="1058">
        <v>3493.9645353804672</v>
      </c>
      <c r="I52" s="1058">
        <v>3103.1312020471032</v>
      </c>
      <c r="J52" s="1058">
        <v>0</v>
      </c>
      <c r="K52" s="1058">
        <v>396.00000000018321</v>
      </c>
      <c r="L52" s="1058">
        <v>1150.4782608700448</v>
      </c>
      <c r="M52" s="1058">
        <v>934.01960784351127</v>
      </c>
      <c r="N52" s="1058">
        <v>622.63333333336391</v>
      </c>
      <c r="O52" s="1058">
        <v>390.83333333336384</v>
      </c>
      <c r="P52" s="1058">
        <v>0</v>
      </c>
      <c r="Q52" s="1058">
        <v>74</v>
      </c>
      <c r="R52" s="1058">
        <v>145</v>
      </c>
      <c r="S52" s="1058">
        <v>142.83333333336387</v>
      </c>
      <c r="T52" s="1058">
        <v>29</v>
      </c>
      <c r="U52" s="1058">
        <v>2118.9170503008299</v>
      </c>
      <c r="V52" s="1058">
        <v>1168.6985507258044</v>
      </c>
      <c r="W52" s="1058">
        <v>16</v>
      </c>
      <c r="X52" s="1058">
        <v>110.99275362359626</v>
      </c>
      <c r="Y52" s="1058">
        <v>281.90579710202508</v>
      </c>
      <c r="Z52" s="1058">
        <v>411.80000000018322</v>
      </c>
      <c r="AA52" s="1058">
        <v>348</v>
      </c>
      <c r="AB52" s="1058">
        <v>950.21849957502582</v>
      </c>
      <c r="AC52" s="1058">
        <v>0</v>
      </c>
      <c r="AD52" s="1058">
        <v>167.53623188433056</v>
      </c>
      <c r="AE52" s="1058">
        <v>364.23333333382186</v>
      </c>
      <c r="AF52" s="1058">
        <v>311.7822676901456</v>
      </c>
      <c r="AG52" s="1058">
        <v>106.66666666672774</v>
      </c>
      <c r="AH52" s="98"/>
      <c r="AI52" s="62" t="s">
        <v>722</v>
      </c>
      <c r="AJ52" s="98"/>
      <c r="AK52" s="46"/>
      <c r="AL52" s="1058">
        <v>1147.7446717840849</v>
      </c>
      <c r="AM52" s="1058">
        <v>1065.4113384506293</v>
      </c>
      <c r="AN52" s="1058">
        <v>1</v>
      </c>
      <c r="AO52" s="1058">
        <v>171.51449275391764</v>
      </c>
      <c r="AP52" s="1058">
        <v>376.64782608746469</v>
      </c>
      <c r="AQ52" s="1058">
        <v>345.01568627588307</v>
      </c>
      <c r="AR52" s="1058">
        <v>171.23333333336387</v>
      </c>
      <c r="AS52" s="1058">
        <v>82.333333333455457</v>
      </c>
      <c r="AT52" s="1058">
        <v>0</v>
      </c>
      <c r="AU52" s="1058">
        <v>16</v>
      </c>
      <c r="AV52" s="1058">
        <v>42.333333333455457</v>
      </c>
      <c r="AW52" s="1058">
        <v>13</v>
      </c>
      <c r="AX52" s="1062">
        <v>11</v>
      </c>
      <c r="AY52" s="1062">
        <v>847.58695652433016</v>
      </c>
      <c r="AZ52" s="1062">
        <v>727.23913043686537</v>
      </c>
      <c r="BA52" s="1062">
        <v>5</v>
      </c>
      <c r="BB52" s="1062">
        <v>188.66666666691091</v>
      </c>
      <c r="BC52" s="1062">
        <v>281.3768115954831</v>
      </c>
      <c r="BD52" s="1062">
        <v>181.52898550774367</v>
      </c>
      <c r="BE52" s="1062">
        <v>70.666666666727735</v>
      </c>
      <c r="BF52" s="1062">
        <v>120.34782608746468</v>
      </c>
      <c r="BG52" s="1062">
        <v>0</v>
      </c>
      <c r="BH52" s="1062">
        <v>15</v>
      </c>
      <c r="BI52" s="1062">
        <v>82.347826087464682</v>
      </c>
      <c r="BJ52" s="1062">
        <v>11</v>
      </c>
      <c r="BK52" s="1062">
        <v>12</v>
      </c>
      <c r="BL52" s="1062">
        <v>0</v>
      </c>
      <c r="BM52" s="1062">
        <v>0</v>
      </c>
      <c r="BN52" s="1062">
        <v>0</v>
      </c>
    </row>
    <row r="53" spans="1:66" ht="13.65" customHeight="1">
      <c r="A53" s="98"/>
      <c r="B53" s="62" t="s">
        <v>723</v>
      </c>
      <c r="C53" s="98"/>
      <c r="D53" s="46"/>
      <c r="E53" s="1058">
        <v>11446.043478261947</v>
      </c>
      <c r="F53" s="1062">
        <v>9404.3478260877509</v>
      </c>
      <c r="G53" s="1062">
        <v>2041.6956521741968</v>
      </c>
      <c r="H53" s="1058">
        <v>5052.0869565219382</v>
      </c>
      <c r="I53" s="1058">
        <v>4402.8695652174192</v>
      </c>
      <c r="J53" s="1058">
        <v>0</v>
      </c>
      <c r="K53" s="1058">
        <v>631</v>
      </c>
      <c r="L53" s="1058">
        <v>1692.8695652174197</v>
      </c>
      <c r="M53" s="1058">
        <v>1273</v>
      </c>
      <c r="N53" s="1058">
        <v>806</v>
      </c>
      <c r="O53" s="1058">
        <v>649.21739130451795</v>
      </c>
      <c r="P53" s="1058">
        <v>0</v>
      </c>
      <c r="Q53" s="1058">
        <v>146</v>
      </c>
      <c r="R53" s="1058">
        <v>248.60869565225897</v>
      </c>
      <c r="S53" s="1058">
        <v>214.73913043483932</v>
      </c>
      <c r="T53" s="1058">
        <v>39.869565217419662</v>
      </c>
      <c r="U53" s="1058">
        <v>2812.8695652174197</v>
      </c>
      <c r="V53" s="1058">
        <v>1655</v>
      </c>
      <c r="W53" s="1058">
        <v>0</v>
      </c>
      <c r="X53" s="1058">
        <v>154</v>
      </c>
      <c r="Y53" s="1058">
        <v>459</v>
      </c>
      <c r="Z53" s="1058">
        <v>544</v>
      </c>
      <c r="AA53" s="1058">
        <v>498</v>
      </c>
      <c r="AB53" s="1058">
        <v>1157.8695652174197</v>
      </c>
      <c r="AC53" s="1058">
        <v>1</v>
      </c>
      <c r="AD53" s="1058">
        <v>221</v>
      </c>
      <c r="AE53" s="1058">
        <v>503</v>
      </c>
      <c r="AF53" s="1058">
        <v>312</v>
      </c>
      <c r="AG53" s="1058">
        <v>120.86956521741966</v>
      </c>
      <c r="AH53" s="98"/>
      <c r="AI53" s="62" t="s">
        <v>723</v>
      </c>
      <c r="AJ53" s="98"/>
      <c r="AK53" s="46"/>
      <c r="AL53" s="1058">
        <v>1990.0869565225898</v>
      </c>
      <c r="AM53" s="1058">
        <v>1864.4782608703308</v>
      </c>
      <c r="AN53" s="1058">
        <v>3</v>
      </c>
      <c r="AO53" s="1058">
        <v>217.60869565225897</v>
      </c>
      <c r="AP53" s="1058">
        <v>633.82608695677686</v>
      </c>
      <c r="AQ53" s="1058">
        <v>538.69565217419654</v>
      </c>
      <c r="AR53" s="1058">
        <v>471.34782608709827</v>
      </c>
      <c r="AS53" s="1058">
        <v>125.60869565225897</v>
      </c>
      <c r="AT53" s="1058">
        <v>0</v>
      </c>
      <c r="AU53" s="1058">
        <v>28</v>
      </c>
      <c r="AV53" s="1058">
        <v>60</v>
      </c>
      <c r="AW53" s="1058">
        <v>19.869565217419662</v>
      </c>
      <c r="AX53" s="1062">
        <v>17.739130434839321</v>
      </c>
      <c r="AY53" s="1062">
        <v>1591</v>
      </c>
      <c r="AZ53" s="1062">
        <v>1482</v>
      </c>
      <c r="BA53" s="1062">
        <v>4</v>
      </c>
      <c r="BB53" s="1062">
        <v>414</v>
      </c>
      <c r="BC53" s="1062">
        <v>472</v>
      </c>
      <c r="BD53" s="1062">
        <v>283</v>
      </c>
      <c r="BE53" s="1062">
        <v>309</v>
      </c>
      <c r="BF53" s="1062">
        <v>109</v>
      </c>
      <c r="BG53" s="1062">
        <v>0</v>
      </c>
      <c r="BH53" s="1062">
        <v>28</v>
      </c>
      <c r="BI53" s="1062">
        <v>34</v>
      </c>
      <c r="BJ53" s="1062">
        <v>25</v>
      </c>
      <c r="BK53" s="1062">
        <v>22</v>
      </c>
      <c r="BL53" s="1062">
        <v>0</v>
      </c>
      <c r="BM53" s="1062">
        <v>0</v>
      </c>
      <c r="BN53" s="1062">
        <v>0</v>
      </c>
    </row>
    <row r="54" spans="1:66" ht="13.65" customHeight="1">
      <c r="A54" s="98"/>
      <c r="B54" s="62" t="s">
        <v>724</v>
      </c>
      <c r="C54" s="98"/>
      <c r="D54" s="46"/>
      <c r="E54" s="1058">
        <v>5888.7096774185338</v>
      </c>
      <c r="F54" s="1062">
        <v>4714.1935483865836</v>
      </c>
      <c r="G54" s="1062">
        <v>1174.5161290319502</v>
      </c>
      <c r="H54" s="1058">
        <v>3530.8387096773167</v>
      </c>
      <c r="I54" s="1058">
        <v>2959.8387096773167</v>
      </c>
      <c r="J54" s="1058">
        <v>0</v>
      </c>
      <c r="K54" s="1058">
        <v>331</v>
      </c>
      <c r="L54" s="1058">
        <v>984</v>
      </c>
      <c r="M54" s="1058">
        <v>924.83870967731673</v>
      </c>
      <c r="N54" s="1058">
        <v>720</v>
      </c>
      <c r="O54" s="1058">
        <v>571</v>
      </c>
      <c r="P54" s="1058">
        <v>0</v>
      </c>
      <c r="Q54" s="1058">
        <v>98</v>
      </c>
      <c r="R54" s="1058">
        <v>215</v>
      </c>
      <c r="S54" s="1058">
        <v>189</v>
      </c>
      <c r="T54" s="1058">
        <v>69</v>
      </c>
      <c r="U54" s="1058">
        <v>1242.5161290319502</v>
      </c>
      <c r="V54" s="1058">
        <v>750</v>
      </c>
      <c r="W54" s="1058">
        <v>9</v>
      </c>
      <c r="X54" s="1058">
        <v>92</v>
      </c>
      <c r="Y54" s="1058">
        <v>177</v>
      </c>
      <c r="Z54" s="1058">
        <v>162</v>
      </c>
      <c r="AA54" s="1058">
        <v>310</v>
      </c>
      <c r="AB54" s="1058">
        <v>492.51612903195019</v>
      </c>
      <c r="AC54" s="1058">
        <v>0</v>
      </c>
      <c r="AD54" s="1058">
        <v>77.838709677316729</v>
      </c>
      <c r="AE54" s="1058">
        <v>167.83870967731673</v>
      </c>
      <c r="AF54" s="1058">
        <v>152.83870967731673</v>
      </c>
      <c r="AG54" s="1058">
        <v>94</v>
      </c>
      <c r="AH54" s="98"/>
      <c r="AI54" s="62" t="s">
        <v>724</v>
      </c>
      <c r="AJ54" s="98"/>
      <c r="AK54" s="46"/>
      <c r="AL54" s="1058">
        <v>959.35483870926691</v>
      </c>
      <c r="AM54" s="1058">
        <v>856.35483870926691</v>
      </c>
      <c r="AN54" s="1058">
        <v>4</v>
      </c>
      <c r="AO54" s="1058">
        <v>90</v>
      </c>
      <c r="AP54" s="1058">
        <v>345.67741935463346</v>
      </c>
      <c r="AQ54" s="1058">
        <v>180.67741935463346</v>
      </c>
      <c r="AR54" s="1058">
        <v>236</v>
      </c>
      <c r="AS54" s="1058">
        <v>103</v>
      </c>
      <c r="AT54" s="1058">
        <v>0</v>
      </c>
      <c r="AU54" s="1058">
        <v>17</v>
      </c>
      <c r="AV54" s="1058">
        <v>22</v>
      </c>
      <c r="AW54" s="1058">
        <v>33</v>
      </c>
      <c r="AX54" s="1062">
        <v>31</v>
      </c>
      <c r="AY54" s="1062">
        <v>156</v>
      </c>
      <c r="AZ54" s="1062">
        <v>148</v>
      </c>
      <c r="BA54" s="1062">
        <v>8</v>
      </c>
      <c r="BB54" s="1062">
        <v>39</v>
      </c>
      <c r="BC54" s="1062">
        <v>39</v>
      </c>
      <c r="BD54" s="1062">
        <v>52</v>
      </c>
      <c r="BE54" s="1062">
        <v>10</v>
      </c>
      <c r="BF54" s="1062">
        <v>8</v>
      </c>
      <c r="BG54" s="1062">
        <v>0</v>
      </c>
      <c r="BH54" s="1062">
        <v>2</v>
      </c>
      <c r="BI54" s="1062">
        <v>3</v>
      </c>
      <c r="BJ54" s="1062">
        <v>3</v>
      </c>
      <c r="BK54" s="1062">
        <v>0</v>
      </c>
      <c r="BL54" s="1062">
        <v>0</v>
      </c>
      <c r="BM54" s="1062">
        <v>0</v>
      </c>
      <c r="BN54" s="1062">
        <v>0</v>
      </c>
    </row>
    <row r="55" spans="1:66" ht="13.65" customHeight="1">
      <c r="A55" s="1100" t="s">
        <v>726</v>
      </c>
      <c r="B55" s="1100"/>
      <c r="C55" s="1100"/>
      <c r="D55" s="2"/>
      <c r="E55" s="1058"/>
      <c r="F55" s="1058"/>
      <c r="G55" s="1058"/>
      <c r="H55" s="1058"/>
      <c r="I55" s="1058"/>
      <c r="J55" s="1058"/>
      <c r="K55" s="1058"/>
      <c r="L55" s="1058"/>
      <c r="M55" s="1058"/>
      <c r="N55" s="1058"/>
      <c r="O55" s="1058"/>
      <c r="P55" s="1058"/>
      <c r="Q55" s="1058"/>
      <c r="R55" s="1058"/>
      <c r="S55" s="1058"/>
      <c r="T55" s="1058"/>
      <c r="U55" s="1058"/>
      <c r="V55" s="1058"/>
      <c r="W55" s="1058"/>
      <c r="X55" s="1058"/>
      <c r="Y55" s="1058"/>
      <c r="Z55" s="1058"/>
      <c r="AA55" s="1058"/>
      <c r="AB55" s="1058"/>
      <c r="AC55" s="1058"/>
      <c r="AD55" s="1058"/>
      <c r="AE55" s="1058"/>
      <c r="AF55" s="1058"/>
      <c r="AG55" s="1058"/>
      <c r="AH55" s="1100" t="s">
        <v>726</v>
      </c>
      <c r="AI55" s="1100"/>
      <c r="AJ55" s="1100"/>
      <c r="AK55" s="2"/>
      <c r="AL55" s="1058"/>
      <c r="AM55" s="1058"/>
      <c r="AN55" s="1058"/>
      <c r="AO55" s="1058"/>
      <c r="AP55" s="1058"/>
      <c r="AQ55" s="1058"/>
      <c r="AR55" s="1058"/>
      <c r="AS55" s="1058"/>
      <c r="AT55" s="1058"/>
      <c r="AU55" s="1058"/>
      <c r="AV55" s="1058"/>
      <c r="AW55" s="1058"/>
      <c r="AX55" s="1058"/>
      <c r="AY55" s="1058"/>
      <c r="AZ55" s="1058"/>
      <c r="BA55" s="1058"/>
      <c r="BB55" s="1058"/>
      <c r="BC55" s="1058"/>
      <c r="BD55" s="1058"/>
      <c r="BE55" s="1058"/>
      <c r="BF55" s="1058"/>
      <c r="BG55" s="1058"/>
      <c r="BH55" s="1058"/>
      <c r="BI55" s="1058"/>
      <c r="BJ55" s="1058"/>
      <c r="BK55" s="1058"/>
      <c r="BL55" s="1058"/>
      <c r="BM55" s="1058"/>
      <c r="BN55" s="1058"/>
    </row>
    <row r="56" spans="1:66" ht="13.65" customHeight="1">
      <c r="A56" s="44"/>
      <c r="B56" s="62" t="s">
        <v>715</v>
      </c>
      <c r="C56" s="44"/>
      <c r="D56" s="180"/>
      <c r="E56" s="1058">
        <v>11368.338047212432</v>
      </c>
      <c r="F56" s="1064">
        <v>8677.6218948286478</v>
      </c>
      <c r="G56" s="1064">
        <v>2690.7161523837908</v>
      </c>
      <c r="H56" s="1058">
        <v>692.70858577006629</v>
      </c>
      <c r="I56" s="1058">
        <v>639.04498554012082</v>
      </c>
      <c r="J56" s="1058">
        <v>38.263587685440292</v>
      </c>
      <c r="K56" s="1058">
        <v>64.804303748782203</v>
      </c>
      <c r="L56" s="1058">
        <v>153.11989607825777</v>
      </c>
      <c r="M56" s="1058">
        <v>182.21688544802274</v>
      </c>
      <c r="N56" s="1058">
        <v>200.64031257961739</v>
      </c>
      <c r="O56" s="1058">
        <v>53.66360022994548</v>
      </c>
      <c r="P56" s="1058">
        <v>0</v>
      </c>
      <c r="Q56" s="1058">
        <v>18.429350777299678</v>
      </c>
      <c r="R56" s="1058">
        <v>35.234249452645798</v>
      </c>
      <c r="S56" s="1058">
        <v>0</v>
      </c>
      <c r="T56" s="1058">
        <v>0</v>
      </c>
      <c r="U56" s="1058">
        <v>1854.0898610461502</v>
      </c>
      <c r="V56" s="1058">
        <v>880.83162189438121</v>
      </c>
      <c r="W56" s="1058">
        <v>0</v>
      </c>
      <c r="X56" s="1058">
        <v>31.606060605762131</v>
      </c>
      <c r="Y56" s="1058">
        <v>263.79131431541049</v>
      </c>
      <c r="Z56" s="1058">
        <v>282.41199494769637</v>
      </c>
      <c r="AA56" s="1058">
        <v>303.02225202551182</v>
      </c>
      <c r="AB56" s="1058">
        <v>973.25823915177011</v>
      </c>
      <c r="AC56" s="1058">
        <v>0</v>
      </c>
      <c r="AD56" s="1058">
        <v>130.86643756068489</v>
      </c>
      <c r="AE56" s="1058">
        <v>350.03864905376076</v>
      </c>
      <c r="AF56" s="1058">
        <v>291.58960387088484</v>
      </c>
      <c r="AG56" s="1058">
        <v>200.76354866643928</v>
      </c>
      <c r="AH56" s="44"/>
      <c r="AI56" s="62" t="s">
        <v>715</v>
      </c>
      <c r="AJ56" s="44"/>
      <c r="AK56" s="180"/>
      <c r="AL56" s="1058">
        <v>1185.7201536343468</v>
      </c>
      <c r="AM56" s="1058">
        <v>1158.8198774008465</v>
      </c>
      <c r="AN56" s="1058">
        <v>0</v>
      </c>
      <c r="AO56" s="1058">
        <v>114.55672900520732</v>
      </c>
      <c r="AP56" s="1058">
        <v>427.28552147312911</v>
      </c>
      <c r="AQ56" s="1058">
        <v>387.19162650334073</v>
      </c>
      <c r="AR56" s="1058">
        <v>229.78600041916911</v>
      </c>
      <c r="AS56" s="1058">
        <v>26.900276233500495</v>
      </c>
      <c r="AT56" s="1058">
        <v>0</v>
      </c>
      <c r="AU56" s="1058">
        <v>0</v>
      </c>
      <c r="AV56" s="1058">
        <v>0</v>
      </c>
      <c r="AW56" s="1058">
        <v>26.900276233500495</v>
      </c>
      <c r="AX56" s="1064">
        <v>0</v>
      </c>
      <c r="AY56" s="1064">
        <v>3861.2271518629977</v>
      </c>
      <c r="AZ56" s="1064">
        <v>3128.4571272995854</v>
      </c>
      <c r="BA56" s="1064">
        <v>0</v>
      </c>
      <c r="BB56" s="1064">
        <v>520.20023241628928</v>
      </c>
      <c r="BC56" s="1064">
        <v>795.3388383610087</v>
      </c>
      <c r="BD56" s="1064">
        <v>1117.1494851025891</v>
      </c>
      <c r="BE56" s="1064">
        <v>695.76857141969674</v>
      </c>
      <c r="BF56" s="1064">
        <v>732.77002456341324</v>
      </c>
      <c r="BG56" s="1064">
        <v>0</v>
      </c>
      <c r="BH56" s="1064">
        <v>78.682638814746952</v>
      </c>
      <c r="BI56" s="1064">
        <v>219.45861426734191</v>
      </c>
      <c r="BJ56" s="1064">
        <v>257.76324445415207</v>
      </c>
      <c r="BK56" s="1064">
        <v>176.86552702717222</v>
      </c>
      <c r="BL56" s="1064">
        <v>3774.5922948988746</v>
      </c>
      <c r="BM56" s="1064">
        <v>2887.9053089316208</v>
      </c>
      <c r="BN56" s="1064">
        <v>886.68698596725562</v>
      </c>
    </row>
    <row r="57" spans="1:66" ht="13.65" customHeight="1">
      <c r="A57" s="6"/>
      <c r="B57" s="62" t="s">
        <v>716</v>
      </c>
      <c r="C57" s="6"/>
      <c r="D57" s="2"/>
      <c r="E57" s="1058">
        <v>7754.0582869863119</v>
      </c>
      <c r="F57" s="1064">
        <v>6086.2046636119503</v>
      </c>
      <c r="G57" s="1064">
        <v>1667.8536233743584</v>
      </c>
      <c r="H57" s="1058">
        <v>861.60443492349964</v>
      </c>
      <c r="I57" s="1058">
        <v>792.19532545058735</v>
      </c>
      <c r="J57" s="1058">
        <v>0</v>
      </c>
      <c r="K57" s="1058">
        <v>13.904761904761905</v>
      </c>
      <c r="L57" s="1058">
        <v>111.44760942201171</v>
      </c>
      <c r="M57" s="1058">
        <v>458.61190093568013</v>
      </c>
      <c r="N57" s="1058">
        <v>208.23105318813356</v>
      </c>
      <c r="O57" s="1058">
        <v>69.409109472912377</v>
      </c>
      <c r="P57" s="1058">
        <v>0</v>
      </c>
      <c r="Q57" s="1058">
        <v>0</v>
      </c>
      <c r="R57" s="1058">
        <v>21.192029664556781</v>
      </c>
      <c r="S57" s="1058">
        <v>48.217079808355592</v>
      </c>
      <c r="T57" s="1058">
        <v>0</v>
      </c>
      <c r="U57" s="1058">
        <v>2072.36859213248</v>
      </c>
      <c r="V57" s="1058">
        <v>1032.0125032448332</v>
      </c>
      <c r="W57" s="1058">
        <v>14.366666667330865</v>
      </c>
      <c r="X57" s="1058">
        <v>97.474928781990727</v>
      </c>
      <c r="Y57" s="1058">
        <v>286.62893869137486</v>
      </c>
      <c r="Z57" s="1058">
        <v>338.60010211852091</v>
      </c>
      <c r="AA57" s="1058">
        <v>294.94186698561532</v>
      </c>
      <c r="AB57" s="1058">
        <v>1040.3560888876482</v>
      </c>
      <c r="AC57" s="1058">
        <v>0</v>
      </c>
      <c r="AD57" s="1058">
        <v>199.56726233824423</v>
      </c>
      <c r="AE57" s="1058">
        <v>250.84685448543331</v>
      </c>
      <c r="AF57" s="1058">
        <v>363.74249530976931</v>
      </c>
      <c r="AG57" s="1058">
        <v>226.19947675420079</v>
      </c>
      <c r="AH57" s="6"/>
      <c r="AI57" s="62" t="s">
        <v>716</v>
      </c>
      <c r="AJ57" s="6"/>
      <c r="AK57" s="2"/>
      <c r="AL57" s="1058">
        <v>1148.8334712566796</v>
      </c>
      <c r="AM57" s="1058">
        <v>1103.2360686691247</v>
      </c>
      <c r="AN57" s="1058">
        <v>0</v>
      </c>
      <c r="AO57" s="1058">
        <v>42.142857133142179</v>
      </c>
      <c r="AP57" s="1058">
        <v>304.79490470931444</v>
      </c>
      <c r="AQ57" s="1058">
        <v>490.00394699195493</v>
      </c>
      <c r="AR57" s="1058">
        <v>266.29435983471353</v>
      </c>
      <c r="AS57" s="1058">
        <v>45.597402587554861</v>
      </c>
      <c r="AT57" s="1058">
        <v>0</v>
      </c>
      <c r="AU57" s="1058">
        <v>4.4545454544126803</v>
      </c>
      <c r="AV57" s="1058">
        <v>20.57142856657109</v>
      </c>
      <c r="AW57" s="1058">
        <v>20.57142856657109</v>
      </c>
      <c r="AX57" s="1064">
        <v>0</v>
      </c>
      <c r="AY57" s="1064">
        <v>2897.5281651862874</v>
      </c>
      <c r="AZ57" s="1064">
        <v>2560.9838949469986</v>
      </c>
      <c r="BA57" s="1064">
        <v>0</v>
      </c>
      <c r="BB57" s="1064">
        <v>245.95370715312896</v>
      </c>
      <c r="BC57" s="1064">
        <v>681.49828520247661</v>
      </c>
      <c r="BD57" s="1064">
        <v>1224.377814038909</v>
      </c>
      <c r="BE57" s="1064">
        <v>409.15408855248364</v>
      </c>
      <c r="BF57" s="1064">
        <v>336.54427023928957</v>
      </c>
      <c r="BG57" s="1064">
        <v>13.904761904761905</v>
      </c>
      <c r="BH57" s="1064">
        <v>19.28571428477558</v>
      </c>
      <c r="BI57" s="1064">
        <v>18.480577859694819</v>
      </c>
      <c r="BJ57" s="1064">
        <v>127.84168710398752</v>
      </c>
      <c r="BK57" s="1064">
        <v>157.03152908606978</v>
      </c>
      <c r="BL57" s="1064">
        <v>773.72362348736476</v>
      </c>
      <c r="BM57" s="1064">
        <v>597.77687130040999</v>
      </c>
      <c r="BN57" s="1064">
        <v>175.94675218695457</v>
      </c>
    </row>
    <row r="58" spans="1:66" ht="13.65" customHeight="1">
      <c r="A58" s="98"/>
      <c r="B58" s="62" t="s">
        <v>717</v>
      </c>
      <c r="C58" s="98"/>
      <c r="D58" s="46"/>
      <c r="E58" s="1058">
        <v>13309.366862189525</v>
      </c>
      <c r="F58" s="1064">
        <v>10246.677959554585</v>
      </c>
      <c r="G58" s="1064">
        <v>3062.6889026349431</v>
      </c>
      <c r="H58" s="1058">
        <v>2039.6449897844495</v>
      </c>
      <c r="I58" s="1058">
        <v>1843.2292708069149</v>
      </c>
      <c r="J58" s="1058">
        <v>0</v>
      </c>
      <c r="K58" s="1058">
        <v>75.095803250950155</v>
      </c>
      <c r="L58" s="1058">
        <v>397.05795081660057</v>
      </c>
      <c r="M58" s="1058">
        <v>701.45121767897103</v>
      </c>
      <c r="N58" s="1058">
        <v>669.62429906039267</v>
      </c>
      <c r="O58" s="1058">
        <v>196.41571897753491</v>
      </c>
      <c r="P58" s="1058">
        <v>0</v>
      </c>
      <c r="Q58" s="1058">
        <v>20.201640498589846</v>
      </c>
      <c r="R58" s="1058">
        <v>74.549137419086293</v>
      </c>
      <c r="S58" s="1058">
        <v>53.565496074546147</v>
      </c>
      <c r="T58" s="1058">
        <v>48.099444985312623</v>
      </c>
      <c r="U58" s="1058">
        <v>3696.8487395705706</v>
      </c>
      <c r="V58" s="1058">
        <v>1865.481291059785</v>
      </c>
      <c r="W58" s="1058">
        <v>0</v>
      </c>
      <c r="X58" s="1058">
        <v>140.80663381283355</v>
      </c>
      <c r="Y58" s="1058">
        <v>541.1692909461691</v>
      </c>
      <c r="Z58" s="1058">
        <v>718.86306773125671</v>
      </c>
      <c r="AA58" s="1058">
        <v>464.64229856952522</v>
      </c>
      <c r="AB58" s="1058">
        <v>1831.3674485107856</v>
      </c>
      <c r="AC58" s="1058">
        <v>0</v>
      </c>
      <c r="AD58" s="1058">
        <v>305.88446013290104</v>
      </c>
      <c r="AE58" s="1058">
        <v>634.41335230784398</v>
      </c>
      <c r="AF58" s="1058">
        <v>616.98278572834909</v>
      </c>
      <c r="AG58" s="1058">
        <v>274.08685034169139</v>
      </c>
      <c r="AH58" s="98"/>
      <c r="AI58" s="62" t="s">
        <v>717</v>
      </c>
      <c r="AJ58" s="98"/>
      <c r="AK58" s="46"/>
      <c r="AL58" s="1058">
        <v>2853.0503934281965</v>
      </c>
      <c r="AM58" s="1058">
        <v>2658.7630816718497</v>
      </c>
      <c r="AN58" s="1058">
        <v>0</v>
      </c>
      <c r="AO58" s="1058">
        <v>119.88097257797804</v>
      </c>
      <c r="AP58" s="1058">
        <v>812.14524528882714</v>
      </c>
      <c r="AQ58" s="1058">
        <v>997.6828301752804</v>
      </c>
      <c r="AR58" s="1058">
        <v>729.05403362976335</v>
      </c>
      <c r="AS58" s="1058">
        <v>194.28731175634661</v>
      </c>
      <c r="AT58" s="1058">
        <v>0</v>
      </c>
      <c r="AU58" s="1058">
        <v>0</v>
      </c>
      <c r="AV58" s="1058">
        <v>35.258148185203595</v>
      </c>
      <c r="AW58" s="1058">
        <v>108.49828811321215</v>
      </c>
      <c r="AX58" s="1064">
        <v>50.530875457930868</v>
      </c>
      <c r="AY58" s="1064">
        <v>4228.6760251687756</v>
      </c>
      <c r="AZ58" s="1064">
        <v>3516.7993870747632</v>
      </c>
      <c r="BA58" s="1064">
        <v>14.969706900965038</v>
      </c>
      <c r="BB58" s="1064">
        <v>306.02741188526812</v>
      </c>
      <c r="BC58" s="1064">
        <v>1059.4225701194878</v>
      </c>
      <c r="BD58" s="1064">
        <v>1203.0814159964793</v>
      </c>
      <c r="BE58" s="1064">
        <v>933.2982821725634</v>
      </c>
      <c r="BF58" s="1064">
        <v>711.87663809401283</v>
      </c>
      <c r="BG58" s="1064">
        <v>0</v>
      </c>
      <c r="BH58" s="1064">
        <v>51.038052564314711</v>
      </c>
      <c r="BI58" s="1064">
        <v>298.73333938989913</v>
      </c>
      <c r="BJ58" s="1064">
        <v>231.80284854132606</v>
      </c>
      <c r="BK58" s="1064">
        <v>130.30239759847291</v>
      </c>
      <c r="BL58" s="1064">
        <v>491.14671423753032</v>
      </c>
      <c r="BM58" s="1064">
        <v>358.15492894182927</v>
      </c>
      <c r="BN58" s="1064">
        <v>132.99178529570082</v>
      </c>
    </row>
    <row r="59" spans="1:66" ht="13.65" customHeight="1">
      <c r="A59" s="98"/>
      <c r="B59" s="62" t="s">
        <v>718</v>
      </c>
      <c r="C59" s="98"/>
      <c r="D59" s="46"/>
      <c r="E59" s="1058">
        <v>16485.653176106658</v>
      </c>
      <c r="F59" s="1064">
        <v>12440.83168428337</v>
      </c>
      <c r="G59" s="1064">
        <v>4044.8214918232889</v>
      </c>
      <c r="H59" s="1058">
        <v>3352.3769211522672</v>
      </c>
      <c r="I59" s="1058">
        <v>3056.3426499519551</v>
      </c>
      <c r="J59" s="1058">
        <v>0</v>
      </c>
      <c r="K59" s="1058">
        <v>267.08588614312947</v>
      </c>
      <c r="L59" s="1058">
        <v>699.20707520848657</v>
      </c>
      <c r="M59" s="1058">
        <v>1113.2239765378165</v>
      </c>
      <c r="N59" s="1058">
        <v>976.82571206251737</v>
      </c>
      <c r="O59" s="1058">
        <v>296.03427120031142</v>
      </c>
      <c r="P59" s="1058">
        <v>0</v>
      </c>
      <c r="Q59" s="1058">
        <v>33.08552499428766</v>
      </c>
      <c r="R59" s="1058">
        <v>78.656879682227455</v>
      </c>
      <c r="S59" s="1058">
        <v>124.47858445890185</v>
      </c>
      <c r="T59" s="1058">
        <v>59.813282064894416</v>
      </c>
      <c r="U59" s="1058">
        <v>4872.9275717885275</v>
      </c>
      <c r="V59" s="1058">
        <v>2029.3363760474761</v>
      </c>
      <c r="W59" s="1058">
        <v>21.514392095216685</v>
      </c>
      <c r="X59" s="1058">
        <v>154.68650916252716</v>
      </c>
      <c r="Y59" s="1058">
        <v>715.26096309367199</v>
      </c>
      <c r="Z59" s="1058">
        <v>568.72646555782808</v>
      </c>
      <c r="AA59" s="1058">
        <v>569.14804613823242</v>
      </c>
      <c r="AB59" s="1058">
        <v>2843.5911957410472</v>
      </c>
      <c r="AC59" s="1058">
        <v>0</v>
      </c>
      <c r="AD59" s="1058">
        <v>449.0785119876673</v>
      </c>
      <c r="AE59" s="1058">
        <v>1166.7126127342033</v>
      </c>
      <c r="AF59" s="1058">
        <v>838.83511460041575</v>
      </c>
      <c r="AG59" s="1058">
        <v>388.96495641876032</v>
      </c>
      <c r="AH59" s="98"/>
      <c r="AI59" s="62" t="s">
        <v>718</v>
      </c>
      <c r="AJ59" s="98"/>
      <c r="AK59" s="46"/>
      <c r="AL59" s="1058">
        <v>3854.1390824533105</v>
      </c>
      <c r="AM59" s="1058">
        <v>3630.2563236132155</v>
      </c>
      <c r="AN59" s="1058">
        <v>0</v>
      </c>
      <c r="AO59" s="1058">
        <v>372.01821122269905</v>
      </c>
      <c r="AP59" s="1058">
        <v>876.37721318888055</v>
      </c>
      <c r="AQ59" s="1058">
        <v>1606.3990274991174</v>
      </c>
      <c r="AR59" s="1058">
        <v>775.46187170251778</v>
      </c>
      <c r="AS59" s="1058">
        <v>223.8827588400942</v>
      </c>
      <c r="AT59" s="1058">
        <v>0</v>
      </c>
      <c r="AU59" s="1058">
        <v>35.846626404037735</v>
      </c>
      <c r="AV59" s="1058">
        <v>75.614479792343388</v>
      </c>
      <c r="AW59" s="1058">
        <v>36.077360881254975</v>
      </c>
      <c r="AX59" s="1064">
        <v>76.344291762458099</v>
      </c>
      <c r="AY59" s="1064">
        <v>4226.4576989507359</v>
      </c>
      <c r="AZ59" s="1064">
        <v>3623.9658614872965</v>
      </c>
      <c r="BA59" s="1064">
        <v>0</v>
      </c>
      <c r="BB59" s="1064">
        <v>331.60031816169817</v>
      </c>
      <c r="BC59" s="1064">
        <v>1229.8471159726876</v>
      </c>
      <c r="BD59" s="1064">
        <v>1157.784857917384</v>
      </c>
      <c r="BE59" s="1064">
        <v>904.73356943552676</v>
      </c>
      <c r="BF59" s="1064">
        <v>602.49183746343749</v>
      </c>
      <c r="BG59" s="1064">
        <v>0</v>
      </c>
      <c r="BH59" s="1064">
        <v>64.989429645390913</v>
      </c>
      <c r="BI59" s="1064">
        <v>226.65441688500619</v>
      </c>
      <c r="BJ59" s="1064">
        <v>193.93913402673962</v>
      </c>
      <c r="BK59" s="1064">
        <v>116.90885690630103</v>
      </c>
      <c r="BL59" s="1064">
        <v>179.75190176182087</v>
      </c>
      <c r="BM59" s="1064">
        <v>99.930473183425619</v>
      </c>
      <c r="BN59" s="1064">
        <v>79.821428578395242</v>
      </c>
    </row>
    <row r="60" spans="1:66" ht="13.65" customHeight="1">
      <c r="A60" s="98"/>
      <c r="B60" s="62" t="s">
        <v>719</v>
      </c>
      <c r="C60" s="98"/>
      <c r="D60" s="46"/>
      <c r="E60" s="1058">
        <v>13579.000576769622</v>
      </c>
      <c r="F60" s="1064">
        <v>10498.864750389961</v>
      </c>
      <c r="G60" s="1064">
        <v>3080.1358263796619</v>
      </c>
      <c r="H60" s="1058">
        <v>2894.29582744152</v>
      </c>
      <c r="I60" s="1058">
        <v>2698.7825623577605</v>
      </c>
      <c r="J60" s="1058">
        <v>0</v>
      </c>
      <c r="K60" s="1058">
        <v>132.02822746914364</v>
      </c>
      <c r="L60" s="1058">
        <v>615.95657908102794</v>
      </c>
      <c r="M60" s="1058">
        <v>1039.7215693225103</v>
      </c>
      <c r="N60" s="1058">
        <v>911.07618648507855</v>
      </c>
      <c r="O60" s="1058">
        <v>195.51326508376016</v>
      </c>
      <c r="P60" s="1058">
        <v>0</v>
      </c>
      <c r="Q60" s="1058">
        <v>12.420454545856547</v>
      </c>
      <c r="R60" s="1058">
        <v>61.987484328076988</v>
      </c>
      <c r="S60" s="1058">
        <v>49.337382232187487</v>
      </c>
      <c r="T60" s="1058">
        <v>71.767943977639192</v>
      </c>
      <c r="U60" s="1058">
        <v>4019.1498093753976</v>
      </c>
      <c r="V60" s="1058">
        <v>1788.7000811131338</v>
      </c>
      <c r="W60" s="1058">
        <v>2.4670986057515472</v>
      </c>
      <c r="X60" s="1058">
        <v>141.21361667093814</v>
      </c>
      <c r="Y60" s="1058">
        <v>556.13098985200656</v>
      </c>
      <c r="Z60" s="1058">
        <v>564.75435526742285</v>
      </c>
      <c r="AA60" s="1058">
        <v>524.13402071701364</v>
      </c>
      <c r="AB60" s="1058">
        <v>2230.4497282622638</v>
      </c>
      <c r="AC60" s="1058">
        <v>4.8387096773167322</v>
      </c>
      <c r="AD60" s="1058">
        <v>324.38940278853369</v>
      </c>
      <c r="AE60" s="1058">
        <v>905.15044134862558</v>
      </c>
      <c r="AF60" s="1058">
        <v>688.46604303007189</v>
      </c>
      <c r="AG60" s="1058">
        <v>307.60513141771571</v>
      </c>
      <c r="AH60" s="98"/>
      <c r="AI60" s="62" t="s">
        <v>719</v>
      </c>
      <c r="AJ60" s="98"/>
      <c r="AK60" s="46"/>
      <c r="AL60" s="1058">
        <v>3251.0496016212755</v>
      </c>
      <c r="AM60" s="1058">
        <v>3116.1815289386027</v>
      </c>
      <c r="AN60" s="1058">
        <v>4</v>
      </c>
      <c r="AO60" s="1058">
        <v>237.73563424686253</v>
      </c>
      <c r="AP60" s="1058">
        <v>1016.1104248386833</v>
      </c>
      <c r="AQ60" s="1058">
        <v>1037.2519750684478</v>
      </c>
      <c r="AR60" s="1058">
        <v>821.08349478460707</v>
      </c>
      <c r="AS60" s="1058">
        <v>134.86807268267225</v>
      </c>
      <c r="AT60" s="1058">
        <v>0</v>
      </c>
      <c r="AU60" s="1058">
        <v>37.370816730424607</v>
      </c>
      <c r="AV60" s="1058">
        <v>60.352328955406847</v>
      </c>
      <c r="AW60" s="1058">
        <v>23.541006597336704</v>
      </c>
      <c r="AX60" s="1064">
        <v>13.603920399504108</v>
      </c>
      <c r="AY60" s="1064">
        <v>3414.5053383314266</v>
      </c>
      <c r="AZ60" s="1064">
        <v>2898.2005779804622</v>
      </c>
      <c r="BA60" s="1064">
        <v>0</v>
      </c>
      <c r="BB60" s="1064">
        <v>298.2202941986007</v>
      </c>
      <c r="BC60" s="1064">
        <v>958.69653182203751</v>
      </c>
      <c r="BD60" s="1064">
        <v>1125.7790949032233</v>
      </c>
      <c r="BE60" s="1064">
        <v>515.50465705660042</v>
      </c>
      <c r="BF60" s="1064">
        <v>516.30476035096342</v>
      </c>
      <c r="BG60" s="1064">
        <v>0</v>
      </c>
      <c r="BH60" s="1064">
        <v>53.341461501351205</v>
      </c>
      <c r="BI60" s="1064">
        <v>191.46615211179605</v>
      </c>
      <c r="BJ60" s="1064">
        <v>161.52217343421995</v>
      </c>
      <c r="BK60" s="1064">
        <v>109.97497330359624</v>
      </c>
      <c r="BL60" s="1064">
        <v>0</v>
      </c>
      <c r="BM60" s="1064">
        <v>0</v>
      </c>
      <c r="BN60" s="1064">
        <v>0</v>
      </c>
    </row>
    <row r="61" spans="1:66" ht="13.65" customHeight="1">
      <c r="A61" s="98"/>
      <c r="B61" s="62" t="s">
        <v>720</v>
      </c>
      <c r="C61" s="98"/>
      <c r="D61" s="46"/>
      <c r="E61" s="1058">
        <v>18436.541158631877</v>
      </c>
      <c r="F61" s="1064">
        <v>14169.765633350487</v>
      </c>
      <c r="G61" s="1064">
        <v>4266.7755252813913</v>
      </c>
      <c r="H61" s="1058">
        <v>4860.877682698896</v>
      </c>
      <c r="I61" s="1058">
        <v>4383.572402965915</v>
      </c>
      <c r="J61" s="1058">
        <v>2</v>
      </c>
      <c r="K61" s="1058">
        <v>370.87989872025406</v>
      </c>
      <c r="L61" s="1058">
        <v>1419.6300689753095</v>
      </c>
      <c r="M61" s="1058">
        <v>1333.0480097137415</v>
      </c>
      <c r="N61" s="1058">
        <v>1258.0144255566038</v>
      </c>
      <c r="O61" s="1058">
        <v>477.30527973298177</v>
      </c>
      <c r="P61" s="1058">
        <v>2</v>
      </c>
      <c r="Q61" s="1058">
        <v>68.231441646158046</v>
      </c>
      <c r="R61" s="1058">
        <v>148.57097391046594</v>
      </c>
      <c r="S61" s="1058">
        <v>197.27730222591077</v>
      </c>
      <c r="T61" s="1058">
        <v>61.225561950447002</v>
      </c>
      <c r="U61" s="1058">
        <v>5530.7824110823713</v>
      </c>
      <c r="V61" s="1058">
        <v>2543.2794550698063</v>
      </c>
      <c r="W61" s="1058">
        <v>5.6666666664790766</v>
      </c>
      <c r="X61" s="1058">
        <v>239.34908144300539</v>
      </c>
      <c r="Y61" s="1058">
        <v>698.49196709739783</v>
      </c>
      <c r="Z61" s="1058">
        <v>866.12632669769721</v>
      </c>
      <c r="AA61" s="1058">
        <v>733.64541316522548</v>
      </c>
      <c r="AB61" s="1058">
        <v>2987.5029560125677</v>
      </c>
      <c r="AC61" s="1058">
        <v>17.796599388154398</v>
      </c>
      <c r="AD61" s="1058">
        <v>357.74477283209205</v>
      </c>
      <c r="AE61" s="1058">
        <v>1237.4697494024806</v>
      </c>
      <c r="AF61" s="1058">
        <v>886.56125020771651</v>
      </c>
      <c r="AG61" s="1058">
        <v>487.93058418212337</v>
      </c>
      <c r="AH61" s="98"/>
      <c r="AI61" s="62" t="s">
        <v>720</v>
      </c>
      <c r="AJ61" s="98"/>
      <c r="AK61" s="46"/>
      <c r="AL61" s="1058">
        <v>3995.2620380565972</v>
      </c>
      <c r="AM61" s="1058">
        <v>3718.8155082780918</v>
      </c>
      <c r="AN61" s="1058">
        <v>12.53718822982343</v>
      </c>
      <c r="AO61" s="1058">
        <v>312.97365243888396</v>
      </c>
      <c r="AP61" s="1058">
        <v>987.77597939765656</v>
      </c>
      <c r="AQ61" s="1058">
        <v>1302.8451698687143</v>
      </c>
      <c r="AR61" s="1058">
        <v>1102.6835183430148</v>
      </c>
      <c r="AS61" s="1058">
        <v>276.44652977850399</v>
      </c>
      <c r="AT61" s="1058">
        <v>0</v>
      </c>
      <c r="AU61" s="1058">
        <v>23.93871836473102</v>
      </c>
      <c r="AV61" s="1058">
        <v>115.12867866416171</v>
      </c>
      <c r="AW61" s="1058">
        <v>117.83258129361928</v>
      </c>
      <c r="AX61" s="1064">
        <v>19.546551455991981</v>
      </c>
      <c r="AY61" s="1064">
        <v>4049.6190267940092</v>
      </c>
      <c r="AZ61" s="1064">
        <v>3527.8125527511943</v>
      </c>
      <c r="BA61" s="1064">
        <v>6</v>
      </c>
      <c r="BB61" s="1064">
        <v>355.28123176549741</v>
      </c>
      <c r="BC61" s="1064">
        <v>1121.7735256477886</v>
      </c>
      <c r="BD61" s="1064">
        <v>1237.0635333130147</v>
      </c>
      <c r="BE61" s="1064">
        <v>807.69426202489285</v>
      </c>
      <c r="BF61" s="1064">
        <v>521.80647404281342</v>
      </c>
      <c r="BG61" s="1064">
        <v>0</v>
      </c>
      <c r="BH61" s="1064">
        <v>29.379558812149902</v>
      </c>
      <c r="BI61" s="1064">
        <v>151.38144632967322</v>
      </c>
      <c r="BJ61" s="1064">
        <v>204.0324938698474</v>
      </c>
      <c r="BK61" s="1064">
        <v>137.01297503114296</v>
      </c>
      <c r="BL61" s="1064">
        <v>0</v>
      </c>
      <c r="BM61" s="1064">
        <v>0</v>
      </c>
      <c r="BN61" s="1064">
        <v>0</v>
      </c>
    </row>
    <row r="62" spans="1:66" ht="13.65" customHeight="1">
      <c r="A62" s="98"/>
      <c r="B62" s="62" t="s">
        <v>721</v>
      </c>
      <c r="C62" s="98"/>
      <c r="D62" s="46"/>
      <c r="E62" s="1058">
        <v>7083.52288902491</v>
      </c>
      <c r="F62" s="1064">
        <v>5608.2992743990781</v>
      </c>
      <c r="G62" s="1064">
        <v>1475.2236146258365</v>
      </c>
      <c r="H62" s="1058">
        <v>1844.3420983981382</v>
      </c>
      <c r="I62" s="1058">
        <v>1689.8388664585634</v>
      </c>
      <c r="J62" s="1058">
        <v>0</v>
      </c>
      <c r="K62" s="1058">
        <v>169.52545003656471</v>
      </c>
      <c r="L62" s="1058">
        <v>552.10439519124782</v>
      </c>
      <c r="M62" s="1058">
        <v>553.51869493692175</v>
      </c>
      <c r="N62" s="1058">
        <v>414.69032629382872</v>
      </c>
      <c r="O62" s="1058">
        <v>154.50323193957573</v>
      </c>
      <c r="P62" s="1058">
        <v>0</v>
      </c>
      <c r="Q62" s="1058">
        <v>19.454330373584177</v>
      </c>
      <c r="R62" s="1058">
        <v>85.134331679926618</v>
      </c>
      <c r="S62" s="1058">
        <v>31.28679210836814</v>
      </c>
      <c r="T62" s="1058">
        <v>18.627777777696814</v>
      </c>
      <c r="U62" s="1058">
        <v>2131.7537554627365</v>
      </c>
      <c r="V62" s="1058">
        <v>1067.0691483800292</v>
      </c>
      <c r="W62" s="1058">
        <v>0</v>
      </c>
      <c r="X62" s="1058">
        <v>88.866900980642271</v>
      </c>
      <c r="Y62" s="1058">
        <v>290.96914914444113</v>
      </c>
      <c r="Z62" s="1058">
        <v>282.70240117351034</v>
      </c>
      <c r="AA62" s="1058">
        <v>404.53069708143522</v>
      </c>
      <c r="AB62" s="1058">
        <v>1064.6846070827071</v>
      </c>
      <c r="AC62" s="1058">
        <v>0</v>
      </c>
      <c r="AD62" s="1058">
        <v>157.28766268297193</v>
      </c>
      <c r="AE62" s="1058">
        <v>404.13262355805955</v>
      </c>
      <c r="AF62" s="1058">
        <v>356.14962728293875</v>
      </c>
      <c r="AG62" s="1058">
        <v>147.11469355873669</v>
      </c>
      <c r="AH62" s="98"/>
      <c r="AI62" s="62" t="s">
        <v>721</v>
      </c>
      <c r="AJ62" s="98"/>
      <c r="AK62" s="46"/>
      <c r="AL62" s="1058">
        <v>1606.6598161021955</v>
      </c>
      <c r="AM62" s="1058">
        <v>1508.5668646822342</v>
      </c>
      <c r="AN62" s="1058">
        <v>1</v>
      </c>
      <c r="AO62" s="1058">
        <v>131.56817212918907</v>
      </c>
      <c r="AP62" s="1058">
        <v>430.16158038836562</v>
      </c>
      <c r="AQ62" s="1058">
        <v>532.90018299525923</v>
      </c>
      <c r="AR62" s="1058">
        <v>412.93692916941984</v>
      </c>
      <c r="AS62" s="1058">
        <v>98.092951419961452</v>
      </c>
      <c r="AT62" s="1058">
        <v>0</v>
      </c>
      <c r="AU62" s="1058">
        <v>13.31709860567058</v>
      </c>
      <c r="AV62" s="1058">
        <v>33.930734969851557</v>
      </c>
      <c r="AW62" s="1058">
        <v>25.030303030141717</v>
      </c>
      <c r="AX62" s="1064">
        <v>25.814814814297598</v>
      </c>
      <c r="AY62" s="1064">
        <v>1500.7672190618448</v>
      </c>
      <c r="AZ62" s="1064">
        <v>1342.8243948782522</v>
      </c>
      <c r="BA62" s="1064">
        <v>4</v>
      </c>
      <c r="BB62" s="1064">
        <v>236.37680271589923</v>
      </c>
      <c r="BC62" s="1064">
        <v>468.64487100066123</v>
      </c>
      <c r="BD62" s="1064">
        <v>345.95731241185081</v>
      </c>
      <c r="BE62" s="1064">
        <v>287.84540874984106</v>
      </c>
      <c r="BF62" s="1064">
        <v>157.94282418359211</v>
      </c>
      <c r="BG62" s="1064">
        <v>0</v>
      </c>
      <c r="BH62" s="1064">
        <v>21.352941176983936</v>
      </c>
      <c r="BI62" s="1064">
        <v>66.955039472972842</v>
      </c>
      <c r="BJ62" s="1064">
        <v>37.769781145446863</v>
      </c>
      <c r="BK62" s="1064">
        <v>31.865062388188427</v>
      </c>
      <c r="BL62" s="1064">
        <v>0</v>
      </c>
      <c r="BM62" s="1064">
        <v>0</v>
      </c>
      <c r="BN62" s="1064">
        <v>0</v>
      </c>
    </row>
    <row r="63" spans="1:66" ht="13.65" customHeight="1">
      <c r="A63" s="98"/>
      <c r="B63" s="62" t="s">
        <v>722</v>
      </c>
      <c r="C63" s="98"/>
      <c r="D63" s="46"/>
      <c r="E63" s="1058">
        <v>13081.960375647166</v>
      </c>
      <c r="F63" s="1064">
        <v>10142.114907067504</v>
      </c>
      <c r="G63" s="1064">
        <v>2939.8454685796623</v>
      </c>
      <c r="H63" s="1058">
        <v>5046.1003971380833</v>
      </c>
      <c r="I63" s="1058">
        <v>4297.6693062943341</v>
      </c>
      <c r="J63" s="1058">
        <v>7</v>
      </c>
      <c r="K63" s="1058">
        <v>457.38039913775322</v>
      </c>
      <c r="L63" s="1058">
        <v>1466.9098500494486</v>
      </c>
      <c r="M63" s="1058">
        <v>1283.5667341306946</v>
      </c>
      <c r="N63" s="1058">
        <v>1082.8123229764378</v>
      </c>
      <c r="O63" s="1058">
        <v>748.4310908437493</v>
      </c>
      <c r="P63" s="1058">
        <v>0</v>
      </c>
      <c r="Q63" s="1058">
        <v>144.04146626412518</v>
      </c>
      <c r="R63" s="1058">
        <v>272.16113168206056</v>
      </c>
      <c r="S63" s="1058">
        <v>196.17190104538497</v>
      </c>
      <c r="T63" s="1058">
        <v>136.05659185217871</v>
      </c>
      <c r="U63" s="1058">
        <v>4200.5624078322771</v>
      </c>
      <c r="V63" s="1058">
        <v>2458.6120641848374</v>
      </c>
      <c r="W63" s="1058">
        <v>1</v>
      </c>
      <c r="X63" s="1058">
        <v>318.16985207222274</v>
      </c>
      <c r="Y63" s="1058">
        <v>722.98542877535226</v>
      </c>
      <c r="Z63" s="1058">
        <v>724.39498457255445</v>
      </c>
      <c r="AA63" s="1058">
        <v>692.06179876470731</v>
      </c>
      <c r="AB63" s="1058">
        <v>1741.9503436474397</v>
      </c>
      <c r="AC63" s="1058">
        <v>26.958333335372597</v>
      </c>
      <c r="AD63" s="1058">
        <v>305.15774414741003</v>
      </c>
      <c r="AE63" s="1058">
        <v>646.44260229867837</v>
      </c>
      <c r="AF63" s="1058">
        <v>532.59505941558609</v>
      </c>
      <c r="AG63" s="1058">
        <v>230.79660445039258</v>
      </c>
      <c r="AH63" s="98"/>
      <c r="AI63" s="62" t="s">
        <v>722</v>
      </c>
      <c r="AJ63" s="98"/>
      <c r="AK63" s="46"/>
      <c r="AL63" s="1058">
        <v>2369.4187597071677</v>
      </c>
      <c r="AM63" s="1058">
        <v>2169.3291894673139</v>
      </c>
      <c r="AN63" s="1058">
        <v>7.3749999998940261</v>
      </c>
      <c r="AO63" s="1058">
        <v>326.56746599033772</v>
      </c>
      <c r="AP63" s="1058">
        <v>806.48926686987124</v>
      </c>
      <c r="AQ63" s="1058">
        <v>702.14056208873296</v>
      </c>
      <c r="AR63" s="1058">
        <v>326.75689451847745</v>
      </c>
      <c r="AS63" s="1058">
        <v>200.08957023985374</v>
      </c>
      <c r="AT63" s="1058">
        <v>8.0624999998410392</v>
      </c>
      <c r="AU63" s="1058">
        <v>28.744565217570816</v>
      </c>
      <c r="AV63" s="1058">
        <v>67.642341987655911</v>
      </c>
      <c r="AW63" s="1058">
        <v>85.940163034947929</v>
      </c>
      <c r="AX63" s="1064">
        <v>9.6999999998380684</v>
      </c>
      <c r="AY63" s="1064">
        <v>1465.8788109696384</v>
      </c>
      <c r="AZ63" s="1064">
        <v>1215.504347121019</v>
      </c>
      <c r="BA63" s="1064">
        <v>1</v>
      </c>
      <c r="BB63" s="1064">
        <v>155.60690991800394</v>
      </c>
      <c r="BC63" s="1064">
        <v>327.19979139322152</v>
      </c>
      <c r="BD63" s="1064">
        <v>490.61801971909568</v>
      </c>
      <c r="BE63" s="1064">
        <v>241.07962609069804</v>
      </c>
      <c r="BF63" s="1064">
        <v>250.37446384861929</v>
      </c>
      <c r="BG63" s="1064">
        <v>0</v>
      </c>
      <c r="BH63" s="1064">
        <v>19.443181818751743</v>
      </c>
      <c r="BI63" s="1064">
        <v>102.22182830942232</v>
      </c>
      <c r="BJ63" s="1064">
        <v>89.343875569225048</v>
      </c>
      <c r="BK63" s="1064">
        <v>39.365578151220198</v>
      </c>
      <c r="BL63" s="1064">
        <v>0</v>
      </c>
      <c r="BM63" s="1064">
        <v>0</v>
      </c>
      <c r="BN63" s="1064">
        <v>0</v>
      </c>
    </row>
    <row r="64" spans="1:66" ht="13.65" customHeight="1">
      <c r="A64" s="98"/>
      <c r="B64" s="62" t="s">
        <v>723</v>
      </c>
      <c r="C64" s="98"/>
      <c r="D64" s="46"/>
      <c r="E64" s="1058">
        <v>10109.211414557669</v>
      </c>
      <c r="F64" s="1064">
        <v>8037.7012326206677</v>
      </c>
      <c r="G64" s="1064">
        <v>2071.5101819370011</v>
      </c>
      <c r="H64" s="1058">
        <v>3589.1625418712892</v>
      </c>
      <c r="I64" s="1058">
        <v>3224.1451130284745</v>
      </c>
      <c r="J64" s="1058">
        <v>8.5588235295261867</v>
      </c>
      <c r="K64" s="1058">
        <v>377.37499999982697</v>
      </c>
      <c r="L64" s="1058">
        <v>1184.511290732873</v>
      </c>
      <c r="M64" s="1058">
        <v>1106.6572311098175</v>
      </c>
      <c r="N64" s="1058">
        <v>547.0427676564309</v>
      </c>
      <c r="O64" s="1058">
        <v>365.0174288428143</v>
      </c>
      <c r="P64" s="1058">
        <v>0</v>
      </c>
      <c r="Q64" s="1058">
        <v>82.125000000151147</v>
      </c>
      <c r="R64" s="1058">
        <v>145.85329840693845</v>
      </c>
      <c r="S64" s="1058">
        <v>114.42500000073423</v>
      </c>
      <c r="T64" s="1058">
        <v>22.614130434990479</v>
      </c>
      <c r="U64" s="1058">
        <v>3252.5054630998784</v>
      </c>
      <c r="V64" s="1058">
        <v>1824.9117840791855</v>
      </c>
      <c r="W64" s="1058">
        <v>0</v>
      </c>
      <c r="X64" s="1058">
        <v>137.21960784307453</v>
      </c>
      <c r="Y64" s="1058">
        <v>455.75552003472529</v>
      </c>
      <c r="Z64" s="1058">
        <v>631.23264991140798</v>
      </c>
      <c r="AA64" s="1058">
        <v>600.70400628997766</v>
      </c>
      <c r="AB64" s="1058">
        <v>1427.5936790206933</v>
      </c>
      <c r="AC64" s="1058">
        <v>1</v>
      </c>
      <c r="AD64" s="1058">
        <v>199.07544757032366</v>
      </c>
      <c r="AE64" s="1058">
        <v>596.54182243252455</v>
      </c>
      <c r="AF64" s="1058">
        <v>470.02036326620822</v>
      </c>
      <c r="AG64" s="1058">
        <v>160.95604575163676</v>
      </c>
      <c r="AH64" s="98"/>
      <c r="AI64" s="62" t="s">
        <v>723</v>
      </c>
      <c r="AJ64" s="98"/>
      <c r="AK64" s="46"/>
      <c r="AL64" s="1058">
        <v>2250.5137799575132</v>
      </c>
      <c r="AM64" s="1058">
        <v>2146.1943355130161</v>
      </c>
      <c r="AN64" s="1058">
        <v>4</v>
      </c>
      <c r="AO64" s="1058">
        <v>251.76143790917763</v>
      </c>
      <c r="AP64" s="1058">
        <v>733.31486928015147</v>
      </c>
      <c r="AQ64" s="1058">
        <v>750.32249455476767</v>
      </c>
      <c r="AR64" s="1058">
        <v>406.79553376891937</v>
      </c>
      <c r="AS64" s="1058">
        <v>104.31944444449694</v>
      </c>
      <c r="AT64" s="1058">
        <v>0</v>
      </c>
      <c r="AU64" s="1058">
        <v>19</v>
      </c>
      <c r="AV64" s="1058">
        <v>36.875000000151161</v>
      </c>
      <c r="AW64" s="1058">
        <v>32.444444444345784</v>
      </c>
      <c r="AX64" s="1064">
        <v>16</v>
      </c>
      <c r="AY64" s="1064">
        <v>1017.0296296289891</v>
      </c>
      <c r="AZ64" s="1064">
        <v>842.44999999999209</v>
      </c>
      <c r="BA64" s="1064">
        <v>0</v>
      </c>
      <c r="BB64" s="1064">
        <v>121.66666666672774</v>
      </c>
      <c r="BC64" s="1064">
        <v>277.33333333363862</v>
      </c>
      <c r="BD64" s="1064">
        <v>266.49444444423204</v>
      </c>
      <c r="BE64" s="1064">
        <v>176.95555555539363</v>
      </c>
      <c r="BF64" s="1064">
        <v>174.57962962899708</v>
      </c>
      <c r="BG64" s="1064">
        <v>0</v>
      </c>
      <c r="BH64" s="1064">
        <v>13</v>
      </c>
      <c r="BI64" s="1064">
        <v>69.19999999983807</v>
      </c>
      <c r="BJ64" s="1064">
        <v>71.749999999595175</v>
      </c>
      <c r="BK64" s="1064">
        <v>20.629629629563855</v>
      </c>
      <c r="BL64" s="1064">
        <v>0</v>
      </c>
      <c r="BM64" s="1064">
        <v>0</v>
      </c>
      <c r="BN64" s="1064">
        <v>0</v>
      </c>
    </row>
    <row r="65" spans="1:66" ht="13.65" customHeight="1" thickBot="1">
      <c r="A65" s="100"/>
      <c r="B65" s="63" t="s">
        <v>724</v>
      </c>
      <c r="C65" s="100"/>
      <c r="D65" s="181"/>
      <c r="E65" s="1067">
        <v>22264.043478261949</v>
      </c>
      <c r="F65" s="1068">
        <v>17876.347826087753</v>
      </c>
      <c r="G65" s="1068">
        <v>4387.6956521741968</v>
      </c>
      <c r="H65" s="1067">
        <v>11596.086956521936</v>
      </c>
      <c r="I65" s="1067">
        <v>9997.8695652174192</v>
      </c>
      <c r="J65" s="1067">
        <v>0</v>
      </c>
      <c r="K65" s="1067">
        <v>1281</v>
      </c>
      <c r="L65" s="1067">
        <v>3642.8695652174197</v>
      </c>
      <c r="M65" s="1067">
        <v>2913</v>
      </c>
      <c r="N65" s="1067">
        <v>2161</v>
      </c>
      <c r="O65" s="1067">
        <v>1598.2173913045181</v>
      </c>
      <c r="P65" s="1067">
        <v>0</v>
      </c>
      <c r="Q65" s="1067">
        <v>311</v>
      </c>
      <c r="R65" s="1067">
        <v>607.60869565225903</v>
      </c>
      <c r="S65" s="1067">
        <v>538.73913043483935</v>
      </c>
      <c r="T65" s="1067">
        <v>140.86956521741968</v>
      </c>
      <c r="U65" s="1067">
        <v>5590.8695652174192</v>
      </c>
      <c r="V65" s="1067">
        <v>3233</v>
      </c>
      <c r="W65" s="1067">
        <v>26</v>
      </c>
      <c r="X65" s="1067">
        <v>294</v>
      </c>
      <c r="Y65" s="1067">
        <v>773</v>
      </c>
      <c r="Z65" s="1067">
        <v>965</v>
      </c>
      <c r="AA65" s="1067">
        <v>1175</v>
      </c>
      <c r="AB65" s="1067">
        <v>2357.8695652174197</v>
      </c>
      <c r="AC65" s="1067">
        <v>0</v>
      </c>
      <c r="AD65" s="1067">
        <v>402</v>
      </c>
      <c r="AE65" s="1067">
        <v>878</v>
      </c>
      <c r="AF65" s="1067">
        <v>716</v>
      </c>
      <c r="AG65" s="1067">
        <v>361.86956521741968</v>
      </c>
      <c r="AH65" s="100"/>
      <c r="AI65" s="63" t="s">
        <v>724</v>
      </c>
      <c r="AJ65" s="100"/>
      <c r="AK65" s="181"/>
      <c r="AL65" s="1067">
        <v>3039.0869565225898</v>
      </c>
      <c r="AM65" s="1067">
        <v>2753.4782608703308</v>
      </c>
      <c r="AN65" s="1067">
        <v>4</v>
      </c>
      <c r="AO65" s="1067">
        <v>361.60869565225897</v>
      </c>
      <c r="AP65" s="1067">
        <v>986.82608695677698</v>
      </c>
      <c r="AQ65" s="1067">
        <v>706.69565217419654</v>
      </c>
      <c r="AR65" s="1067">
        <v>694.34782608709838</v>
      </c>
      <c r="AS65" s="1067">
        <v>285.60869565225897</v>
      </c>
      <c r="AT65" s="1067">
        <v>0</v>
      </c>
      <c r="AU65" s="1067">
        <v>56</v>
      </c>
      <c r="AV65" s="1067">
        <v>108</v>
      </c>
      <c r="AW65" s="1067">
        <v>63.869565217419662</v>
      </c>
      <c r="AX65" s="1068">
        <v>57.739130434839325</v>
      </c>
      <c r="AY65" s="1068">
        <v>2038</v>
      </c>
      <c r="AZ65" s="1068">
        <v>1892</v>
      </c>
      <c r="BA65" s="1068">
        <v>19</v>
      </c>
      <c r="BB65" s="1068">
        <v>580</v>
      </c>
      <c r="BC65" s="1068">
        <v>605</v>
      </c>
      <c r="BD65" s="1068">
        <v>372</v>
      </c>
      <c r="BE65" s="1068">
        <v>316</v>
      </c>
      <c r="BF65" s="1068">
        <v>146</v>
      </c>
      <c r="BG65" s="1068">
        <v>0</v>
      </c>
      <c r="BH65" s="1068">
        <v>36</v>
      </c>
      <c r="BI65" s="1068">
        <v>51</v>
      </c>
      <c r="BJ65" s="1068">
        <v>26</v>
      </c>
      <c r="BK65" s="1068">
        <v>33</v>
      </c>
      <c r="BL65" s="1068">
        <v>0</v>
      </c>
      <c r="BM65" s="1068">
        <v>0</v>
      </c>
      <c r="BN65" s="1068">
        <v>0</v>
      </c>
    </row>
    <row r="66" spans="1:66" ht="13.65" customHeight="1"/>
    <row r="67" spans="1:66" ht="12.75" customHeight="1"/>
  </sheetData>
  <mergeCells count="73">
    <mergeCell ref="AY6:AY7"/>
    <mergeCell ref="AZ6:BE6"/>
    <mergeCell ref="BF6:BK6"/>
    <mergeCell ref="A15:C15"/>
    <mergeCell ref="O6:T6"/>
    <mergeCell ref="A18:C18"/>
    <mergeCell ref="A14:C14"/>
    <mergeCell ref="A16:C16"/>
    <mergeCell ref="A17:C17"/>
    <mergeCell ref="G6:G7"/>
    <mergeCell ref="A9:C9"/>
    <mergeCell ref="A11:C11"/>
    <mergeCell ref="A10:C10"/>
    <mergeCell ref="F6:F7"/>
    <mergeCell ref="BL3:BN5"/>
    <mergeCell ref="A13:C13"/>
    <mergeCell ref="A8:C8"/>
    <mergeCell ref="A12:C12"/>
    <mergeCell ref="I6:N6"/>
    <mergeCell ref="BL6:BL7"/>
    <mergeCell ref="BM6:BM7"/>
    <mergeCell ref="AH8:AJ8"/>
    <mergeCell ref="AH9:AJ9"/>
    <mergeCell ref="AH10:AJ10"/>
    <mergeCell ref="AH3:AJ7"/>
    <mergeCell ref="AL5:AX5"/>
    <mergeCell ref="AY5:BK5"/>
    <mergeCell ref="AL6:AL7"/>
    <mergeCell ref="BN6:BN7"/>
    <mergeCell ref="AM6:AR6"/>
    <mergeCell ref="A55:C55"/>
    <mergeCell ref="A33:C33"/>
    <mergeCell ref="A44:C44"/>
    <mergeCell ref="A19:C19"/>
    <mergeCell ref="A26:C26"/>
    <mergeCell ref="A21:C21"/>
    <mergeCell ref="A23:C23"/>
    <mergeCell ref="A20:C20"/>
    <mergeCell ref="A22:C22"/>
    <mergeCell ref="A24:C24"/>
    <mergeCell ref="A25:C25"/>
    <mergeCell ref="A1:N1"/>
    <mergeCell ref="U5:AG5"/>
    <mergeCell ref="U6:U7"/>
    <mergeCell ref="V6:AA6"/>
    <mergeCell ref="AB6:AG6"/>
    <mergeCell ref="E3:G5"/>
    <mergeCell ref="E6:E7"/>
    <mergeCell ref="A3:C7"/>
    <mergeCell ref="H5:N5"/>
    <mergeCell ref="O5:T5"/>
    <mergeCell ref="H6:H7"/>
    <mergeCell ref="AH21:AJ21"/>
    <mergeCell ref="AH22:AJ22"/>
    <mergeCell ref="AH11:AJ11"/>
    <mergeCell ref="AH12:AJ12"/>
    <mergeCell ref="AH13:AJ13"/>
    <mergeCell ref="AH14:AJ14"/>
    <mergeCell ref="AH15:AJ15"/>
    <mergeCell ref="AH16:AJ16"/>
    <mergeCell ref="AH23:AJ23"/>
    <mergeCell ref="AH26:AJ26"/>
    <mergeCell ref="AH33:AJ33"/>
    <mergeCell ref="AH44:AJ44"/>
    <mergeCell ref="AH55:AJ55"/>
    <mergeCell ref="AH24:AJ24"/>
    <mergeCell ref="AH25:AJ25"/>
    <mergeCell ref="AH1:AX1"/>
    <mergeCell ref="AH17:AJ17"/>
    <mergeCell ref="AH18:AJ18"/>
    <mergeCell ref="AH19:AJ19"/>
    <mergeCell ref="AH20:AJ20"/>
    <mergeCell ref="AS6:AX6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14" max="6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view="pageBreakPreview" zoomScaleNormal="50" workbookViewId="0">
      <selection activeCell="J65" sqref="J65"/>
    </sheetView>
  </sheetViews>
  <sheetFormatPr defaultColWidth="9.109375" defaultRowHeight="15.6"/>
  <cols>
    <col min="1" max="1" width="2.33203125" style="178" customWidth="1"/>
    <col min="2" max="2" width="18.6640625" style="178" customWidth="1"/>
    <col min="3" max="3" width="2.33203125" style="178" customWidth="1"/>
    <col min="4" max="4" width="1.6640625" style="179" customWidth="1"/>
    <col min="5" max="5" width="14.6640625" style="155" customWidth="1"/>
    <col min="6" max="6" width="4.33203125" style="155" customWidth="1"/>
    <col min="7" max="7" width="16.6640625" style="155" customWidth="1"/>
    <col min="8" max="8" width="4.33203125" style="155" customWidth="1"/>
    <col min="9" max="9" width="16.6640625" style="155" customWidth="1"/>
    <col min="10" max="10" width="4.33203125" style="155" customWidth="1"/>
    <col min="11" max="16384" width="9.109375" style="155"/>
  </cols>
  <sheetData>
    <row r="1" spans="1:12" s="154" customFormat="1" ht="35.1" customHeight="1">
      <c r="A1" s="152" t="s">
        <v>554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2" ht="12.9" customHeight="1" thickBot="1">
      <c r="A2" s="155"/>
      <c r="B2" s="156"/>
      <c r="C2" s="157"/>
      <c r="D2" s="158"/>
      <c r="E2" s="159"/>
      <c r="F2" s="159"/>
      <c r="G2" s="159"/>
      <c r="H2" s="159"/>
      <c r="I2" s="159"/>
      <c r="J2" s="160" t="s">
        <v>349</v>
      </c>
    </row>
    <row r="3" spans="1:12" ht="15" customHeight="1">
      <c r="A3" s="1153" t="s">
        <v>23</v>
      </c>
      <c r="B3" s="1153"/>
      <c r="C3" s="1153"/>
      <c r="D3" s="161"/>
      <c r="E3" s="1156" t="s">
        <v>78</v>
      </c>
      <c r="F3" s="1157"/>
      <c r="G3" s="1156" t="s">
        <v>553</v>
      </c>
      <c r="H3" s="1157"/>
      <c r="I3" s="1156" t="s">
        <v>168</v>
      </c>
      <c r="J3" s="1162"/>
      <c r="L3" s="162"/>
    </row>
    <row r="4" spans="1:12" ht="15" customHeight="1">
      <c r="A4" s="1154"/>
      <c r="B4" s="1154"/>
      <c r="C4" s="1154"/>
      <c r="D4" s="161"/>
      <c r="E4" s="1158"/>
      <c r="F4" s="1159"/>
      <c r="G4" s="1158"/>
      <c r="H4" s="1159"/>
      <c r="I4" s="1158"/>
      <c r="J4" s="1163"/>
    </row>
    <row r="5" spans="1:12" ht="48.75" customHeight="1">
      <c r="A5" s="1155"/>
      <c r="B5" s="1155"/>
      <c r="C5" s="1155"/>
      <c r="D5" s="99"/>
      <c r="E5" s="1160"/>
      <c r="F5" s="1161"/>
      <c r="G5" s="1160"/>
      <c r="H5" s="1161"/>
      <c r="I5" s="1160"/>
      <c r="J5" s="1164"/>
    </row>
    <row r="6" spans="1:12" s="165" customFormat="1" ht="24.6" hidden="1" customHeight="1">
      <c r="A6" s="1165" t="s">
        <v>834</v>
      </c>
      <c r="B6" s="1165"/>
      <c r="C6" s="1165"/>
      <c r="D6" s="18"/>
      <c r="E6" s="163">
        <v>129991458</v>
      </c>
      <c r="F6" s="164"/>
      <c r="G6" s="164">
        <v>105258817</v>
      </c>
      <c r="H6" s="164"/>
      <c r="I6" s="164">
        <v>24732641</v>
      </c>
    </row>
    <row r="7" spans="1:12" s="165" customFormat="1" ht="24.6" hidden="1" customHeight="1">
      <c r="A7" s="1152" t="s">
        <v>835</v>
      </c>
      <c r="B7" s="1152"/>
      <c r="C7" s="1152"/>
      <c r="D7" s="18"/>
      <c r="E7" s="166">
        <v>118393561.99816777</v>
      </c>
      <c r="F7" s="167"/>
      <c r="G7" s="167">
        <v>95398874.19872877</v>
      </c>
      <c r="H7" s="167"/>
      <c r="I7" s="167">
        <v>22994687.799438879</v>
      </c>
    </row>
    <row r="8" spans="1:12" s="165" customFormat="1" ht="24.6" hidden="1" customHeight="1">
      <c r="A8" s="1152" t="s">
        <v>873</v>
      </c>
      <c r="B8" s="1152"/>
      <c r="C8" s="1152"/>
      <c r="D8" s="18"/>
      <c r="E8" s="166">
        <v>90204965.037000105</v>
      </c>
      <c r="F8" s="167"/>
      <c r="G8" s="167">
        <v>70638374.57499966</v>
      </c>
      <c r="H8" s="167"/>
      <c r="I8" s="167">
        <v>19566590.462000091</v>
      </c>
    </row>
    <row r="9" spans="1:12" s="165" customFormat="1" ht="19.5" hidden="1" customHeight="1">
      <c r="A9" s="1152" t="s">
        <v>874</v>
      </c>
      <c r="B9" s="1152"/>
      <c r="C9" s="1152"/>
      <c r="D9" s="18"/>
      <c r="E9" s="166">
        <v>91350274.64845255</v>
      </c>
      <c r="F9" s="167"/>
      <c r="G9" s="167">
        <v>67969049.190299273</v>
      </c>
      <c r="H9" s="167"/>
      <c r="I9" s="167">
        <v>23381225.458153117</v>
      </c>
    </row>
    <row r="10" spans="1:12" s="165" customFormat="1" ht="19.5" hidden="1" customHeight="1">
      <c r="A10" s="1152" t="s">
        <v>875</v>
      </c>
      <c r="B10" s="1152"/>
      <c r="C10" s="1152"/>
      <c r="D10" s="18"/>
      <c r="E10" s="166">
        <v>100773783.08861336</v>
      </c>
      <c r="F10" s="167"/>
      <c r="G10" s="167">
        <v>77367533.54695791</v>
      </c>
      <c r="H10" s="167"/>
      <c r="I10" s="167">
        <v>23406249.541655455</v>
      </c>
    </row>
    <row r="11" spans="1:12" s="130" customFormat="1" ht="19.5" hidden="1" customHeight="1">
      <c r="A11" s="1100" t="s">
        <v>876</v>
      </c>
      <c r="B11" s="1100"/>
      <c r="C11" s="1100"/>
      <c r="D11" s="2"/>
      <c r="E11" s="131">
        <v>104616357.15462527</v>
      </c>
      <c r="F11" s="132"/>
      <c r="G11" s="50">
        <v>82504221.960096911</v>
      </c>
      <c r="H11" s="50"/>
      <c r="I11" s="50">
        <v>22112135.194528367</v>
      </c>
    </row>
    <row r="12" spans="1:12" s="165" customFormat="1" ht="19.5" hidden="1" customHeight="1">
      <c r="A12" s="1152" t="s">
        <v>877</v>
      </c>
      <c r="B12" s="1152"/>
      <c r="C12" s="1152"/>
      <c r="D12" s="18"/>
      <c r="E12" s="166">
        <v>100988053.15670443</v>
      </c>
      <c r="F12" s="167"/>
      <c r="G12" s="50">
        <v>78056508.787830189</v>
      </c>
      <c r="H12" s="167"/>
      <c r="I12" s="50">
        <v>22931544.368874259</v>
      </c>
    </row>
    <row r="13" spans="1:12" s="165" customFormat="1" ht="18" hidden="1" customHeight="1">
      <c r="A13" s="1152" t="s">
        <v>878</v>
      </c>
      <c r="B13" s="1152"/>
      <c r="C13" s="1152"/>
      <c r="D13" s="18"/>
      <c r="E13" s="166">
        <v>100995805.8924465</v>
      </c>
      <c r="F13" s="168"/>
      <c r="G13" s="50">
        <v>77284127.118604407</v>
      </c>
      <c r="H13" s="168"/>
      <c r="I13" s="50">
        <v>23711678.7738421</v>
      </c>
    </row>
    <row r="14" spans="1:12" s="165" customFormat="1" ht="18" hidden="1" customHeight="1">
      <c r="A14" s="1100" t="s">
        <v>879</v>
      </c>
      <c r="B14" s="1100"/>
      <c r="C14" s="1100"/>
      <c r="D14" s="18"/>
      <c r="E14" s="166">
        <v>91708987.744631439</v>
      </c>
      <c r="F14" s="167"/>
      <c r="G14" s="50">
        <v>66949770.766271278</v>
      </c>
      <c r="H14" s="167"/>
      <c r="I14" s="50">
        <v>24759216.978360169</v>
      </c>
    </row>
    <row r="15" spans="1:12" s="165" customFormat="1" ht="18" hidden="1" customHeight="1">
      <c r="A15" s="1152" t="s">
        <v>880</v>
      </c>
      <c r="B15" s="1152"/>
      <c r="C15" s="1152"/>
      <c r="D15" s="18"/>
      <c r="E15" s="166">
        <v>83099466.536731362</v>
      </c>
      <c r="F15" s="167"/>
      <c r="G15" s="167">
        <v>60634861.372655563</v>
      </c>
      <c r="H15" s="167"/>
      <c r="I15" s="167">
        <v>22464605.164075799</v>
      </c>
    </row>
    <row r="16" spans="1:12" s="165" customFormat="1" ht="15" hidden="1" customHeight="1">
      <c r="A16" s="1100" t="s">
        <v>881</v>
      </c>
      <c r="B16" s="1100"/>
      <c r="C16" s="1100"/>
      <c r="D16" s="18"/>
      <c r="E16" s="166">
        <v>85250071.846333385</v>
      </c>
      <c r="F16" s="167"/>
      <c r="G16" s="167">
        <v>62693880.690241016</v>
      </c>
      <c r="H16" s="167"/>
      <c r="I16" s="167">
        <v>22556191.156092446</v>
      </c>
    </row>
    <row r="17" spans="1:11" s="165" customFormat="1" ht="16.5" hidden="1" customHeight="1">
      <c r="A17" s="1100" t="s">
        <v>882</v>
      </c>
      <c r="B17" s="1100"/>
      <c r="C17" s="1100"/>
      <c r="D17" s="18"/>
      <c r="E17" s="143">
        <v>92997450.038911462</v>
      </c>
      <c r="F17" s="144"/>
      <c r="G17" s="144">
        <v>68173235.708185196</v>
      </c>
      <c r="H17" s="144"/>
      <c r="I17" s="144">
        <v>24824214.330726173</v>
      </c>
      <c r="J17" s="167"/>
    </row>
    <row r="18" spans="1:11" s="165" customFormat="1" ht="18.75" hidden="1" customHeight="1">
      <c r="A18" s="1100" t="s">
        <v>883</v>
      </c>
      <c r="B18" s="1100"/>
      <c r="C18" s="1100"/>
      <c r="D18" s="18"/>
      <c r="E18" s="143">
        <v>92730519.819716066</v>
      </c>
      <c r="F18" s="144"/>
      <c r="G18" s="144">
        <v>68215919.611239389</v>
      </c>
      <c r="H18" s="144"/>
      <c r="I18" s="144">
        <v>24514600.208476603</v>
      </c>
      <c r="J18" s="167"/>
    </row>
    <row r="19" spans="1:11" s="165" customFormat="1" ht="18.75" customHeight="1">
      <c r="A19" s="1100" t="s">
        <v>884</v>
      </c>
      <c r="B19" s="1100"/>
      <c r="C19" s="1100"/>
      <c r="D19" s="18"/>
      <c r="E19" s="143">
        <v>90218457.466426358</v>
      </c>
      <c r="F19" s="144"/>
      <c r="G19" s="144">
        <v>66488133.843514755</v>
      </c>
      <c r="H19" s="144"/>
      <c r="I19" s="144">
        <v>23730323.622911576</v>
      </c>
      <c r="J19" s="167"/>
    </row>
    <row r="20" spans="1:11" s="165" customFormat="1" ht="18" customHeight="1">
      <c r="A20" s="1100" t="s">
        <v>885</v>
      </c>
      <c r="B20" s="1100"/>
      <c r="C20" s="1100"/>
      <c r="D20" s="18"/>
      <c r="E20" s="143">
        <v>83777665.684641793</v>
      </c>
      <c r="F20" s="144"/>
      <c r="G20" s="144">
        <v>61266458.141266838</v>
      </c>
      <c r="H20" s="144"/>
      <c r="I20" s="144">
        <v>22511207.543375045</v>
      </c>
      <c r="J20" s="167"/>
    </row>
    <row r="21" spans="1:11" s="165" customFormat="1" ht="18" customHeight="1">
      <c r="A21" s="1100" t="s">
        <v>886</v>
      </c>
      <c r="B21" s="1100"/>
      <c r="C21" s="1100"/>
      <c r="D21" s="18"/>
      <c r="E21" s="143">
        <v>90608212.810112476</v>
      </c>
      <c r="F21" s="144"/>
      <c r="G21" s="144">
        <v>66276659.513176665</v>
      </c>
      <c r="H21" s="144"/>
      <c r="I21" s="144">
        <v>24331553.296935868</v>
      </c>
      <c r="J21" s="167"/>
    </row>
    <row r="22" spans="1:11" s="165" customFormat="1" ht="18" customHeight="1">
      <c r="A22" s="1100" t="s">
        <v>887</v>
      </c>
      <c r="B22" s="1100"/>
      <c r="C22" s="1100"/>
      <c r="D22" s="18"/>
      <c r="E22" s="143">
        <v>91613054.039876625</v>
      </c>
      <c r="F22" s="144"/>
      <c r="G22" s="144">
        <v>67659196.020815</v>
      </c>
      <c r="H22" s="144"/>
      <c r="I22" s="144">
        <v>23953858.019061577</v>
      </c>
      <c r="J22" s="167"/>
    </row>
    <row r="23" spans="1:11" s="165" customFormat="1" ht="18" customHeight="1">
      <c r="A23" s="1100" t="s">
        <v>1101</v>
      </c>
      <c r="B23" s="1100"/>
      <c r="C23" s="1100"/>
      <c r="D23" s="18"/>
      <c r="E23" s="143">
        <v>94245885.97416532</v>
      </c>
      <c r="F23" s="144"/>
      <c r="G23" s="144">
        <v>67889918.708727837</v>
      </c>
      <c r="H23" s="144"/>
      <c r="I23" s="144">
        <v>26355967.265437312</v>
      </c>
      <c r="J23" s="167"/>
    </row>
    <row r="24" spans="1:11" ht="18" customHeight="1">
      <c r="A24" s="1152" t="s">
        <v>63</v>
      </c>
      <c r="B24" s="1152"/>
      <c r="C24" s="1152"/>
      <c r="D24" s="18"/>
      <c r="E24" s="145"/>
      <c r="F24" s="146"/>
      <c r="G24" s="147"/>
      <c r="H24" s="147"/>
      <c r="I24" s="147"/>
      <c r="J24" s="169"/>
      <c r="K24" s="165"/>
    </row>
    <row r="25" spans="1:11" ht="18" customHeight="1">
      <c r="A25" s="170"/>
      <c r="B25" s="170" t="s">
        <v>64</v>
      </c>
      <c r="C25" s="170"/>
      <c r="D25" s="171"/>
      <c r="E25" s="145">
        <v>90380856.798180789</v>
      </c>
      <c r="F25" s="146"/>
      <c r="G25" s="147">
        <v>65144926.526874691</v>
      </c>
      <c r="H25" s="147"/>
      <c r="I25" s="147">
        <v>25235930.271306012</v>
      </c>
      <c r="J25" s="169"/>
      <c r="K25" s="165"/>
    </row>
    <row r="26" spans="1:11" ht="18" customHeight="1">
      <c r="A26" s="170"/>
      <c r="B26" s="170" t="s">
        <v>25</v>
      </c>
      <c r="C26" s="170"/>
      <c r="D26" s="171"/>
      <c r="E26" s="145">
        <v>3865029.1759844697</v>
      </c>
      <c r="F26" s="146"/>
      <c r="G26" s="147">
        <v>2744992.1818531761</v>
      </c>
      <c r="H26" s="147"/>
      <c r="I26" s="147">
        <v>1120036.9941312943</v>
      </c>
      <c r="J26" s="169"/>
      <c r="K26" s="165"/>
    </row>
    <row r="27" spans="1:11" ht="18" customHeight="1">
      <c r="A27" s="1152" t="s">
        <v>26</v>
      </c>
      <c r="B27" s="1152"/>
      <c r="C27" s="1152"/>
      <c r="D27" s="18"/>
      <c r="E27" s="145"/>
      <c r="F27" s="146"/>
      <c r="G27" s="146"/>
      <c r="H27" s="402"/>
      <c r="I27" s="146"/>
      <c r="J27" s="169"/>
      <c r="K27" s="165"/>
    </row>
    <row r="28" spans="1:11" ht="18" customHeight="1">
      <c r="A28" s="170"/>
      <c r="B28" s="98" t="s">
        <v>81</v>
      </c>
      <c r="C28" s="170"/>
      <c r="D28" s="171"/>
      <c r="E28" s="145">
        <v>61506211.977370717</v>
      </c>
      <c r="F28" s="146"/>
      <c r="G28" s="147">
        <v>45751033.224217102</v>
      </c>
      <c r="H28" s="147"/>
      <c r="I28" s="147">
        <v>15755178.753153617</v>
      </c>
      <c r="J28" s="169"/>
      <c r="K28" s="165"/>
    </row>
    <row r="29" spans="1:11" ht="18" customHeight="1">
      <c r="A29" s="170"/>
      <c r="B29" s="98" t="s">
        <v>82</v>
      </c>
      <c r="C29" s="170"/>
      <c r="D29" s="171"/>
      <c r="E29" s="145">
        <v>6613851.2112343227</v>
      </c>
      <c r="F29" s="146"/>
      <c r="G29" s="147">
        <v>4639037.6323923441</v>
      </c>
      <c r="H29" s="147"/>
      <c r="I29" s="147">
        <v>1974813.5788419787</v>
      </c>
      <c r="J29" s="169"/>
      <c r="K29" s="165"/>
    </row>
    <row r="30" spans="1:11" ht="18" customHeight="1">
      <c r="A30" s="170"/>
      <c r="B30" s="98" t="s">
        <v>83</v>
      </c>
      <c r="C30" s="170"/>
      <c r="D30" s="171"/>
      <c r="E30" s="145">
        <v>13997631.899728855</v>
      </c>
      <c r="F30" s="146"/>
      <c r="G30" s="147">
        <v>9254022.8848925978</v>
      </c>
      <c r="H30" s="147"/>
      <c r="I30" s="147">
        <v>4743609.0148362499</v>
      </c>
      <c r="J30" s="169"/>
      <c r="K30" s="165"/>
    </row>
    <row r="31" spans="1:11" ht="18" customHeight="1">
      <c r="A31" s="170"/>
      <c r="B31" s="98" t="s">
        <v>344</v>
      </c>
      <c r="C31" s="170"/>
      <c r="D31" s="171"/>
      <c r="E31" s="145">
        <v>4542657.1478312649</v>
      </c>
      <c r="F31" s="146"/>
      <c r="G31" s="147">
        <v>2855018.1932258084</v>
      </c>
      <c r="H31" s="147"/>
      <c r="I31" s="147">
        <v>1687638.9546054525</v>
      </c>
      <c r="J31" s="169"/>
      <c r="K31" s="165"/>
    </row>
    <row r="32" spans="1:11" ht="18" customHeight="1">
      <c r="A32" s="170"/>
      <c r="B32" s="98" t="s">
        <v>343</v>
      </c>
      <c r="C32" s="170"/>
      <c r="D32" s="171"/>
      <c r="E32" s="145">
        <v>7585533.7379999999</v>
      </c>
      <c r="F32" s="146"/>
      <c r="G32" s="147">
        <v>5390806.7740000011</v>
      </c>
      <c r="H32" s="147"/>
      <c r="I32" s="147">
        <v>2194726.9639999992</v>
      </c>
      <c r="J32" s="169"/>
      <c r="K32" s="165"/>
    </row>
    <row r="33" spans="1:11" ht="18" customHeight="1">
      <c r="A33" s="1152" t="s">
        <v>27</v>
      </c>
      <c r="B33" s="1152"/>
      <c r="C33" s="1152"/>
      <c r="D33" s="18"/>
      <c r="E33" s="145"/>
      <c r="F33" s="146"/>
      <c r="G33" s="147"/>
      <c r="H33" s="147"/>
      <c r="I33" s="147"/>
      <c r="J33" s="169"/>
    </row>
    <row r="34" spans="1:11" ht="18" customHeight="1">
      <c r="A34" s="1120" t="s">
        <v>65</v>
      </c>
      <c r="B34" s="1120"/>
      <c r="C34" s="172"/>
      <c r="D34" s="18"/>
      <c r="E34" s="145">
        <v>93534877.066813588</v>
      </c>
      <c r="F34" s="146"/>
      <c r="G34" s="147">
        <v>67339436.801716402</v>
      </c>
      <c r="H34" s="147"/>
      <c r="I34" s="147">
        <v>26195440.265097037</v>
      </c>
      <c r="J34" s="169"/>
      <c r="K34" s="165"/>
    </row>
    <row r="35" spans="1:11" ht="18" customHeight="1">
      <c r="A35" s="7"/>
      <c r="B35" s="98" t="s">
        <v>28</v>
      </c>
      <c r="C35" s="173"/>
      <c r="D35" s="18"/>
      <c r="E35" s="145">
        <v>53909774.086305656</v>
      </c>
      <c r="F35" s="146"/>
      <c r="G35" s="147">
        <v>37832916.912840918</v>
      </c>
      <c r="H35" s="147"/>
      <c r="I35" s="147">
        <v>16076857.173464712</v>
      </c>
      <c r="J35" s="169"/>
      <c r="K35" s="165"/>
    </row>
    <row r="36" spans="1:11" ht="18" customHeight="1">
      <c r="A36" s="42"/>
      <c r="B36" s="42" t="s">
        <v>927</v>
      </c>
      <c r="C36" s="174"/>
      <c r="D36" s="171"/>
      <c r="E36" s="145">
        <v>12376832.807271326</v>
      </c>
      <c r="F36" s="146"/>
      <c r="G36" s="147">
        <v>8582770.4741174951</v>
      </c>
      <c r="H36" s="147"/>
      <c r="I36" s="147">
        <v>3794062.3331538327</v>
      </c>
      <c r="J36" s="169"/>
      <c r="K36" s="165"/>
    </row>
    <row r="37" spans="1:11" ht="18" customHeight="1">
      <c r="A37" s="42"/>
      <c r="B37" s="42" t="s">
        <v>928</v>
      </c>
      <c r="C37" s="174"/>
      <c r="D37" s="171"/>
      <c r="E37" s="145">
        <v>30236272.177050952</v>
      </c>
      <c r="F37" s="146"/>
      <c r="G37" s="147">
        <v>21354500.78612034</v>
      </c>
      <c r="H37" s="147"/>
      <c r="I37" s="147">
        <v>8881771.3909306098</v>
      </c>
      <c r="J37" s="169"/>
      <c r="K37" s="165"/>
    </row>
    <row r="38" spans="1:11" ht="18" customHeight="1">
      <c r="A38" s="42"/>
      <c r="B38" s="42" t="s">
        <v>929</v>
      </c>
      <c r="C38" s="174"/>
      <c r="D38" s="171"/>
      <c r="E38" s="145">
        <v>5763171.3857495477</v>
      </c>
      <c r="F38" s="146"/>
      <c r="G38" s="147">
        <v>3820167.3439260861</v>
      </c>
      <c r="H38" s="147"/>
      <c r="I38" s="147">
        <v>1943004.0418234665</v>
      </c>
      <c r="J38" s="169"/>
      <c r="K38" s="165"/>
    </row>
    <row r="39" spans="1:11" ht="18" customHeight="1">
      <c r="A39" s="42"/>
      <c r="B39" s="42" t="s">
        <v>930</v>
      </c>
      <c r="C39" s="174"/>
      <c r="D39" s="171"/>
      <c r="E39" s="145">
        <v>5533497.7162338356</v>
      </c>
      <c r="F39" s="146"/>
      <c r="G39" s="147">
        <v>4075478.3086770326</v>
      </c>
      <c r="H39" s="147"/>
      <c r="I39" s="147">
        <v>1458019.4075568025</v>
      </c>
      <c r="J39" s="169"/>
      <c r="K39" s="165"/>
    </row>
    <row r="40" spans="1:11" ht="18" customHeight="1">
      <c r="A40" s="42"/>
      <c r="B40" s="98" t="s">
        <v>30</v>
      </c>
      <c r="C40" s="174"/>
      <c r="D40" s="171"/>
      <c r="E40" s="145">
        <v>17474570.345369592</v>
      </c>
      <c r="F40" s="146"/>
      <c r="G40" s="147">
        <v>13093433.920761574</v>
      </c>
      <c r="H40" s="147"/>
      <c r="I40" s="147">
        <v>4381136.4246080155</v>
      </c>
      <c r="J40" s="169"/>
      <c r="K40" s="165"/>
    </row>
    <row r="41" spans="1:11" ht="18" customHeight="1">
      <c r="A41" s="42"/>
      <c r="B41" s="42" t="s">
        <v>931</v>
      </c>
      <c r="C41" s="174"/>
      <c r="D41" s="171"/>
      <c r="E41" s="145">
        <v>13774765.250448612</v>
      </c>
      <c r="F41" s="146"/>
      <c r="G41" s="147">
        <v>10490678.331283279</v>
      </c>
      <c r="H41" s="147"/>
      <c r="I41" s="147">
        <v>3284086.9191653281</v>
      </c>
      <c r="J41" s="169"/>
      <c r="K41" s="165"/>
    </row>
    <row r="42" spans="1:11" ht="18" customHeight="1">
      <c r="A42" s="42"/>
      <c r="B42" s="42" t="s">
        <v>932</v>
      </c>
      <c r="C42" s="174"/>
      <c r="D42" s="171"/>
      <c r="E42" s="145">
        <v>3699805.0949209882</v>
      </c>
      <c r="F42" s="146"/>
      <c r="G42" s="147">
        <v>2602755.589478299</v>
      </c>
      <c r="H42" s="147"/>
      <c r="I42" s="147">
        <v>1097049.5054426889</v>
      </c>
      <c r="J42" s="169"/>
      <c r="K42" s="165"/>
    </row>
    <row r="43" spans="1:11" ht="18" customHeight="1">
      <c r="A43" s="42"/>
      <c r="B43" s="98" t="s">
        <v>31</v>
      </c>
      <c r="C43" s="174"/>
      <c r="D43" s="171"/>
      <c r="E43" s="145">
        <v>20579236.142084282</v>
      </c>
      <c r="F43" s="146"/>
      <c r="G43" s="147">
        <v>15388914.043279234</v>
      </c>
      <c r="H43" s="147"/>
      <c r="I43" s="147">
        <v>5190322.0988050643</v>
      </c>
      <c r="J43" s="169"/>
      <c r="K43" s="165"/>
    </row>
    <row r="44" spans="1:11" ht="18" customHeight="1">
      <c r="A44" s="42"/>
      <c r="B44" s="42" t="s">
        <v>933</v>
      </c>
      <c r="C44" s="172"/>
      <c r="D44" s="18"/>
      <c r="E44" s="145">
        <v>5524522.0835181037</v>
      </c>
      <c r="F44" s="146"/>
      <c r="G44" s="147">
        <v>4080733.6362867565</v>
      </c>
      <c r="H44" s="147"/>
      <c r="I44" s="147">
        <v>1443788.4472313472</v>
      </c>
      <c r="J44" s="169"/>
      <c r="K44" s="165"/>
    </row>
    <row r="45" spans="1:11" ht="18" customHeight="1">
      <c r="A45" s="42"/>
      <c r="B45" s="42" t="s">
        <v>934</v>
      </c>
      <c r="C45" s="172"/>
      <c r="D45" s="18"/>
      <c r="E45" s="145">
        <v>11264097.144104928</v>
      </c>
      <c r="F45" s="146"/>
      <c r="G45" s="147">
        <v>8406514.076597495</v>
      </c>
      <c r="H45" s="147"/>
      <c r="I45" s="147">
        <v>2857583.0675074384</v>
      </c>
      <c r="J45" s="169"/>
      <c r="K45" s="165"/>
    </row>
    <row r="46" spans="1:11" ht="18" customHeight="1">
      <c r="A46" s="42"/>
      <c r="B46" s="42" t="s">
        <v>935</v>
      </c>
      <c r="C46" s="172"/>
      <c r="D46" s="18"/>
      <c r="E46" s="145">
        <v>3790616.9144612658</v>
      </c>
      <c r="F46" s="146"/>
      <c r="G46" s="147">
        <v>2901666.3303949838</v>
      </c>
      <c r="H46" s="147"/>
      <c r="I46" s="147">
        <v>888950.58406628296</v>
      </c>
      <c r="J46" s="169"/>
      <c r="K46" s="165"/>
    </row>
    <row r="47" spans="1:11" ht="18" customHeight="1">
      <c r="A47" s="42"/>
      <c r="B47" s="98" t="s">
        <v>33</v>
      </c>
      <c r="C47" s="172"/>
      <c r="D47" s="18"/>
      <c r="E47" s="145">
        <v>1571296.4930538959</v>
      </c>
      <c r="F47" s="146"/>
      <c r="G47" s="147">
        <v>1024171.9248346626</v>
      </c>
      <c r="H47" s="147"/>
      <c r="I47" s="147">
        <v>547124.56821923296</v>
      </c>
      <c r="J47" s="169"/>
      <c r="K47" s="165"/>
    </row>
    <row r="48" spans="1:11" ht="18" customHeight="1">
      <c r="A48" s="1120" t="s">
        <v>34</v>
      </c>
      <c r="B48" s="1120"/>
      <c r="C48" s="172"/>
      <c r="D48" s="18"/>
      <c r="E48" s="145">
        <v>711008.90735172015</v>
      </c>
      <c r="F48" s="146"/>
      <c r="G48" s="147">
        <v>550481.90701144538</v>
      </c>
      <c r="H48" s="147"/>
      <c r="I48" s="148">
        <v>160527.00034027491</v>
      </c>
      <c r="J48" s="169"/>
      <c r="K48" s="165"/>
    </row>
    <row r="49" spans="1:11" ht="18" customHeight="1">
      <c r="A49" s="1100" t="s">
        <v>164</v>
      </c>
      <c r="B49" s="1100"/>
      <c r="C49" s="1100"/>
      <c r="D49" s="171"/>
      <c r="E49" s="145"/>
      <c r="F49" s="146"/>
      <c r="G49" s="147"/>
      <c r="H49" s="147"/>
      <c r="I49" s="147"/>
      <c r="J49" s="169"/>
    </row>
    <row r="50" spans="1:11" ht="18" customHeight="1">
      <c r="A50" s="1120" t="s">
        <v>35</v>
      </c>
      <c r="B50" s="1120" t="s">
        <v>35</v>
      </c>
      <c r="C50" s="102"/>
      <c r="D50" s="171"/>
      <c r="E50" s="145">
        <v>44817451.185313404</v>
      </c>
      <c r="F50" s="146"/>
      <c r="G50" s="147">
        <v>33005377.270741682</v>
      </c>
      <c r="H50" s="147"/>
      <c r="I50" s="147">
        <v>11812073.914571656</v>
      </c>
      <c r="J50" s="169"/>
      <c r="K50" s="165"/>
    </row>
    <row r="51" spans="1:11" ht="18" customHeight="1">
      <c r="A51" s="98"/>
      <c r="B51" s="98" t="s">
        <v>36</v>
      </c>
      <c r="C51" s="98"/>
      <c r="D51" s="171"/>
      <c r="E51" s="145">
        <v>18663379.547711182</v>
      </c>
      <c r="F51" s="146"/>
      <c r="G51" s="147">
        <v>13710396.995930443</v>
      </c>
      <c r="H51" s="147"/>
      <c r="I51" s="147">
        <v>4952982.5517807566</v>
      </c>
      <c r="J51" s="169"/>
      <c r="K51" s="165"/>
    </row>
    <row r="52" spans="1:11" ht="18" customHeight="1">
      <c r="A52" s="98"/>
      <c r="B52" s="98" t="s">
        <v>37</v>
      </c>
      <c r="C52" s="98"/>
      <c r="D52" s="171"/>
      <c r="E52" s="145">
        <v>14938058.450579524</v>
      </c>
      <c r="F52" s="146"/>
      <c r="G52" s="147">
        <v>11477918.11577118</v>
      </c>
      <c r="H52" s="147"/>
      <c r="I52" s="147">
        <v>3460140.3348083333</v>
      </c>
      <c r="J52" s="169"/>
      <c r="K52" s="165"/>
    </row>
    <row r="53" spans="1:11" ht="18" customHeight="1">
      <c r="A53" s="98"/>
      <c r="B53" s="98" t="s">
        <v>38</v>
      </c>
      <c r="C53" s="98"/>
      <c r="D53" s="171"/>
      <c r="E53" s="145">
        <v>11216013.187022664</v>
      </c>
      <c r="F53" s="146"/>
      <c r="G53" s="147">
        <v>7817062.1590400962</v>
      </c>
      <c r="H53" s="147"/>
      <c r="I53" s="147">
        <v>3398951.0279825656</v>
      </c>
      <c r="J53" s="169"/>
      <c r="K53" s="165"/>
    </row>
    <row r="54" spans="1:11" ht="18" customHeight="1" thickBot="1">
      <c r="A54" s="1121" t="s">
        <v>39</v>
      </c>
      <c r="B54" s="1121"/>
      <c r="C54" s="100"/>
      <c r="D54" s="175"/>
      <c r="E54" s="149">
        <v>49428434.788851738</v>
      </c>
      <c r="F54" s="150"/>
      <c r="G54" s="151">
        <v>34884541.437986135</v>
      </c>
      <c r="H54" s="151"/>
      <c r="I54" s="151">
        <v>14543893.350865653</v>
      </c>
      <c r="J54" s="176"/>
      <c r="K54" s="165"/>
    </row>
    <row r="55" spans="1:11" s="43" customFormat="1">
      <c r="B55" s="14"/>
      <c r="C55" s="14"/>
      <c r="D55" s="15"/>
      <c r="H55" s="44"/>
    </row>
    <row r="56" spans="1:11" ht="13.8">
      <c r="A56" s="155"/>
      <c r="B56" s="155"/>
      <c r="C56" s="155"/>
      <c r="D56" s="177"/>
    </row>
    <row r="57" spans="1:11" ht="13.8">
      <c r="A57" s="155"/>
      <c r="B57" s="155"/>
      <c r="C57" s="155"/>
      <c r="D57" s="177"/>
    </row>
    <row r="58" spans="1:11" ht="13.8">
      <c r="A58" s="155"/>
      <c r="B58" s="155"/>
      <c r="C58" s="155"/>
      <c r="D58" s="177"/>
    </row>
    <row r="59" spans="1:11" ht="13.8">
      <c r="A59" s="155"/>
      <c r="B59" s="155"/>
      <c r="C59" s="155"/>
      <c r="D59" s="177"/>
    </row>
    <row r="60" spans="1:11" ht="13.8">
      <c r="A60" s="155"/>
      <c r="B60" s="155"/>
      <c r="C60" s="155"/>
      <c r="D60" s="177"/>
    </row>
    <row r="61" spans="1:11" ht="13.8">
      <c r="A61" s="155"/>
      <c r="B61" s="155"/>
      <c r="C61" s="155"/>
      <c r="D61" s="177"/>
    </row>
    <row r="62" spans="1:11" ht="15">
      <c r="A62" s="155"/>
      <c r="B62" s="42" t="s">
        <v>962</v>
      </c>
      <c r="C62" s="155"/>
      <c r="D62" s="177"/>
      <c r="E62" s="155">
        <f>E38+E39</f>
        <v>11296669.101983383</v>
      </c>
      <c r="G62" s="155">
        <f>G38+G39</f>
        <v>7895645.6526031187</v>
      </c>
      <c r="I62" s="155">
        <f>I38+I39</f>
        <v>3401023.4493802693</v>
      </c>
    </row>
    <row r="63" spans="1:11" ht="13.8">
      <c r="A63" s="155"/>
      <c r="B63" s="155"/>
      <c r="C63" s="155"/>
      <c r="D63" s="177"/>
    </row>
    <row r="64" spans="1:11" ht="13.8">
      <c r="A64" s="155"/>
      <c r="B64" s="155"/>
      <c r="C64" s="155"/>
      <c r="D64" s="177"/>
    </row>
    <row r="65" spans="1:4" ht="13.8">
      <c r="A65" s="155"/>
      <c r="B65" s="155"/>
      <c r="C65" s="155"/>
      <c r="D65" s="177"/>
    </row>
    <row r="66" spans="1:4" ht="13.8">
      <c r="A66" s="155"/>
      <c r="B66" s="155"/>
      <c r="C66" s="155"/>
      <c r="D66" s="177"/>
    </row>
    <row r="67" spans="1:4" ht="13.8">
      <c r="A67" s="155"/>
      <c r="B67" s="155"/>
      <c r="C67" s="155"/>
      <c r="D67" s="177"/>
    </row>
    <row r="68" spans="1:4" ht="13.8">
      <c r="A68" s="155"/>
      <c r="B68" s="155"/>
      <c r="C68" s="155"/>
      <c r="D68" s="177"/>
    </row>
    <row r="69" spans="1:4" ht="13.8">
      <c r="A69" s="155"/>
      <c r="B69" s="155"/>
      <c r="C69" s="155"/>
      <c r="D69" s="177"/>
    </row>
    <row r="70" spans="1:4" ht="13.8">
      <c r="A70" s="155"/>
      <c r="B70" s="155"/>
      <c r="C70" s="155"/>
      <c r="D70" s="177"/>
    </row>
    <row r="71" spans="1:4" ht="13.8">
      <c r="A71" s="155"/>
      <c r="B71" s="155"/>
      <c r="C71" s="155"/>
      <c r="D71" s="177"/>
    </row>
    <row r="72" spans="1:4" ht="13.8">
      <c r="A72" s="155"/>
      <c r="B72" s="155"/>
      <c r="C72" s="155"/>
      <c r="D72" s="177"/>
    </row>
    <row r="73" spans="1:4" ht="13.8">
      <c r="A73" s="155"/>
      <c r="B73" s="155"/>
      <c r="C73" s="155"/>
      <c r="D73" s="177"/>
    </row>
    <row r="74" spans="1:4" ht="13.8">
      <c r="A74" s="155"/>
      <c r="B74" s="155"/>
      <c r="C74" s="155"/>
      <c r="D74" s="177"/>
    </row>
  </sheetData>
  <mergeCells count="30">
    <mergeCell ref="A3:C5"/>
    <mergeCell ref="E3:F5"/>
    <mergeCell ref="G3:H5"/>
    <mergeCell ref="I3:J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49:C49"/>
    <mergeCell ref="A50:B50"/>
    <mergeCell ref="A23:C23"/>
    <mergeCell ref="A54:B54"/>
    <mergeCell ref="A21:C21"/>
    <mergeCell ref="A20:C20"/>
    <mergeCell ref="A24:C24"/>
    <mergeCell ref="A27:C27"/>
    <mergeCell ref="A33:C33"/>
    <mergeCell ref="A34:B34"/>
    <mergeCell ref="A48:B48"/>
    <mergeCell ref="A22:C22"/>
  </mergeCells>
  <phoneticPr fontId="5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3"/>
  <sheetViews>
    <sheetView view="pageBreakPreview" zoomScaleNormal="50" workbookViewId="0">
      <selection activeCell="J65" sqref="J65"/>
    </sheetView>
  </sheetViews>
  <sheetFormatPr defaultColWidth="9.109375" defaultRowHeight="15.6"/>
  <cols>
    <col min="1" max="1" width="2.33203125" style="178" customWidth="1"/>
    <col min="2" max="2" width="15.6640625" style="178" customWidth="1"/>
    <col min="3" max="3" width="2.33203125" style="178" customWidth="1"/>
    <col min="4" max="4" width="1.6640625" style="179" customWidth="1"/>
    <col min="5" max="5" width="14.6640625" style="155" customWidth="1"/>
    <col min="6" max="6" width="4.33203125" style="155" customWidth="1"/>
    <col min="7" max="7" width="16.6640625" style="155" customWidth="1"/>
    <col min="8" max="8" width="4.33203125" style="155" customWidth="1"/>
    <col min="9" max="9" width="16.6640625" style="155" customWidth="1"/>
    <col min="10" max="10" width="4.33203125" style="155" customWidth="1"/>
    <col min="11" max="16384" width="9.109375" style="155"/>
  </cols>
  <sheetData>
    <row r="1" spans="1:10" s="154" customFormat="1" ht="35.1" customHeight="1">
      <c r="A1" s="152" t="s">
        <v>810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12.9" customHeight="1" thickBot="1">
      <c r="A2" s="155"/>
      <c r="B2" s="156"/>
      <c r="C2" s="157"/>
      <c r="D2" s="158"/>
      <c r="E2" s="159"/>
      <c r="F2" s="159"/>
      <c r="G2" s="159"/>
      <c r="H2" s="159"/>
      <c r="I2" s="159"/>
      <c r="J2" s="160" t="s">
        <v>349</v>
      </c>
    </row>
    <row r="3" spans="1:10" ht="15" customHeight="1">
      <c r="A3" s="1153" t="s">
        <v>1</v>
      </c>
      <c r="B3" s="1153"/>
      <c r="C3" s="1153"/>
      <c r="D3" s="161"/>
      <c r="E3" s="1156" t="s">
        <v>78</v>
      </c>
      <c r="F3" s="1157"/>
      <c r="G3" s="1156" t="s">
        <v>553</v>
      </c>
      <c r="H3" s="1157"/>
      <c r="I3" s="1156" t="s">
        <v>168</v>
      </c>
      <c r="J3" s="1162"/>
    </row>
    <row r="4" spans="1:10" ht="15" customHeight="1">
      <c r="A4" s="1154"/>
      <c r="B4" s="1154"/>
      <c r="C4" s="1154"/>
      <c r="D4" s="161"/>
      <c r="E4" s="1158"/>
      <c r="F4" s="1159"/>
      <c r="G4" s="1158"/>
      <c r="H4" s="1159"/>
      <c r="I4" s="1158"/>
      <c r="J4" s="1163"/>
    </row>
    <row r="5" spans="1:10" ht="48.75" customHeight="1">
      <c r="A5" s="1155"/>
      <c r="B5" s="1155"/>
      <c r="C5" s="1155"/>
      <c r="D5" s="99"/>
      <c r="E5" s="1160"/>
      <c r="F5" s="1161"/>
      <c r="G5" s="1160"/>
      <c r="H5" s="1161"/>
      <c r="I5" s="1160"/>
      <c r="J5" s="1164"/>
    </row>
    <row r="6" spans="1:10" s="165" customFormat="1" ht="24.6" hidden="1" customHeight="1">
      <c r="A6" s="1165" t="s">
        <v>834</v>
      </c>
      <c r="B6" s="1165"/>
      <c r="C6" s="1165"/>
      <c r="D6" s="18"/>
      <c r="E6" s="163">
        <v>129991458</v>
      </c>
      <c r="F6" s="164"/>
      <c r="G6" s="164">
        <v>105258817</v>
      </c>
      <c r="H6" s="164"/>
      <c r="I6" s="164">
        <v>24732641</v>
      </c>
    </row>
    <row r="7" spans="1:10" s="165" customFormat="1" ht="24.6" hidden="1" customHeight="1">
      <c r="A7" s="1152" t="s">
        <v>835</v>
      </c>
      <c r="B7" s="1152"/>
      <c r="C7" s="1152"/>
      <c r="D7" s="18"/>
      <c r="E7" s="166">
        <v>118393561.99816777</v>
      </c>
      <c r="F7" s="167"/>
      <c r="G7" s="167">
        <v>95398874.19872877</v>
      </c>
      <c r="H7" s="167"/>
      <c r="I7" s="167">
        <v>22994687.799438879</v>
      </c>
    </row>
    <row r="8" spans="1:10" s="165" customFormat="1" ht="24.6" hidden="1" customHeight="1">
      <c r="A8" s="1152" t="s">
        <v>873</v>
      </c>
      <c r="B8" s="1152"/>
      <c r="C8" s="1152"/>
      <c r="D8" s="18"/>
      <c r="E8" s="166">
        <v>90204965.037000105</v>
      </c>
      <c r="F8" s="167"/>
      <c r="G8" s="167">
        <v>70638374.57499966</v>
      </c>
      <c r="H8" s="167"/>
      <c r="I8" s="167">
        <v>19566590.462000091</v>
      </c>
    </row>
    <row r="9" spans="1:10" s="165" customFormat="1" ht="19.5" hidden="1" customHeight="1">
      <c r="A9" s="1152" t="s">
        <v>874</v>
      </c>
      <c r="B9" s="1152"/>
      <c r="C9" s="1152"/>
      <c r="D9" s="18"/>
      <c r="E9" s="166">
        <v>91350274.64845255</v>
      </c>
      <c r="F9" s="167"/>
      <c r="G9" s="167">
        <v>67969049.190299273</v>
      </c>
      <c r="H9" s="167"/>
      <c r="I9" s="167">
        <v>23381225.458153117</v>
      </c>
    </row>
    <row r="10" spans="1:10" s="165" customFormat="1" ht="19.5" hidden="1" customHeight="1">
      <c r="A10" s="1152" t="s">
        <v>875</v>
      </c>
      <c r="B10" s="1152"/>
      <c r="C10" s="1152"/>
      <c r="D10" s="18"/>
      <c r="E10" s="166">
        <v>100773783.08861336</v>
      </c>
      <c r="F10" s="167"/>
      <c r="G10" s="167">
        <v>77367533.54695791</v>
      </c>
      <c r="H10" s="167"/>
      <c r="I10" s="167">
        <v>23406249.541655455</v>
      </c>
    </row>
    <row r="11" spans="1:10" s="130" customFormat="1" ht="13.65" hidden="1" customHeight="1">
      <c r="A11" s="1100" t="s">
        <v>876</v>
      </c>
      <c r="B11" s="1100"/>
      <c r="C11" s="1100"/>
      <c r="D11" s="2"/>
      <c r="E11" s="131">
        <v>104616357.15462527</v>
      </c>
      <c r="F11" s="132"/>
      <c r="G11" s="50">
        <v>82504221.960096911</v>
      </c>
      <c r="H11" s="50"/>
      <c r="I11" s="50">
        <v>22112135.194528367</v>
      </c>
    </row>
    <row r="12" spans="1:10" s="165" customFormat="1" ht="13.65" hidden="1" customHeight="1">
      <c r="A12" s="1152" t="s">
        <v>877</v>
      </c>
      <c r="B12" s="1152"/>
      <c r="C12" s="1152"/>
      <c r="D12" s="18"/>
      <c r="E12" s="166">
        <v>100988053.15670443</v>
      </c>
      <c r="F12" s="167"/>
      <c r="G12" s="50">
        <v>78056508.787830189</v>
      </c>
      <c r="H12" s="167"/>
      <c r="I12" s="50">
        <v>22931544.368874259</v>
      </c>
    </row>
    <row r="13" spans="1:10" s="165" customFormat="1" ht="14.25" hidden="1" customHeight="1">
      <c r="A13" s="1100" t="s">
        <v>878</v>
      </c>
      <c r="B13" s="1100"/>
      <c r="C13" s="1100"/>
      <c r="D13" s="18"/>
      <c r="E13" s="166">
        <v>100995805.8924465</v>
      </c>
      <c r="F13" s="168"/>
      <c r="G13" s="50">
        <v>77284127.118604407</v>
      </c>
      <c r="H13" s="168"/>
      <c r="I13" s="50">
        <v>23711678.7738421</v>
      </c>
    </row>
    <row r="14" spans="1:10" s="165" customFormat="1" ht="13.65" hidden="1" customHeight="1">
      <c r="A14" s="1100" t="s">
        <v>879</v>
      </c>
      <c r="B14" s="1100"/>
      <c r="C14" s="1100"/>
      <c r="D14" s="18"/>
      <c r="E14" s="166">
        <v>91708987.744631439</v>
      </c>
      <c r="F14" s="167"/>
      <c r="G14" s="50">
        <v>66949770.766271278</v>
      </c>
      <c r="H14" s="167"/>
      <c r="I14" s="50">
        <v>24759216.978360169</v>
      </c>
    </row>
    <row r="15" spans="1:10" s="165" customFormat="1" ht="13.65" hidden="1" customHeight="1">
      <c r="A15" s="1152" t="s">
        <v>880</v>
      </c>
      <c r="B15" s="1152"/>
      <c r="C15" s="1152"/>
      <c r="D15" s="18"/>
      <c r="E15" s="166">
        <v>83099466.536731362</v>
      </c>
      <c r="F15" s="167"/>
      <c r="G15" s="167">
        <v>60634861.372655563</v>
      </c>
      <c r="H15" s="167"/>
      <c r="I15" s="167">
        <v>22464605.164075799</v>
      </c>
    </row>
    <row r="16" spans="1:10" s="165" customFormat="1" ht="15" hidden="1" customHeight="1">
      <c r="A16" s="1100" t="s">
        <v>881</v>
      </c>
      <c r="B16" s="1100"/>
      <c r="C16" s="1100"/>
      <c r="D16" s="18"/>
      <c r="E16" s="166">
        <v>85250071.846333385</v>
      </c>
      <c r="F16" s="167"/>
      <c r="G16" s="167">
        <v>62693880.690241016</v>
      </c>
      <c r="H16" s="167"/>
      <c r="I16" s="167">
        <v>22556191.156092446</v>
      </c>
    </row>
    <row r="17" spans="1:50" s="165" customFormat="1" ht="15" hidden="1" customHeight="1">
      <c r="A17" s="1100" t="s">
        <v>882</v>
      </c>
      <c r="B17" s="1100"/>
      <c r="C17" s="1100"/>
      <c r="D17" s="18"/>
      <c r="E17" s="143">
        <v>92997450.038911462</v>
      </c>
      <c r="F17" s="144"/>
      <c r="G17" s="144">
        <v>68173235.708185196</v>
      </c>
      <c r="H17" s="144"/>
      <c r="I17" s="144">
        <v>24824214.330726173</v>
      </c>
      <c r="J17" s="167"/>
    </row>
    <row r="18" spans="1:50" s="165" customFormat="1" ht="15.75" hidden="1" customHeight="1">
      <c r="A18" s="1100" t="s">
        <v>883</v>
      </c>
      <c r="B18" s="1100"/>
      <c r="C18" s="1100"/>
      <c r="D18" s="18"/>
      <c r="E18" s="143">
        <v>92730519.819716066</v>
      </c>
      <c r="F18" s="144"/>
      <c r="G18" s="144">
        <v>68215919.611239389</v>
      </c>
      <c r="H18" s="144"/>
      <c r="I18" s="144">
        <v>24514600.208476603</v>
      </c>
      <c r="J18" s="167"/>
    </row>
    <row r="19" spans="1:50" s="165" customFormat="1" ht="15.75" customHeight="1">
      <c r="A19" s="1100" t="s">
        <v>884</v>
      </c>
      <c r="B19" s="1100"/>
      <c r="C19" s="1100"/>
      <c r="D19" s="18"/>
      <c r="E19" s="143">
        <v>90218457.466426358</v>
      </c>
      <c r="F19" s="144"/>
      <c r="G19" s="144">
        <v>66488133.843514755</v>
      </c>
      <c r="H19" s="144"/>
      <c r="I19" s="144">
        <v>23730323.622911576</v>
      </c>
      <c r="J19" s="167"/>
    </row>
    <row r="20" spans="1:50" s="165" customFormat="1" ht="15.75" customHeight="1">
      <c r="A20" s="1100" t="s">
        <v>885</v>
      </c>
      <c r="B20" s="1100"/>
      <c r="C20" s="1100"/>
      <c r="D20" s="18"/>
      <c r="E20" s="143">
        <v>83777665.684641793</v>
      </c>
      <c r="F20" s="144"/>
      <c r="G20" s="144">
        <v>61266458.141266838</v>
      </c>
      <c r="H20" s="144"/>
      <c r="I20" s="144">
        <v>22511207.543375045</v>
      </c>
      <c r="J20" s="167"/>
    </row>
    <row r="21" spans="1:50" s="165" customFormat="1" ht="15.75" customHeight="1">
      <c r="A21" s="1100" t="s">
        <v>886</v>
      </c>
      <c r="B21" s="1100"/>
      <c r="C21" s="1100"/>
      <c r="D21" s="18"/>
      <c r="E21" s="143">
        <v>90608212.810112476</v>
      </c>
      <c r="F21" s="144"/>
      <c r="G21" s="144">
        <v>66276659.513176665</v>
      </c>
      <c r="H21" s="144"/>
      <c r="I21" s="144">
        <v>24331553.296935868</v>
      </c>
      <c r="J21" s="167"/>
    </row>
    <row r="22" spans="1:50" s="165" customFormat="1" ht="14.25" customHeight="1">
      <c r="A22" s="1100" t="s">
        <v>887</v>
      </c>
      <c r="B22" s="1100"/>
      <c r="C22" s="1100"/>
      <c r="D22" s="18"/>
      <c r="E22" s="144">
        <v>91613054.039876625</v>
      </c>
      <c r="F22" s="144"/>
      <c r="G22" s="144">
        <v>67659196.020815</v>
      </c>
      <c r="H22" s="144"/>
      <c r="I22" s="144">
        <v>23953858.019061577</v>
      </c>
    </row>
    <row r="23" spans="1:50" s="165" customFormat="1" ht="18" customHeight="1">
      <c r="A23" s="1100" t="s">
        <v>1101</v>
      </c>
      <c r="B23" s="1100"/>
      <c r="C23" s="1100"/>
      <c r="D23" s="18"/>
      <c r="E23" s="143">
        <v>94245885.97416532</v>
      </c>
      <c r="F23" s="144"/>
      <c r="G23" s="144">
        <v>67889918.708727837</v>
      </c>
      <c r="H23" s="144"/>
      <c r="I23" s="144">
        <v>26355967.265437312</v>
      </c>
      <c r="J23" s="167"/>
    </row>
    <row r="24" spans="1:50" s="41" customFormat="1" ht="14.25" customHeight="1">
      <c r="A24" s="1100" t="s">
        <v>17</v>
      </c>
      <c r="B24" s="1100"/>
      <c r="C24" s="1100"/>
      <c r="D24" s="2"/>
      <c r="E24" s="147"/>
      <c r="F24" s="147"/>
      <c r="G24" s="147"/>
      <c r="H24" s="147"/>
      <c r="I24" s="147"/>
      <c r="J24" s="169"/>
    </row>
    <row r="25" spans="1:50" s="43" customFormat="1" ht="15" customHeight="1">
      <c r="A25" s="98"/>
      <c r="B25" s="42" t="s">
        <v>888</v>
      </c>
      <c r="C25" s="98"/>
      <c r="D25" s="46"/>
      <c r="E25" s="145">
        <v>21117549.810821336</v>
      </c>
      <c r="F25" s="147"/>
      <c r="G25" s="147">
        <v>13871182.938189903</v>
      </c>
      <c r="H25" s="147"/>
      <c r="I25" s="147">
        <v>7246366.872631412</v>
      </c>
      <c r="J25" s="169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</row>
    <row r="26" spans="1:50" s="43" customFormat="1" ht="15" customHeight="1">
      <c r="A26" s="98"/>
      <c r="B26" s="42" t="s">
        <v>889</v>
      </c>
      <c r="C26" s="98"/>
      <c r="D26" s="46"/>
      <c r="E26" s="145">
        <v>15283092.891547253</v>
      </c>
      <c r="F26" s="147"/>
      <c r="G26" s="147">
        <v>10435524.722629758</v>
      </c>
      <c r="H26" s="147"/>
      <c r="I26" s="147">
        <v>4847568.1689175051</v>
      </c>
      <c r="J26" s="169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</row>
    <row r="27" spans="1:50" s="43" customFormat="1" ht="15" customHeight="1">
      <c r="A27" s="98"/>
      <c r="B27" s="42" t="s">
        <v>890</v>
      </c>
      <c r="C27" s="98"/>
      <c r="D27" s="46"/>
      <c r="E27" s="145">
        <v>20796993.143861603</v>
      </c>
      <c r="F27" s="147"/>
      <c r="G27" s="147">
        <v>15329767.598757572</v>
      </c>
      <c r="H27" s="147"/>
      <c r="I27" s="147">
        <v>5467225.5451040426</v>
      </c>
      <c r="J27" s="169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</row>
    <row r="28" spans="1:50" s="43" customFormat="1" ht="15" customHeight="1">
      <c r="A28" s="98"/>
      <c r="B28" s="42" t="s">
        <v>891</v>
      </c>
      <c r="C28" s="98"/>
      <c r="D28" s="46"/>
      <c r="E28" s="145">
        <v>12068010.012352904</v>
      </c>
      <c r="F28" s="147"/>
      <c r="G28" s="147">
        <v>9265339.3021801412</v>
      </c>
      <c r="H28" s="147"/>
      <c r="I28" s="147">
        <v>2802670.7101727594</v>
      </c>
      <c r="J28" s="169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</row>
    <row r="29" spans="1:50" s="43" customFormat="1" ht="15" customHeight="1">
      <c r="A29" s="98"/>
      <c r="B29" s="42" t="s">
        <v>892</v>
      </c>
      <c r="C29" s="98"/>
      <c r="D29" s="46"/>
      <c r="E29" s="145">
        <v>11637680.34158208</v>
      </c>
      <c r="F29" s="147"/>
      <c r="G29" s="147">
        <v>8729612.3679705001</v>
      </c>
      <c r="H29" s="147"/>
      <c r="I29" s="147">
        <v>2908067.9736115807</v>
      </c>
      <c r="J29" s="169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</row>
    <row r="30" spans="1:50" s="43" customFormat="1" ht="15" customHeight="1">
      <c r="A30" s="98"/>
      <c r="B30" s="42" t="s">
        <v>893</v>
      </c>
      <c r="C30" s="98"/>
      <c r="D30" s="46"/>
      <c r="E30" s="145">
        <v>13342559.774</v>
      </c>
      <c r="F30" s="147"/>
      <c r="G30" s="147">
        <v>10258491.779000001</v>
      </c>
      <c r="H30" s="147"/>
      <c r="I30" s="148">
        <v>3084067.9950000001</v>
      </c>
      <c r="J30" s="169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</row>
    <row r="31" spans="1:50" s="43" customFormat="1" ht="15" customHeight="1">
      <c r="A31" s="1100" t="s">
        <v>18</v>
      </c>
      <c r="B31" s="1100"/>
      <c r="C31" s="1100"/>
      <c r="D31" s="2"/>
      <c r="E31" s="147"/>
      <c r="F31" s="147"/>
      <c r="G31" s="147"/>
      <c r="H31" s="147"/>
      <c r="I31" s="147"/>
      <c r="J31" s="169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</row>
    <row r="32" spans="1:50" s="43" customFormat="1" ht="15" customHeight="1">
      <c r="A32" s="98"/>
      <c r="B32" s="62" t="s">
        <v>487</v>
      </c>
      <c r="C32" s="98"/>
      <c r="D32" s="46"/>
      <c r="E32" s="145">
        <v>4668319.9070771271</v>
      </c>
      <c r="F32" s="147"/>
      <c r="G32" s="147">
        <v>2373888.3087262516</v>
      </c>
      <c r="H32" s="147"/>
      <c r="I32" s="147">
        <v>2294431.5983508774</v>
      </c>
      <c r="J32" s="169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</row>
    <row r="33" spans="1:50" s="43" customFormat="1" ht="15" customHeight="1">
      <c r="A33" s="98"/>
      <c r="B33" s="62" t="s">
        <v>488</v>
      </c>
      <c r="C33" s="98"/>
      <c r="D33" s="46"/>
      <c r="E33" s="145">
        <v>3058688.7838168452</v>
      </c>
      <c r="F33" s="147"/>
      <c r="G33" s="147">
        <v>1779707.2339512981</v>
      </c>
      <c r="H33" s="147"/>
      <c r="I33" s="147">
        <v>1278981.5498655476</v>
      </c>
      <c r="J33" s="169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</row>
    <row r="34" spans="1:50" s="43" customFormat="1" ht="15" customHeight="1">
      <c r="A34" s="42"/>
      <c r="B34" s="62" t="s">
        <v>489</v>
      </c>
      <c r="C34" s="42"/>
      <c r="D34" s="46"/>
      <c r="E34" s="145">
        <v>6210160.466367648</v>
      </c>
      <c r="F34" s="147"/>
      <c r="G34" s="147">
        <v>3927220.7649751571</v>
      </c>
      <c r="H34" s="147"/>
      <c r="I34" s="147">
        <v>2282939.7013924909</v>
      </c>
      <c r="J34" s="169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</row>
    <row r="35" spans="1:50" s="43" customFormat="1" ht="15" customHeight="1">
      <c r="A35" s="42"/>
      <c r="B35" s="62" t="s">
        <v>490</v>
      </c>
      <c r="C35" s="42"/>
      <c r="D35" s="46"/>
      <c r="E35" s="145">
        <v>12655606.991933394</v>
      </c>
      <c r="F35" s="147"/>
      <c r="G35" s="147">
        <v>8699459.9405378588</v>
      </c>
      <c r="H35" s="147"/>
      <c r="I35" s="147">
        <v>3956147.0513955238</v>
      </c>
      <c r="J35" s="169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</row>
    <row r="36" spans="1:50" s="43" customFormat="1" ht="15" customHeight="1">
      <c r="A36" s="42"/>
      <c r="B36" s="62" t="s">
        <v>491</v>
      </c>
      <c r="C36" s="42"/>
      <c r="D36" s="46"/>
      <c r="E36" s="145">
        <v>11242726.97653256</v>
      </c>
      <c r="F36" s="147"/>
      <c r="G36" s="147">
        <v>7365701.0048301546</v>
      </c>
      <c r="H36" s="147"/>
      <c r="I36" s="147">
        <v>3877025.9717024006</v>
      </c>
      <c r="J36" s="169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</row>
    <row r="37" spans="1:50" s="43" customFormat="1" ht="15" customHeight="1">
      <c r="A37" s="42"/>
      <c r="B37" s="62" t="s">
        <v>492</v>
      </c>
      <c r="C37" s="42"/>
      <c r="D37" s="46"/>
      <c r="E37" s="145">
        <v>18113215.91818288</v>
      </c>
      <c r="F37" s="147"/>
      <c r="G37" s="147">
        <v>13774505.035288613</v>
      </c>
      <c r="H37" s="147"/>
      <c r="I37" s="147">
        <v>4338710.8828942794</v>
      </c>
      <c r="J37" s="169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</row>
    <row r="38" spans="1:50" s="43" customFormat="1" ht="15" customHeight="1">
      <c r="A38" s="42"/>
      <c r="B38" s="62" t="s">
        <v>493</v>
      </c>
      <c r="C38" s="42"/>
      <c r="D38" s="46"/>
      <c r="E38" s="145">
        <v>9222144.24420131</v>
      </c>
      <c r="F38" s="147"/>
      <c r="G38" s="147">
        <v>7399232.184235543</v>
      </c>
      <c r="H38" s="147"/>
      <c r="I38" s="147">
        <v>1822912.059965766</v>
      </c>
      <c r="J38" s="169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</row>
    <row r="39" spans="1:50" s="43" customFormat="1" ht="15" customHeight="1">
      <c r="A39" s="42"/>
      <c r="B39" s="62" t="s">
        <v>494</v>
      </c>
      <c r="C39" s="42"/>
      <c r="D39" s="46"/>
      <c r="E39" s="145">
        <v>7881615.1281830762</v>
      </c>
      <c r="F39" s="147"/>
      <c r="G39" s="147">
        <v>6097536.162834486</v>
      </c>
      <c r="H39" s="147"/>
      <c r="I39" s="147">
        <v>1784078.9653485911</v>
      </c>
      <c r="J39" s="169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</row>
    <row r="40" spans="1:50" s="43" customFormat="1" ht="15" customHeight="1">
      <c r="A40" s="42"/>
      <c r="B40" s="62" t="s">
        <v>495</v>
      </c>
      <c r="C40" s="42"/>
      <c r="D40" s="46"/>
      <c r="E40" s="145">
        <v>13494805.001870342</v>
      </c>
      <c r="F40" s="147"/>
      <c r="G40" s="147">
        <v>10392855.604348514</v>
      </c>
      <c r="H40" s="147"/>
      <c r="I40" s="147">
        <v>3101949.3975218316</v>
      </c>
      <c r="J40" s="169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</row>
    <row r="41" spans="1:50" s="43" customFormat="1" ht="15" customHeight="1">
      <c r="A41" s="42"/>
      <c r="B41" s="62" t="s">
        <v>432</v>
      </c>
      <c r="C41" s="42"/>
      <c r="D41" s="46"/>
      <c r="E41" s="145">
        <v>7698602.5559999999</v>
      </c>
      <c r="F41" s="147"/>
      <c r="G41" s="147">
        <v>6079812.4689999996</v>
      </c>
      <c r="H41" s="147"/>
      <c r="I41" s="147">
        <v>1618790.0869999998</v>
      </c>
      <c r="J41" s="169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</row>
    <row r="42" spans="1:50" s="43" customFormat="1" ht="15" customHeight="1">
      <c r="A42" s="1100" t="s">
        <v>19</v>
      </c>
      <c r="B42" s="1100"/>
      <c r="C42" s="1100"/>
      <c r="D42" s="46"/>
      <c r="E42" s="147"/>
      <c r="F42" s="147"/>
      <c r="G42" s="147"/>
      <c r="H42" s="147"/>
      <c r="I42" s="147"/>
      <c r="J42" s="169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</row>
    <row r="43" spans="1:50" s="43" customFormat="1" ht="15" customHeight="1">
      <c r="A43" s="42"/>
      <c r="B43" s="62" t="s">
        <v>487</v>
      </c>
      <c r="C43" s="42"/>
      <c r="D43" s="46"/>
      <c r="E43" s="145">
        <v>4550433.3526719129</v>
      </c>
      <c r="F43" s="147"/>
      <c r="G43" s="147">
        <v>2261875.9728620374</v>
      </c>
      <c r="H43" s="147"/>
      <c r="I43" s="147">
        <v>2288557.3798098774</v>
      </c>
      <c r="J43" s="169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</row>
    <row r="44" spans="1:50" s="43" customFormat="1" ht="15" customHeight="1">
      <c r="A44" s="42"/>
      <c r="B44" s="62" t="s">
        <v>488</v>
      </c>
      <c r="C44" s="42"/>
      <c r="D44" s="46"/>
      <c r="E44" s="145">
        <v>3072342.2870152388</v>
      </c>
      <c r="F44" s="147"/>
      <c r="G44" s="147">
        <v>1866716.5259152697</v>
      </c>
      <c r="H44" s="147"/>
      <c r="I44" s="147">
        <v>1205625.7610999674</v>
      </c>
      <c r="J44" s="169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</row>
    <row r="45" spans="1:50" s="43" customFormat="1" ht="15" customHeight="1">
      <c r="A45" s="42"/>
      <c r="B45" s="62" t="s">
        <v>489</v>
      </c>
      <c r="C45" s="42"/>
      <c r="D45" s="46"/>
      <c r="E45" s="145">
        <v>6107011.6049414696</v>
      </c>
      <c r="F45" s="147"/>
      <c r="G45" s="147">
        <v>3818261.909610061</v>
      </c>
      <c r="H45" s="147"/>
      <c r="I45" s="147">
        <v>2288749.6953314072</v>
      </c>
      <c r="J45" s="169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</row>
    <row r="46" spans="1:50" s="43" customFormat="1" ht="15" customHeight="1">
      <c r="A46" s="98"/>
      <c r="B46" s="62" t="s">
        <v>490</v>
      </c>
      <c r="C46" s="98"/>
      <c r="D46" s="46"/>
      <c r="E46" s="145">
        <v>12187717.425842082</v>
      </c>
      <c r="F46" s="147"/>
      <c r="G46" s="147">
        <v>8114615.7889131466</v>
      </c>
      <c r="H46" s="147"/>
      <c r="I46" s="147">
        <v>4073101.6369289267</v>
      </c>
      <c r="J46" s="169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</row>
    <row r="47" spans="1:50" s="43" customFormat="1" ht="15" customHeight="1">
      <c r="A47" s="98"/>
      <c r="B47" s="62" t="s">
        <v>491</v>
      </c>
      <c r="C47" s="98"/>
      <c r="D47" s="46"/>
      <c r="E47" s="145">
        <v>11462547.41142251</v>
      </c>
      <c r="F47" s="147"/>
      <c r="G47" s="147">
        <v>7791683.7482745312</v>
      </c>
      <c r="H47" s="147"/>
      <c r="I47" s="147">
        <v>3670863.6631479817</v>
      </c>
      <c r="J47" s="169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</row>
    <row r="48" spans="1:50" s="43" customFormat="1" ht="15" customHeight="1">
      <c r="A48" s="98"/>
      <c r="B48" s="62" t="s">
        <v>492</v>
      </c>
      <c r="C48" s="98"/>
      <c r="D48" s="46"/>
      <c r="E48" s="145">
        <v>18780462.83831263</v>
      </c>
      <c r="F48" s="147"/>
      <c r="G48" s="147">
        <v>14182448.152321098</v>
      </c>
      <c r="H48" s="147"/>
      <c r="I48" s="147">
        <v>4598014.685991548</v>
      </c>
      <c r="J48" s="169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</row>
    <row r="49" spans="1:50" s="43" customFormat="1" ht="15" customHeight="1">
      <c r="A49" s="98"/>
      <c r="B49" s="62" t="s">
        <v>493</v>
      </c>
      <c r="C49" s="98"/>
      <c r="D49" s="46"/>
      <c r="E49" s="145">
        <v>8928159.9367425833</v>
      </c>
      <c r="F49" s="147"/>
      <c r="G49" s="147">
        <v>7283844.794154563</v>
      </c>
      <c r="H49" s="147"/>
      <c r="I49" s="147">
        <v>1644315.1425880187</v>
      </c>
      <c r="J49" s="169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</row>
    <row r="50" spans="1:50" s="43" customFormat="1" ht="15" customHeight="1">
      <c r="A50" s="98"/>
      <c r="B50" s="62" t="s">
        <v>494</v>
      </c>
      <c r="C50" s="98"/>
      <c r="D50" s="46"/>
      <c r="E50" s="145">
        <v>8980054.0284436028</v>
      </c>
      <c r="F50" s="147"/>
      <c r="G50" s="147">
        <v>6817140.0376190376</v>
      </c>
      <c r="H50" s="147"/>
      <c r="I50" s="147">
        <v>2162913.9908245648</v>
      </c>
      <c r="J50" s="169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</row>
    <row r="51" spans="1:50" s="43" customFormat="1" ht="15" customHeight="1">
      <c r="A51" s="98"/>
      <c r="B51" s="62" t="s">
        <v>495</v>
      </c>
      <c r="C51" s="98"/>
      <c r="D51" s="46"/>
      <c r="E51" s="145">
        <v>12200387.956870342</v>
      </c>
      <c r="F51" s="147"/>
      <c r="G51" s="147">
        <v>9509744.0193485096</v>
      </c>
      <c r="H51" s="147"/>
      <c r="I51" s="147">
        <v>2690643.9375218325</v>
      </c>
      <c r="J51" s="169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</row>
    <row r="52" spans="1:50" s="43" customFormat="1" ht="15" customHeight="1">
      <c r="A52" s="98"/>
      <c r="B52" s="62" t="s">
        <v>432</v>
      </c>
      <c r="C52" s="98"/>
      <c r="D52" s="46"/>
      <c r="E52" s="145">
        <v>7976769.1319028083</v>
      </c>
      <c r="F52" s="147"/>
      <c r="G52" s="147">
        <v>6243587.7597096264</v>
      </c>
      <c r="H52" s="147"/>
      <c r="I52" s="147">
        <v>1733181.3721931833</v>
      </c>
      <c r="J52" s="169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</row>
    <row r="53" spans="1:50" s="43" customFormat="1" ht="15" customHeight="1">
      <c r="A53" s="1100" t="s">
        <v>20</v>
      </c>
      <c r="B53" s="1100"/>
      <c r="C53" s="1100"/>
      <c r="D53" s="2"/>
      <c r="E53" s="147"/>
      <c r="F53" s="147"/>
      <c r="G53" s="147"/>
      <c r="H53" s="147"/>
      <c r="I53" s="147"/>
      <c r="J53" s="169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</row>
    <row r="54" spans="1:50" s="43" customFormat="1" ht="15" customHeight="1">
      <c r="A54" s="44"/>
      <c r="B54" s="62" t="s">
        <v>487</v>
      </c>
      <c r="C54" s="44"/>
      <c r="D54" s="180"/>
      <c r="E54" s="145">
        <v>2380733.0657820571</v>
      </c>
      <c r="F54" s="147"/>
      <c r="G54" s="147">
        <v>1456886.6760275073</v>
      </c>
      <c r="H54" s="147"/>
      <c r="I54" s="147">
        <v>923846.38975454995</v>
      </c>
      <c r="J54" s="169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</row>
    <row r="55" spans="1:50" s="43" customFormat="1" ht="15" customHeight="1">
      <c r="A55" s="6"/>
      <c r="B55" s="62" t="s">
        <v>488</v>
      </c>
      <c r="C55" s="6"/>
      <c r="D55" s="2"/>
      <c r="E55" s="145">
        <v>2177886.375224432</v>
      </c>
      <c r="F55" s="147"/>
      <c r="G55" s="147">
        <v>1324302.6702417121</v>
      </c>
      <c r="H55" s="147"/>
      <c r="I55" s="147">
        <v>853583.70498271927</v>
      </c>
      <c r="J55" s="169"/>
    </row>
    <row r="56" spans="1:50" s="43" customFormat="1" ht="15" customHeight="1">
      <c r="A56" s="98"/>
      <c r="B56" s="62" t="s">
        <v>489</v>
      </c>
      <c r="C56" s="98"/>
      <c r="D56" s="46"/>
      <c r="E56" s="145">
        <v>4626922.1858088952</v>
      </c>
      <c r="F56" s="147"/>
      <c r="G56" s="147">
        <v>2854754.3027991289</v>
      </c>
      <c r="H56" s="147"/>
      <c r="I56" s="147">
        <v>1772167.8830097639</v>
      </c>
      <c r="J56" s="169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</row>
    <row r="57" spans="1:50" s="43" customFormat="1" ht="15" customHeight="1">
      <c r="A57" s="98"/>
      <c r="B57" s="62" t="s">
        <v>490</v>
      </c>
      <c r="C57" s="98"/>
      <c r="D57" s="46"/>
      <c r="E57" s="145">
        <v>8326645.9505698821</v>
      </c>
      <c r="F57" s="147"/>
      <c r="G57" s="147">
        <v>5636687.5438021673</v>
      </c>
      <c r="H57" s="147"/>
      <c r="I57" s="147">
        <v>2689958.4067677115</v>
      </c>
      <c r="J57" s="169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</row>
    <row r="58" spans="1:50" s="43" customFormat="1" ht="15" customHeight="1">
      <c r="A58" s="98"/>
      <c r="B58" s="62" t="s">
        <v>491</v>
      </c>
      <c r="C58" s="98"/>
      <c r="D58" s="46"/>
      <c r="E58" s="145">
        <v>8060826.1244125469</v>
      </c>
      <c r="F58" s="147"/>
      <c r="G58" s="147">
        <v>5482934.3389344048</v>
      </c>
      <c r="H58" s="147"/>
      <c r="I58" s="147">
        <v>2577891.785478137</v>
      </c>
      <c r="J58" s="169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</row>
    <row r="59" spans="1:50" s="43" customFormat="1" ht="15" customHeight="1">
      <c r="A59" s="98"/>
      <c r="B59" s="62" t="s">
        <v>492</v>
      </c>
      <c r="C59" s="98"/>
      <c r="D59" s="46"/>
      <c r="E59" s="145">
        <v>14572457.532947289</v>
      </c>
      <c r="F59" s="147"/>
      <c r="G59" s="147">
        <v>10398562.816870516</v>
      </c>
      <c r="H59" s="147"/>
      <c r="I59" s="147">
        <v>4173894.7160767689</v>
      </c>
      <c r="J59" s="169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</row>
    <row r="60" spans="1:50" s="43" customFormat="1" ht="15" customHeight="1">
      <c r="A60" s="98"/>
      <c r="B60" s="62" t="s">
        <v>493</v>
      </c>
      <c r="C60" s="98"/>
      <c r="D60" s="46"/>
      <c r="E60" s="145">
        <v>5991118.3513078354</v>
      </c>
      <c r="F60" s="147"/>
      <c r="G60" s="147">
        <v>4068029.3065640517</v>
      </c>
      <c r="H60" s="147"/>
      <c r="I60" s="147">
        <v>1923089.0447437866</v>
      </c>
      <c r="J60" s="169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</row>
    <row r="61" spans="1:50" s="43" customFormat="1" ht="15" customHeight="1">
      <c r="A61" s="98"/>
      <c r="B61" s="62" t="s">
        <v>494</v>
      </c>
      <c r="C61" s="98"/>
      <c r="D61" s="46"/>
      <c r="E61" s="145">
        <v>9191338.1499842666</v>
      </c>
      <c r="F61" s="147"/>
      <c r="G61" s="147">
        <v>6915061.935613934</v>
      </c>
      <c r="H61" s="147"/>
      <c r="I61" s="147">
        <v>2276276.2143703243</v>
      </c>
      <c r="J61" s="169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</row>
    <row r="62" spans="1:50" s="43" customFormat="1" ht="15" customHeight="1">
      <c r="A62" s="98"/>
      <c r="B62" s="62" t="s">
        <v>495</v>
      </c>
      <c r="C62" s="98"/>
      <c r="D62" s="46"/>
      <c r="E62" s="145">
        <v>13453722.472257664</v>
      </c>
      <c r="F62" s="147"/>
      <c r="G62" s="147">
        <v>10295995.041525947</v>
      </c>
      <c r="H62" s="147"/>
      <c r="I62" s="147">
        <v>3157727.4307317133</v>
      </c>
      <c r="J62" s="169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</row>
    <row r="63" spans="1:50" s="44" customFormat="1" ht="15" customHeight="1" thickBot="1">
      <c r="A63" s="100"/>
      <c r="B63" s="63" t="s">
        <v>432</v>
      </c>
      <c r="C63" s="100"/>
      <c r="D63" s="181"/>
      <c r="E63" s="149">
        <v>25464235.765870351</v>
      </c>
      <c r="F63" s="151"/>
      <c r="G63" s="151">
        <v>19456704.076348513</v>
      </c>
      <c r="H63" s="151"/>
      <c r="I63" s="151">
        <v>6007531.6895218315</v>
      </c>
      <c r="J63" s="176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</row>
    <row r="64" spans="1:50" s="43" customFormat="1" ht="13.65" customHeight="1">
      <c r="B64" s="14"/>
      <c r="C64" s="14"/>
      <c r="D64" s="15"/>
      <c r="H64" s="44"/>
    </row>
    <row r="65" spans="1:4" ht="13.8">
      <c r="A65" s="155"/>
      <c r="B65" s="155"/>
      <c r="C65" s="155"/>
      <c r="D65" s="177"/>
    </row>
    <row r="66" spans="1:4" ht="13.8">
      <c r="A66" s="155"/>
      <c r="B66" s="155"/>
      <c r="C66" s="155"/>
      <c r="D66" s="177"/>
    </row>
    <row r="67" spans="1:4" ht="13.8">
      <c r="A67" s="155"/>
      <c r="B67" s="155"/>
      <c r="C67" s="155"/>
      <c r="D67" s="177"/>
    </row>
    <row r="68" spans="1:4" ht="13.8">
      <c r="A68" s="155"/>
      <c r="B68" s="155"/>
      <c r="C68" s="155"/>
      <c r="D68" s="177"/>
    </row>
    <row r="69" spans="1:4" ht="13.8">
      <c r="A69" s="155"/>
      <c r="B69" s="155"/>
      <c r="C69" s="155"/>
      <c r="D69" s="177"/>
    </row>
    <row r="70" spans="1:4" ht="13.8">
      <c r="A70" s="155"/>
      <c r="B70" s="155"/>
      <c r="C70" s="155"/>
      <c r="D70" s="177"/>
    </row>
    <row r="71" spans="1:4" ht="13.8">
      <c r="A71" s="155"/>
      <c r="B71" s="155"/>
      <c r="C71" s="155"/>
      <c r="D71" s="177"/>
    </row>
    <row r="72" spans="1:4" ht="13.8">
      <c r="A72" s="155"/>
      <c r="B72" s="155"/>
      <c r="C72" s="155"/>
      <c r="D72" s="177"/>
    </row>
    <row r="73" spans="1:4" ht="13.8">
      <c r="A73" s="155"/>
      <c r="B73" s="155"/>
      <c r="C73" s="155"/>
      <c r="D73" s="177"/>
    </row>
    <row r="74" spans="1:4" ht="13.8">
      <c r="A74" s="155"/>
      <c r="B74" s="155"/>
      <c r="C74" s="155"/>
      <c r="D74" s="177"/>
    </row>
    <row r="75" spans="1:4" ht="13.8">
      <c r="A75" s="155"/>
      <c r="B75" s="155"/>
      <c r="C75" s="155"/>
      <c r="D75" s="177"/>
    </row>
    <row r="76" spans="1:4" ht="13.8">
      <c r="A76" s="155"/>
      <c r="B76" s="155"/>
      <c r="C76" s="155"/>
      <c r="D76" s="177"/>
    </row>
    <row r="77" spans="1:4" ht="13.8">
      <c r="A77" s="155"/>
      <c r="B77" s="155"/>
      <c r="C77" s="155"/>
      <c r="D77" s="177"/>
    </row>
    <row r="78" spans="1:4" ht="13.8">
      <c r="A78" s="155"/>
      <c r="B78" s="155"/>
      <c r="C78" s="155"/>
      <c r="D78" s="177"/>
    </row>
    <row r="79" spans="1:4" ht="13.8">
      <c r="A79" s="155"/>
      <c r="B79" s="155"/>
      <c r="C79" s="155"/>
      <c r="D79" s="177"/>
    </row>
    <row r="80" spans="1:4" ht="13.8">
      <c r="A80" s="155"/>
      <c r="B80" s="155"/>
      <c r="C80" s="155"/>
      <c r="D80" s="177"/>
    </row>
    <row r="81" spans="1:4" ht="13.8">
      <c r="A81" s="155"/>
      <c r="B81" s="155"/>
      <c r="C81" s="155"/>
      <c r="D81" s="177"/>
    </row>
    <row r="82" spans="1:4" ht="13.8">
      <c r="A82" s="155"/>
      <c r="B82" s="155"/>
      <c r="C82" s="155"/>
      <c r="D82" s="177"/>
    </row>
    <row r="83" spans="1:4" ht="13.8">
      <c r="A83" s="155"/>
      <c r="B83" s="155"/>
      <c r="C83" s="155"/>
      <c r="D83" s="177"/>
    </row>
  </sheetData>
  <mergeCells count="26">
    <mergeCell ref="A3:C5"/>
    <mergeCell ref="E3:F5"/>
    <mergeCell ref="G3:H5"/>
    <mergeCell ref="I3:J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31:C31"/>
    <mergeCell ref="A42:C42"/>
    <mergeCell ref="A53:C53"/>
    <mergeCell ref="A21:C21"/>
    <mergeCell ref="A17:C17"/>
    <mergeCell ref="A18:C18"/>
    <mergeCell ref="A19:C19"/>
    <mergeCell ref="A20:C20"/>
    <mergeCell ref="A24:C24"/>
    <mergeCell ref="A22:C22"/>
    <mergeCell ref="A23:C23"/>
  </mergeCells>
  <phoneticPr fontId="5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62"/>
  <sheetViews>
    <sheetView view="pageBreakPreview" zoomScaleNormal="50" zoomScaleSheetLayoutView="75" workbookViewId="0">
      <selection activeCell="J65" sqref="J65"/>
    </sheetView>
  </sheetViews>
  <sheetFormatPr defaultColWidth="9.109375" defaultRowHeight="15.6"/>
  <cols>
    <col min="1" max="1" width="2.33203125" style="14" customWidth="1"/>
    <col min="2" max="2" width="18.33203125" style="14" customWidth="1"/>
    <col min="3" max="3" width="2.33203125" style="14" customWidth="1"/>
    <col min="4" max="4" width="1.6640625" style="15" customWidth="1"/>
    <col min="5" max="7" width="16.5546875" style="43" customWidth="1"/>
    <col min="8" max="8" width="20.88671875" style="43" customWidth="1"/>
    <col min="9" max="9" width="9.109375" style="44"/>
    <col min="10" max="10" width="9.109375" style="43"/>
    <col min="11" max="11" width="19.109375" style="43" bestFit="1" customWidth="1"/>
    <col min="12" max="12" width="9.109375" style="43"/>
    <col min="13" max="13" width="10.44140625" style="43" bestFit="1" customWidth="1"/>
    <col min="14" max="15" width="9.109375" style="43"/>
    <col min="16" max="16" width="12.6640625" style="43" bestFit="1" customWidth="1"/>
    <col min="17" max="16384" width="9.109375" style="43"/>
  </cols>
  <sheetData>
    <row r="1" spans="1:16" s="113" customFormat="1" ht="35.1" customHeight="1">
      <c r="A1" s="183" t="s">
        <v>558</v>
      </c>
      <c r="B1" s="184"/>
      <c r="C1" s="184"/>
      <c r="D1" s="184"/>
      <c r="E1" s="184"/>
      <c r="F1" s="184"/>
      <c r="G1" s="184"/>
      <c r="H1" s="184"/>
      <c r="I1" s="185"/>
    </row>
    <row r="2" spans="1:16" ht="12.9" customHeight="1" thickBot="1">
      <c r="A2" s="43"/>
      <c r="B2" s="115"/>
      <c r="C2" s="115"/>
      <c r="D2" s="116"/>
      <c r="E2" s="427"/>
      <c r="F2" s="427"/>
      <c r="G2" s="427"/>
      <c r="H2" s="118" t="s">
        <v>54</v>
      </c>
    </row>
    <row r="3" spans="1:16" ht="48" customHeight="1">
      <c r="A3" s="1168" t="s">
        <v>23</v>
      </c>
      <c r="B3" s="1168"/>
      <c r="C3" s="1168"/>
      <c r="D3" s="186"/>
      <c r="E3" s="187" t="s">
        <v>55</v>
      </c>
      <c r="F3" s="187" t="s">
        <v>151</v>
      </c>
      <c r="G3" s="188" t="s">
        <v>152</v>
      </c>
      <c r="H3" s="188" t="s">
        <v>56</v>
      </c>
      <c r="P3" s="121"/>
    </row>
    <row r="4" spans="1:16" s="130" customFormat="1" ht="15.75" hidden="1" customHeight="1">
      <c r="A4" s="1100" t="s">
        <v>877</v>
      </c>
      <c r="B4" s="1100"/>
      <c r="C4" s="1100"/>
      <c r="D4" s="2"/>
      <c r="E4" s="50">
        <v>24860.472839109556</v>
      </c>
      <c r="F4" s="50">
        <v>9765.3843201165892</v>
      </c>
      <c r="G4" s="50">
        <v>15689.29433956635</v>
      </c>
      <c r="H4" s="189" t="s">
        <v>15</v>
      </c>
      <c r="I4" s="129"/>
    </row>
    <row r="5" spans="1:16" s="130" customFormat="1" ht="15.75" hidden="1" customHeight="1">
      <c r="A5" s="1100" t="s">
        <v>878</v>
      </c>
      <c r="B5" s="1100"/>
      <c r="C5" s="1100"/>
      <c r="D5" s="2"/>
      <c r="E5" s="134" t="s">
        <v>398</v>
      </c>
      <c r="F5" s="134" t="s">
        <v>398</v>
      </c>
      <c r="G5" s="134" t="s">
        <v>398</v>
      </c>
      <c r="H5" s="134" t="s">
        <v>398</v>
      </c>
      <c r="I5" s="129"/>
    </row>
    <row r="6" spans="1:16" s="130" customFormat="1" ht="15.75" hidden="1" customHeight="1">
      <c r="A6" s="1100" t="s">
        <v>879</v>
      </c>
      <c r="B6" s="1100"/>
      <c r="C6" s="1100"/>
      <c r="D6" s="2"/>
      <c r="E6" s="50">
        <v>23599.96414859264</v>
      </c>
      <c r="F6" s="50">
        <v>8321.0609799903268</v>
      </c>
      <c r="G6" s="50">
        <v>13286.268791267275</v>
      </c>
      <c r="H6" s="106">
        <v>3258108569.8910112</v>
      </c>
      <c r="I6" s="129"/>
    </row>
    <row r="7" spans="1:16" s="130" customFormat="1" ht="15.75" hidden="1" customHeight="1">
      <c r="A7" s="1100" t="s">
        <v>880</v>
      </c>
      <c r="B7" s="1100"/>
      <c r="C7" s="1100"/>
      <c r="D7" s="2"/>
      <c r="E7" s="50">
        <v>23969.614628036823</v>
      </c>
      <c r="F7" s="50">
        <v>6090.9217273112836</v>
      </c>
      <c r="G7" s="50">
        <v>12152.374036636696</v>
      </c>
      <c r="H7" s="106">
        <v>2611010630.2629948</v>
      </c>
      <c r="I7" s="129"/>
    </row>
    <row r="8" spans="1:16" s="130" customFormat="1" ht="15" hidden="1" customHeight="1">
      <c r="A8" s="1100" t="s">
        <v>881</v>
      </c>
      <c r="B8" s="1100"/>
      <c r="C8" s="1100"/>
      <c r="D8" s="2"/>
      <c r="E8" s="50">
        <v>18121.14911254694</v>
      </c>
      <c r="F8" s="50">
        <v>6835.8821310563171</v>
      </c>
      <c r="G8" s="50">
        <v>10776.661010208747</v>
      </c>
      <c r="H8" s="106">
        <v>1642733184.4038413</v>
      </c>
      <c r="I8" s="129"/>
    </row>
    <row r="9" spans="1:16" s="130" customFormat="1" ht="15.75" hidden="1" customHeight="1">
      <c r="A9" s="1100" t="s">
        <v>882</v>
      </c>
      <c r="B9" s="1100"/>
      <c r="C9" s="1100"/>
      <c r="D9" s="2"/>
      <c r="E9" s="50">
        <v>16487.742512143574</v>
      </c>
      <c r="F9" s="50">
        <v>4476.3430412298785</v>
      </c>
      <c r="G9" s="50">
        <v>8678.5586846279421</v>
      </c>
      <c r="H9" s="106">
        <v>1560091122.4086215</v>
      </c>
      <c r="I9" s="129"/>
    </row>
    <row r="10" spans="1:16" s="130" customFormat="1" ht="15.75" hidden="1" customHeight="1">
      <c r="A10" s="1100" t="s">
        <v>883</v>
      </c>
      <c r="B10" s="1100"/>
      <c r="C10" s="1100"/>
      <c r="D10" s="2"/>
      <c r="E10" s="137" t="s">
        <v>398</v>
      </c>
      <c r="F10" s="137" t="s">
        <v>398</v>
      </c>
      <c r="G10" s="137" t="s">
        <v>398</v>
      </c>
      <c r="H10" s="137" t="s">
        <v>398</v>
      </c>
      <c r="I10" s="129"/>
    </row>
    <row r="11" spans="1:16" s="130" customFormat="1" ht="15.75" customHeight="1">
      <c r="A11" s="1100" t="s">
        <v>884</v>
      </c>
      <c r="B11" s="1100"/>
      <c r="C11" s="1100"/>
      <c r="D11" s="2"/>
      <c r="E11" s="50">
        <v>26928.907434076911</v>
      </c>
      <c r="F11" s="50">
        <v>8716.0569751889998</v>
      </c>
      <c r="G11" s="50">
        <v>16184.736551558821</v>
      </c>
      <c r="H11" s="106">
        <v>1772717367.4406073</v>
      </c>
      <c r="I11" s="129"/>
    </row>
    <row r="12" spans="1:16" s="130" customFormat="1" ht="15.75" customHeight="1">
      <c r="A12" s="1100" t="s">
        <v>885</v>
      </c>
      <c r="B12" s="1100"/>
      <c r="C12" s="1100"/>
      <c r="D12" s="2"/>
      <c r="E12" s="50">
        <v>20688.641066433291</v>
      </c>
      <c r="F12" s="50">
        <v>6217.8615147551827</v>
      </c>
      <c r="G12" s="50">
        <v>11344.862669162741</v>
      </c>
      <c r="H12" s="106">
        <v>1653594384.3586752</v>
      </c>
      <c r="I12" s="129"/>
    </row>
    <row r="13" spans="1:16" s="130" customFormat="1" ht="15.75" customHeight="1">
      <c r="A13" s="1100" t="s">
        <v>886</v>
      </c>
      <c r="B13" s="1100"/>
      <c r="C13" s="1100"/>
      <c r="D13" s="2"/>
      <c r="E13" s="50">
        <v>19532.811290528465</v>
      </c>
      <c r="F13" s="50">
        <v>6356.8213714495105</v>
      </c>
      <c r="G13" s="50">
        <v>12058.088627471898</v>
      </c>
      <c r="H13" s="106">
        <v>1708108040.3339493</v>
      </c>
      <c r="I13" s="129"/>
    </row>
    <row r="14" spans="1:16" s="130" customFormat="1" ht="15.75" customHeight="1">
      <c r="A14" s="1100" t="s">
        <v>887</v>
      </c>
      <c r="B14" s="1100"/>
      <c r="C14" s="1100"/>
      <c r="D14" s="2"/>
      <c r="E14" s="50">
        <v>18031.684004827559</v>
      </c>
      <c r="F14" s="50">
        <v>5827.7317139004117</v>
      </c>
      <c r="G14" s="50">
        <v>11392.718213666038</v>
      </c>
      <c r="H14" s="106">
        <v>1329347162.6505189</v>
      </c>
      <c r="I14" s="129"/>
    </row>
    <row r="15" spans="1:16" s="130" customFormat="1" ht="15.75" customHeight="1">
      <c r="A15" s="1100" t="s">
        <v>1101</v>
      </c>
      <c r="B15" s="1100"/>
      <c r="C15" s="1100"/>
      <c r="D15" s="2"/>
      <c r="E15" s="50">
        <v>17566.60411116149</v>
      </c>
      <c r="F15" s="50">
        <v>5101.4819618791353</v>
      </c>
      <c r="G15" s="50">
        <v>9932.227995327903</v>
      </c>
      <c r="H15" s="106">
        <v>1535435654.4410007</v>
      </c>
      <c r="I15" s="129"/>
    </row>
    <row r="16" spans="1:16" ht="18.600000000000001" customHeight="1">
      <c r="A16" s="1100" t="s">
        <v>63</v>
      </c>
      <c r="B16" s="1100"/>
      <c r="C16" s="1100"/>
      <c r="D16" s="2"/>
      <c r="E16" s="169"/>
      <c r="F16" s="169"/>
      <c r="G16" s="169"/>
      <c r="H16" s="169"/>
      <c r="K16" s="132"/>
    </row>
    <row r="17" spans="1:11" ht="18.600000000000001" customHeight="1">
      <c r="A17" s="98"/>
      <c r="B17" s="98" t="s">
        <v>64</v>
      </c>
      <c r="C17" s="98"/>
      <c r="D17" s="46"/>
      <c r="E17" s="169">
        <v>15788.317995963769</v>
      </c>
      <c r="F17" s="169">
        <v>4610.4603592827989</v>
      </c>
      <c r="G17" s="169">
        <v>9038.7986222494164</v>
      </c>
      <c r="H17" s="67">
        <v>1364695952.2348199</v>
      </c>
      <c r="K17" s="457"/>
    </row>
    <row r="18" spans="1:11" ht="18.600000000000001" customHeight="1">
      <c r="A18" s="98"/>
      <c r="B18" s="98" t="s">
        <v>25</v>
      </c>
      <c r="C18" s="98"/>
      <c r="D18" s="46"/>
      <c r="E18" s="169">
        <v>1778.2861151977268</v>
      </c>
      <c r="F18" s="169">
        <v>491.02160259633848</v>
      </c>
      <c r="G18" s="169">
        <v>893.42937307848933</v>
      </c>
      <c r="H18" s="169">
        <v>170739702.20618021</v>
      </c>
    </row>
    <row r="19" spans="1:11" ht="18.600000000000001" customHeight="1">
      <c r="A19" s="1100" t="s">
        <v>26</v>
      </c>
      <c r="B19" s="1100"/>
      <c r="C19" s="1100"/>
      <c r="D19" s="2"/>
      <c r="E19" s="169"/>
      <c r="F19" s="169"/>
      <c r="G19" s="169"/>
      <c r="H19" s="169"/>
    </row>
    <row r="20" spans="1:11" ht="18.600000000000001" customHeight="1">
      <c r="A20" s="98"/>
      <c r="B20" s="98" t="s">
        <v>81</v>
      </c>
      <c r="C20" s="98"/>
      <c r="D20" s="46"/>
      <c r="E20" s="169">
        <v>7310.5042556277176</v>
      </c>
      <c r="F20" s="169">
        <v>2242.2502715610162</v>
      </c>
      <c r="G20" s="169">
        <v>3864.2404426118915</v>
      </c>
      <c r="H20" s="169">
        <v>671522359.89534175</v>
      </c>
    </row>
    <row r="21" spans="1:11" ht="18.600000000000001" customHeight="1">
      <c r="A21" s="98"/>
      <c r="B21" s="98" t="s">
        <v>82</v>
      </c>
      <c r="C21" s="98"/>
      <c r="D21" s="46"/>
      <c r="E21" s="169">
        <v>2245.1519356111735</v>
      </c>
      <c r="F21" s="169">
        <v>609.22863160182385</v>
      </c>
      <c r="G21" s="169">
        <v>1761.4167396998662</v>
      </c>
      <c r="H21" s="169">
        <v>124776661.3732764</v>
      </c>
    </row>
    <row r="22" spans="1:11" ht="18.600000000000001" customHeight="1">
      <c r="A22" s="98"/>
      <c r="B22" s="98" t="s">
        <v>83</v>
      </c>
      <c r="C22" s="98"/>
      <c r="D22" s="46"/>
      <c r="E22" s="169">
        <v>3829.44548100263</v>
      </c>
      <c r="F22" s="169">
        <v>760.16187346065738</v>
      </c>
      <c r="G22" s="169">
        <v>1988.3976148614663</v>
      </c>
      <c r="H22" s="169">
        <v>419465016.9286651</v>
      </c>
    </row>
    <row r="23" spans="1:11" ht="18.600000000000001" customHeight="1">
      <c r="A23" s="98"/>
      <c r="B23" s="98" t="s">
        <v>344</v>
      </c>
      <c r="C23" s="98"/>
      <c r="D23" s="46"/>
      <c r="E23" s="169">
        <v>2959.5024389199716</v>
      </c>
      <c r="F23" s="169">
        <v>775.84118525563645</v>
      </c>
      <c r="G23" s="169">
        <v>1429.1731981546807</v>
      </c>
      <c r="H23" s="169">
        <v>226638017.24371704</v>
      </c>
    </row>
    <row r="24" spans="1:11" ht="18.600000000000001" customHeight="1">
      <c r="A24" s="98"/>
      <c r="B24" s="98" t="s">
        <v>343</v>
      </c>
      <c r="C24" s="98"/>
      <c r="D24" s="46"/>
      <c r="E24" s="169">
        <v>1222</v>
      </c>
      <c r="F24" s="169">
        <v>714</v>
      </c>
      <c r="G24" s="169">
        <v>889</v>
      </c>
      <c r="H24" s="169">
        <v>93033599</v>
      </c>
    </row>
    <row r="25" spans="1:11" ht="18.600000000000001" customHeight="1">
      <c r="A25" s="1100" t="s">
        <v>27</v>
      </c>
      <c r="B25" s="1100"/>
      <c r="C25" s="1100"/>
      <c r="D25" s="2"/>
      <c r="E25" s="169"/>
      <c r="F25" s="169"/>
      <c r="G25" s="169"/>
      <c r="H25" s="169"/>
    </row>
    <row r="26" spans="1:11" ht="18.600000000000001" customHeight="1">
      <c r="A26" s="1120" t="s">
        <v>65</v>
      </c>
      <c r="B26" s="1120"/>
      <c r="C26" s="6"/>
      <c r="D26" s="2"/>
      <c r="E26" s="169">
        <v>17510.625434417463</v>
      </c>
      <c r="F26" s="169">
        <v>5085.3224029645844</v>
      </c>
      <c r="G26" s="169">
        <v>9894.9088774985503</v>
      </c>
      <c r="H26" s="67">
        <v>1532350635.3107498</v>
      </c>
    </row>
    <row r="27" spans="1:11" ht="18.600000000000001" customHeight="1">
      <c r="A27" s="7"/>
      <c r="B27" s="98" t="s">
        <v>28</v>
      </c>
      <c r="C27" s="7"/>
      <c r="D27" s="2"/>
      <c r="E27" s="169">
        <v>8894.2310996505621</v>
      </c>
      <c r="F27" s="169">
        <v>2719.7402398212812</v>
      </c>
      <c r="G27" s="169">
        <v>4826.4207121167965</v>
      </c>
      <c r="H27" s="169">
        <v>779997716.53896356</v>
      </c>
    </row>
    <row r="28" spans="1:11" ht="18.600000000000001" customHeight="1">
      <c r="A28" s="42"/>
      <c r="B28" s="42" t="s">
        <v>927</v>
      </c>
      <c r="C28" s="42"/>
      <c r="D28" s="46"/>
      <c r="E28" s="169">
        <v>1120.7366947171211</v>
      </c>
      <c r="F28" s="169">
        <v>390.39801375520449</v>
      </c>
      <c r="G28" s="169">
        <v>681.13852815277426</v>
      </c>
      <c r="H28" s="169">
        <v>219845744.62209675</v>
      </c>
    </row>
    <row r="29" spans="1:11" ht="18.600000000000001" customHeight="1">
      <c r="A29" s="42"/>
      <c r="B29" s="42" t="s">
        <v>928</v>
      </c>
      <c r="C29" s="42"/>
      <c r="D29" s="46"/>
      <c r="E29" s="169">
        <v>2249.5347826056504</v>
      </c>
      <c r="F29" s="169">
        <v>1415.455797097743</v>
      </c>
      <c r="G29" s="169">
        <v>1731.1391304332974</v>
      </c>
      <c r="H29" s="169">
        <v>247879700.38446251</v>
      </c>
    </row>
    <row r="30" spans="1:11" ht="18.600000000000001" customHeight="1">
      <c r="A30" s="42"/>
      <c r="B30" s="42" t="s">
        <v>929</v>
      </c>
      <c r="C30" s="42"/>
      <c r="D30" s="46"/>
      <c r="E30" s="169">
        <v>5188.548834751612</v>
      </c>
      <c r="F30" s="169">
        <v>849.04327629063653</v>
      </c>
      <c r="G30" s="169">
        <v>2243.5578990753379</v>
      </c>
      <c r="H30" s="169">
        <v>293447088.09675288</v>
      </c>
    </row>
    <row r="31" spans="1:11" ht="18.600000000000001" customHeight="1">
      <c r="A31" s="42"/>
      <c r="B31" s="42" t="s">
        <v>930</v>
      </c>
      <c r="C31" s="42"/>
      <c r="D31" s="46"/>
      <c r="E31" s="169">
        <v>335.4107875761801</v>
      </c>
      <c r="F31" s="169">
        <v>64.843152677697759</v>
      </c>
      <c r="G31" s="169">
        <v>170.58515445538825</v>
      </c>
      <c r="H31" s="169">
        <v>18825183.435651481</v>
      </c>
    </row>
    <row r="32" spans="1:11" ht="18.600000000000001" customHeight="1">
      <c r="A32" s="42"/>
      <c r="B32" s="98" t="s">
        <v>30</v>
      </c>
      <c r="C32" s="42"/>
      <c r="D32" s="46"/>
      <c r="E32" s="169">
        <v>4909.7743401089474</v>
      </c>
      <c r="F32" s="169">
        <v>1245.4821447153847</v>
      </c>
      <c r="G32" s="169">
        <v>2669.2888556758721</v>
      </c>
      <c r="H32" s="169">
        <v>401942690.25393814</v>
      </c>
    </row>
    <row r="33" spans="1:8" ht="18.600000000000001" customHeight="1">
      <c r="A33" s="42"/>
      <c r="B33" s="42" t="s">
        <v>931</v>
      </c>
      <c r="C33" s="42"/>
      <c r="D33" s="46"/>
      <c r="E33" s="169">
        <v>3764.5467205517143</v>
      </c>
      <c r="F33" s="169">
        <v>992.79487808480189</v>
      </c>
      <c r="G33" s="169">
        <v>1896.5415275183161</v>
      </c>
      <c r="H33" s="169">
        <v>305773142.02925396</v>
      </c>
    </row>
    <row r="34" spans="1:8" ht="18.600000000000001" customHeight="1">
      <c r="A34" s="42"/>
      <c r="B34" s="42" t="s">
        <v>932</v>
      </c>
      <c r="C34" s="42"/>
      <c r="D34" s="46"/>
      <c r="E34" s="169">
        <v>1145.2276195572331</v>
      </c>
      <c r="F34" s="169">
        <v>252.68726663058266</v>
      </c>
      <c r="G34" s="169">
        <v>772.7473281575559</v>
      </c>
      <c r="H34" s="169">
        <v>96169548.224684328</v>
      </c>
    </row>
    <row r="35" spans="1:8" ht="18.600000000000001" customHeight="1">
      <c r="A35" s="42"/>
      <c r="B35" s="98" t="s">
        <v>31</v>
      </c>
      <c r="C35" s="42"/>
      <c r="D35" s="46"/>
      <c r="E35" s="169">
        <v>3321.6240908939612</v>
      </c>
      <c r="F35" s="169">
        <v>962.21130212223659</v>
      </c>
      <c r="G35" s="169">
        <v>2184.837528085111</v>
      </c>
      <c r="H35" s="169">
        <v>335161470.36703318</v>
      </c>
    </row>
    <row r="36" spans="1:8" ht="18.600000000000001" customHeight="1">
      <c r="A36" s="42"/>
      <c r="B36" s="42" t="s">
        <v>933</v>
      </c>
      <c r="C36" s="6"/>
      <c r="D36" s="2"/>
      <c r="E36" s="169">
        <v>514.66010378176338</v>
      </c>
      <c r="F36" s="169">
        <v>147.02762515154791</v>
      </c>
      <c r="G36" s="169">
        <v>326.26053113336269</v>
      </c>
      <c r="H36" s="169">
        <v>64264516.120011754</v>
      </c>
    </row>
    <row r="37" spans="1:8" ht="18.600000000000001" customHeight="1">
      <c r="A37" s="42"/>
      <c r="B37" s="42" t="s">
        <v>934</v>
      </c>
      <c r="C37" s="6"/>
      <c r="D37" s="2"/>
      <c r="E37" s="169">
        <v>2205.4263055727747</v>
      </c>
      <c r="F37" s="169">
        <v>505.15775728425899</v>
      </c>
      <c r="G37" s="169">
        <v>1508.8822195889027</v>
      </c>
      <c r="H37" s="169">
        <v>164749563.54751912</v>
      </c>
    </row>
    <row r="38" spans="1:8" ht="18.600000000000001" customHeight="1">
      <c r="A38" s="42"/>
      <c r="B38" s="42" t="s">
        <v>935</v>
      </c>
      <c r="C38" s="6"/>
      <c r="D38" s="2"/>
      <c r="E38" s="169">
        <v>601.53768153942337</v>
      </c>
      <c r="F38" s="169">
        <v>310.02591968642969</v>
      </c>
      <c r="G38" s="169">
        <v>349.69477736284512</v>
      </c>
      <c r="H38" s="169">
        <v>106147390.69950236</v>
      </c>
    </row>
    <row r="39" spans="1:8" ht="18.600000000000001" customHeight="1">
      <c r="A39" s="42"/>
      <c r="B39" s="98" t="s">
        <v>33</v>
      </c>
      <c r="C39" s="6"/>
      <c r="D39" s="2"/>
      <c r="E39" s="169">
        <v>384.99590376398834</v>
      </c>
      <c r="F39" s="66">
        <v>157.88871630568033</v>
      </c>
      <c r="G39" s="169">
        <v>214.36178162077266</v>
      </c>
      <c r="H39" s="169">
        <v>15248758.15081463</v>
      </c>
    </row>
    <row r="40" spans="1:8" ht="18.600000000000001" customHeight="1">
      <c r="A40" s="1120" t="s">
        <v>34</v>
      </c>
      <c r="B40" s="1120"/>
      <c r="C40" s="6"/>
      <c r="D40" s="2"/>
      <c r="E40" s="169">
        <v>55.978676744027965</v>
      </c>
      <c r="F40" s="169">
        <v>16.159558914550988</v>
      </c>
      <c r="G40" s="169">
        <v>37.319117829351974</v>
      </c>
      <c r="H40" s="169">
        <v>3085019.1302507864</v>
      </c>
    </row>
    <row r="41" spans="1:8" ht="18.600000000000001" customHeight="1">
      <c r="A41" s="1100" t="s">
        <v>164</v>
      </c>
      <c r="B41" s="1100"/>
      <c r="C41" s="1100"/>
      <c r="D41" s="2"/>
      <c r="E41" s="169"/>
      <c r="F41" s="169"/>
      <c r="G41" s="169"/>
      <c r="H41" s="169"/>
    </row>
    <row r="42" spans="1:8" ht="18.600000000000001" customHeight="1">
      <c r="A42" s="1120" t="s">
        <v>35</v>
      </c>
      <c r="B42" s="1120" t="s">
        <v>35</v>
      </c>
      <c r="C42" s="102"/>
      <c r="D42" s="2"/>
      <c r="E42" s="169">
        <v>9687.4816997085854</v>
      </c>
      <c r="F42" s="169">
        <v>2978.069164334775</v>
      </c>
      <c r="G42" s="169">
        <v>5972.8211671443223</v>
      </c>
      <c r="H42" s="169">
        <v>929279988.45093095</v>
      </c>
    </row>
    <row r="43" spans="1:8" ht="18.600000000000001" customHeight="1">
      <c r="A43" s="98"/>
      <c r="B43" s="98" t="s">
        <v>36</v>
      </c>
      <c r="C43" s="98"/>
      <c r="D43" s="2"/>
      <c r="E43" s="169">
        <v>5412.3022810580078</v>
      </c>
      <c r="F43" s="169">
        <v>1210.4815835574411</v>
      </c>
      <c r="G43" s="169">
        <v>2581.3781332612721</v>
      </c>
      <c r="H43" s="169">
        <v>487757436.17002559</v>
      </c>
    </row>
    <row r="44" spans="1:8" ht="18.600000000000001" customHeight="1">
      <c r="A44" s="98"/>
      <c r="B44" s="98" t="s">
        <v>37</v>
      </c>
      <c r="C44" s="98"/>
      <c r="D44" s="2"/>
      <c r="E44" s="169">
        <v>1593.930588096772</v>
      </c>
      <c r="F44" s="169">
        <v>819.74292737567191</v>
      </c>
      <c r="G44" s="169">
        <v>1316.1775366673346</v>
      </c>
      <c r="H44" s="169">
        <v>232656831.91184255</v>
      </c>
    </row>
    <row r="45" spans="1:8" ht="18.600000000000001" customHeight="1">
      <c r="A45" s="98"/>
      <c r="B45" s="98" t="s">
        <v>38</v>
      </c>
      <c r="C45" s="98"/>
      <c r="D45" s="2"/>
      <c r="E45" s="169">
        <v>2681.2488305538045</v>
      </c>
      <c r="F45" s="169">
        <v>947.84465340166162</v>
      </c>
      <c r="G45" s="169">
        <v>2075.2654972157161</v>
      </c>
      <c r="H45" s="169">
        <v>208865720.36906305</v>
      </c>
    </row>
    <row r="46" spans="1:8" ht="18.600000000000001" customHeight="1" thickBot="1">
      <c r="A46" s="1121" t="s">
        <v>39</v>
      </c>
      <c r="B46" s="1121"/>
      <c r="C46" s="100"/>
      <c r="D46" s="445"/>
      <c r="E46" s="176">
        <v>7879.1224114529059</v>
      </c>
      <c r="F46" s="176">
        <v>2123.4127975443598</v>
      </c>
      <c r="G46" s="176">
        <v>3959.4068281835821</v>
      </c>
      <c r="H46" s="176">
        <v>606155665.99006915</v>
      </c>
    </row>
    <row r="47" spans="1:8" ht="35.25" customHeight="1">
      <c r="A47" s="1166" t="s">
        <v>537</v>
      </c>
      <c r="B47" s="1167"/>
      <c r="C47" s="1167"/>
      <c r="D47" s="1167"/>
      <c r="E47" s="1167"/>
      <c r="F47" s="1167"/>
      <c r="G47" s="1167"/>
      <c r="H47" s="1167"/>
    </row>
    <row r="62" spans="2:8">
      <c r="B62" s="42" t="s">
        <v>962</v>
      </c>
      <c r="E62" s="43">
        <f>E30+E31</f>
        <v>5523.9596223277922</v>
      </c>
      <c r="F62" s="43">
        <f>F30+F31</f>
        <v>913.88642896833426</v>
      </c>
      <c r="G62" s="43">
        <f>G30+G31</f>
        <v>2414.1430535307263</v>
      </c>
      <c r="H62" s="43">
        <f>H30+H31</f>
        <v>312272271.53240436</v>
      </c>
    </row>
  </sheetData>
  <mergeCells count="22">
    <mergeCell ref="A7:C7"/>
    <mergeCell ref="A3:C3"/>
    <mergeCell ref="A16:C16"/>
    <mergeCell ref="A19:C19"/>
    <mergeCell ref="A4:C4"/>
    <mergeCell ref="A5:C5"/>
    <mergeCell ref="A6:C6"/>
    <mergeCell ref="A8:C8"/>
    <mergeCell ref="A9:C9"/>
    <mergeCell ref="A11:C11"/>
    <mergeCell ref="A15:C15"/>
    <mergeCell ref="A40:B40"/>
    <mergeCell ref="A10:C10"/>
    <mergeCell ref="A12:C12"/>
    <mergeCell ref="A13:C13"/>
    <mergeCell ref="A47:H47"/>
    <mergeCell ref="A46:B46"/>
    <mergeCell ref="A41:C41"/>
    <mergeCell ref="A42:B42"/>
    <mergeCell ref="A26:B26"/>
    <mergeCell ref="A25:C25"/>
    <mergeCell ref="A14:C14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64"/>
  <sheetViews>
    <sheetView view="pageBreakPreview" topLeftCell="A53" zoomScaleNormal="50" zoomScaleSheetLayoutView="75" workbookViewId="0">
      <selection activeCell="J65" sqref="J65"/>
    </sheetView>
  </sheetViews>
  <sheetFormatPr defaultColWidth="9.109375" defaultRowHeight="15.6"/>
  <cols>
    <col min="1" max="1" width="2.33203125" style="14" customWidth="1"/>
    <col min="2" max="2" width="16.6640625" style="14" customWidth="1"/>
    <col min="3" max="3" width="2.33203125" style="14" customWidth="1"/>
    <col min="4" max="4" width="1.6640625" style="15" customWidth="1"/>
    <col min="5" max="8" width="17.109375" style="43" customWidth="1"/>
    <col min="9" max="14" width="9.109375" style="43"/>
    <col min="15" max="15" width="12.6640625" style="43" bestFit="1" customWidth="1"/>
    <col min="16" max="16384" width="9.109375" style="43"/>
  </cols>
  <sheetData>
    <row r="1" spans="1:16" s="113" customFormat="1" ht="34.5" customHeight="1">
      <c r="A1" s="183" t="s">
        <v>559</v>
      </c>
      <c r="B1" s="184"/>
      <c r="C1" s="184"/>
      <c r="D1" s="184"/>
      <c r="E1" s="184"/>
      <c r="F1" s="184"/>
      <c r="G1" s="184"/>
      <c r="H1" s="184"/>
    </row>
    <row r="2" spans="1:16" ht="12.9" customHeight="1" thickBot="1">
      <c r="A2" s="43"/>
      <c r="B2" s="115"/>
      <c r="C2" s="115"/>
      <c r="D2" s="116"/>
      <c r="E2" s="427"/>
      <c r="F2" s="427"/>
      <c r="G2" s="427"/>
      <c r="H2" s="118" t="s">
        <v>54</v>
      </c>
    </row>
    <row r="3" spans="1:16" ht="48" customHeight="1">
      <c r="A3" s="1168" t="s">
        <v>1</v>
      </c>
      <c r="B3" s="1168"/>
      <c r="C3" s="1168"/>
      <c r="D3" s="192"/>
      <c r="E3" s="187" t="s">
        <v>55</v>
      </c>
      <c r="F3" s="187" t="s">
        <v>151</v>
      </c>
      <c r="G3" s="188" t="s">
        <v>152</v>
      </c>
      <c r="H3" s="188" t="s">
        <v>56</v>
      </c>
      <c r="P3" s="121"/>
    </row>
    <row r="4" spans="1:16" s="130" customFormat="1" ht="14.25" hidden="1" customHeight="1">
      <c r="A4" s="1100" t="s">
        <v>877</v>
      </c>
      <c r="B4" s="1100"/>
      <c r="C4" s="1100"/>
      <c r="D4" s="126"/>
      <c r="E4" s="127">
        <v>24860.472839109556</v>
      </c>
      <c r="F4" s="50">
        <v>9765.3843201165892</v>
      </c>
      <c r="G4" s="50">
        <v>15689.29433956635</v>
      </c>
      <c r="H4" s="134" t="s">
        <v>15</v>
      </c>
    </row>
    <row r="5" spans="1:16" s="130" customFormat="1" ht="15" hidden="1" customHeight="1">
      <c r="A5" s="1100" t="s">
        <v>878</v>
      </c>
      <c r="B5" s="1100"/>
      <c r="C5" s="1100"/>
      <c r="D5" s="2"/>
      <c r="E5" s="134" t="s">
        <v>398</v>
      </c>
      <c r="F5" s="134" t="s">
        <v>398</v>
      </c>
      <c r="G5" s="134" t="s">
        <v>398</v>
      </c>
      <c r="H5" s="134" t="s">
        <v>398</v>
      </c>
    </row>
    <row r="6" spans="1:16" s="130" customFormat="1" ht="15" hidden="1" customHeight="1">
      <c r="A6" s="1100" t="s">
        <v>879</v>
      </c>
      <c r="B6" s="1100"/>
      <c r="C6" s="1100"/>
      <c r="D6" s="126"/>
      <c r="E6" s="131">
        <v>23599.96414859264</v>
      </c>
      <c r="F6" s="50">
        <v>8321.0609799903268</v>
      </c>
      <c r="G6" s="50">
        <v>13286.268791267275</v>
      </c>
      <c r="H6" s="106">
        <v>3258108569.8910112</v>
      </c>
    </row>
    <row r="7" spans="1:16" s="130" customFormat="1" ht="15" hidden="1" customHeight="1">
      <c r="A7" s="1100" t="s">
        <v>880</v>
      </c>
      <c r="B7" s="1100"/>
      <c r="C7" s="1100"/>
      <c r="D7" s="126"/>
      <c r="E7" s="131">
        <v>23969.614628036823</v>
      </c>
      <c r="F7" s="50">
        <v>6090.9217273112836</v>
      </c>
      <c r="G7" s="50">
        <v>12152.374036636696</v>
      </c>
      <c r="H7" s="106">
        <v>2611010630.2629948</v>
      </c>
    </row>
    <row r="8" spans="1:16" s="130" customFormat="1" ht="15.75" hidden="1" customHeight="1">
      <c r="A8" s="1100" t="s">
        <v>881</v>
      </c>
      <c r="B8" s="1100"/>
      <c r="C8" s="1100"/>
      <c r="D8" s="2"/>
      <c r="E8" s="50">
        <v>18121.14911254694</v>
      </c>
      <c r="F8" s="50">
        <v>6835.8821310563171</v>
      </c>
      <c r="G8" s="50">
        <v>10776.661010208747</v>
      </c>
      <c r="H8" s="106">
        <v>1642733184.4038413</v>
      </c>
    </row>
    <row r="9" spans="1:16" s="130" customFormat="1" ht="15" hidden="1" customHeight="1">
      <c r="A9" s="1100" t="s">
        <v>882</v>
      </c>
      <c r="B9" s="1100"/>
      <c r="C9" s="1100"/>
      <c r="D9" s="2"/>
      <c r="E9" s="50">
        <v>16487.742512143574</v>
      </c>
      <c r="F9" s="50">
        <v>4476.3430412298785</v>
      </c>
      <c r="G9" s="50">
        <v>8678.5586846279421</v>
      </c>
      <c r="H9" s="106">
        <v>1560091122.4086215</v>
      </c>
    </row>
    <row r="10" spans="1:16" s="130" customFormat="1" ht="15.75" hidden="1" customHeight="1">
      <c r="A10" s="1100" t="s">
        <v>883</v>
      </c>
      <c r="B10" s="1100"/>
      <c r="C10" s="1100"/>
      <c r="D10" s="2"/>
      <c r="E10" s="137" t="s">
        <v>398</v>
      </c>
      <c r="F10" s="137" t="s">
        <v>398</v>
      </c>
      <c r="G10" s="137" t="s">
        <v>398</v>
      </c>
      <c r="H10" s="137" t="s">
        <v>398</v>
      </c>
      <c r="I10" s="129"/>
    </row>
    <row r="11" spans="1:16" s="130" customFormat="1" ht="15.75" customHeight="1">
      <c r="A11" s="1100" t="s">
        <v>884</v>
      </c>
      <c r="B11" s="1100"/>
      <c r="C11" s="1100"/>
      <c r="D11" s="2"/>
      <c r="E11" s="50">
        <v>26928.907434076911</v>
      </c>
      <c r="F11" s="50">
        <v>8716.0569751889998</v>
      </c>
      <c r="G11" s="50">
        <v>16184.736551558821</v>
      </c>
      <c r="H11" s="106">
        <v>1772717367.4406073</v>
      </c>
      <c r="I11" s="129"/>
    </row>
    <row r="12" spans="1:16" s="130" customFormat="1" ht="15.75" customHeight="1">
      <c r="A12" s="1100" t="s">
        <v>885</v>
      </c>
      <c r="B12" s="1100"/>
      <c r="C12" s="1100"/>
      <c r="D12" s="2"/>
      <c r="E12" s="50">
        <v>20688.641066433291</v>
      </c>
      <c r="F12" s="50">
        <v>6217.8615147551827</v>
      </c>
      <c r="G12" s="50">
        <v>11344.862669162741</v>
      </c>
      <c r="H12" s="106">
        <v>1653594384.3586752</v>
      </c>
      <c r="I12" s="129"/>
    </row>
    <row r="13" spans="1:16" s="130" customFormat="1" ht="15.75" customHeight="1">
      <c r="A13" s="1100" t="s">
        <v>886</v>
      </c>
      <c r="B13" s="1100"/>
      <c r="C13" s="1100"/>
      <c r="D13" s="2"/>
      <c r="E13" s="50">
        <v>19532.811290528465</v>
      </c>
      <c r="F13" s="50">
        <v>6356.8213714495105</v>
      </c>
      <c r="G13" s="50">
        <v>12058.088627471898</v>
      </c>
      <c r="H13" s="106">
        <v>1708108040.3339493</v>
      </c>
      <c r="I13" s="129"/>
    </row>
    <row r="14" spans="1:16" s="130" customFormat="1" ht="15" customHeight="1">
      <c r="A14" s="1100" t="s">
        <v>887</v>
      </c>
      <c r="B14" s="1100"/>
      <c r="C14" s="1100"/>
      <c r="D14" s="2"/>
      <c r="E14" s="50">
        <v>18031.684004827559</v>
      </c>
      <c r="F14" s="50">
        <v>5827.7317139004117</v>
      </c>
      <c r="G14" s="50">
        <v>11392.718213666038</v>
      </c>
      <c r="H14" s="106">
        <v>1329347162.6505189</v>
      </c>
    </row>
    <row r="15" spans="1:16" s="130" customFormat="1" ht="15.75" customHeight="1">
      <c r="A15" s="1100" t="s">
        <v>1101</v>
      </c>
      <c r="B15" s="1100"/>
      <c r="C15" s="1100"/>
      <c r="D15" s="2"/>
      <c r="E15" s="50">
        <v>17566.60411116149</v>
      </c>
      <c r="F15" s="50">
        <v>5101.4819618791353</v>
      </c>
      <c r="G15" s="50">
        <v>9932.227995327903</v>
      </c>
      <c r="H15" s="106">
        <v>1535435654.4410007</v>
      </c>
      <c r="I15" s="129"/>
    </row>
    <row r="16" spans="1:16" ht="15" customHeight="1">
      <c r="A16" s="1100" t="s">
        <v>17</v>
      </c>
      <c r="B16" s="1100"/>
      <c r="C16" s="1100"/>
      <c r="D16" s="126"/>
      <c r="E16" s="131"/>
      <c r="F16" s="50"/>
      <c r="G16" s="50"/>
      <c r="H16" s="50"/>
    </row>
    <row r="17" spans="1:8" ht="15" customHeight="1">
      <c r="A17" s="98"/>
      <c r="B17" s="42" t="s">
        <v>888</v>
      </c>
      <c r="C17" s="98"/>
      <c r="D17" s="440"/>
      <c r="E17" s="455">
        <v>7993.0029476456175</v>
      </c>
      <c r="F17" s="169">
        <v>1964.6798993803716</v>
      </c>
      <c r="G17" s="169">
        <v>4443.0899622077523</v>
      </c>
      <c r="H17" s="169">
        <v>523934957.23968256</v>
      </c>
    </row>
    <row r="18" spans="1:8" ht="15" customHeight="1">
      <c r="A18" s="98"/>
      <c r="B18" s="42" t="s">
        <v>889</v>
      </c>
      <c r="C18" s="98"/>
      <c r="D18" s="440"/>
      <c r="E18" s="455">
        <v>4249.6351075257835</v>
      </c>
      <c r="F18" s="169">
        <v>805.05071788626185</v>
      </c>
      <c r="G18" s="169">
        <v>2105.3186566860386</v>
      </c>
      <c r="H18" s="169">
        <v>362423606.50579941</v>
      </c>
    </row>
    <row r="19" spans="1:8" ht="15" customHeight="1">
      <c r="A19" s="98"/>
      <c r="B19" s="42" t="s">
        <v>890</v>
      </c>
      <c r="C19" s="98"/>
      <c r="D19" s="440"/>
      <c r="E19" s="455">
        <v>3602.1280699940967</v>
      </c>
      <c r="F19" s="169">
        <v>1325.0122141770089</v>
      </c>
      <c r="G19" s="169">
        <v>2046.6770426123198</v>
      </c>
      <c r="H19" s="169">
        <v>278604417.09634608</v>
      </c>
    </row>
    <row r="20" spans="1:8" ht="15" customHeight="1">
      <c r="A20" s="98"/>
      <c r="B20" s="42" t="s">
        <v>891</v>
      </c>
      <c r="C20" s="98"/>
      <c r="D20" s="440"/>
      <c r="E20" s="455">
        <v>544.43478260968811</v>
      </c>
      <c r="F20" s="169">
        <v>195.73913043549152</v>
      </c>
      <c r="G20" s="169">
        <v>270.73913043549152</v>
      </c>
      <c r="H20" s="169">
        <v>129306816.21784469</v>
      </c>
    </row>
    <row r="21" spans="1:8" ht="15" customHeight="1">
      <c r="A21" s="98"/>
      <c r="B21" s="42" t="s">
        <v>892</v>
      </c>
      <c r="C21" s="98"/>
      <c r="D21" s="440"/>
      <c r="E21" s="455">
        <v>359.40320338630363</v>
      </c>
      <c r="F21" s="169">
        <v>150</v>
      </c>
      <c r="G21" s="169">
        <v>338.40320338630363</v>
      </c>
      <c r="H21" s="169">
        <v>37233773.381327398</v>
      </c>
    </row>
    <row r="22" spans="1:8" ht="15" customHeight="1">
      <c r="A22" s="98"/>
      <c r="B22" s="42" t="s">
        <v>893</v>
      </c>
      <c r="C22" s="98"/>
      <c r="D22" s="440"/>
      <c r="E22" s="455">
        <v>818</v>
      </c>
      <c r="F22" s="169">
        <v>661</v>
      </c>
      <c r="G22" s="169">
        <v>728</v>
      </c>
      <c r="H22" s="169">
        <v>203932084</v>
      </c>
    </row>
    <row r="23" spans="1:8" ht="15" customHeight="1">
      <c r="A23" s="1100" t="s">
        <v>18</v>
      </c>
      <c r="B23" s="1100"/>
      <c r="C23" s="1100"/>
      <c r="D23" s="2"/>
      <c r="E23" s="455"/>
      <c r="F23" s="169"/>
      <c r="G23" s="169"/>
      <c r="H23" s="169"/>
    </row>
    <row r="24" spans="1:8" ht="15" customHeight="1">
      <c r="A24" s="98"/>
      <c r="B24" s="62" t="s">
        <v>487</v>
      </c>
      <c r="C24" s="98"/>
      <c r="D24" s="46"/>
      <c r="E24" s="455">
        <v>1331.8621179800593</v>
      </c>
      <c r="F24" s="169">
        <v>378.70651032584033</v>
      </c>
      <c r="G24" s="169">
        <v>719.4882469760845</v>
      </c>
      <c r="H24" s="169">
        <v>203754707.56886625</v>
      </c>
    </row>
    <row r="25" spans="1:8" ht="15" customHeight="1">
      <c r="A25" s="98"/>
      <c r="B25" s="62" t="s">
        <v>488</v>
      </c>
      <c r="C25" s="98"/>
      <c r="D25" s="46"/>
      <c r="E25" s="455">
        <v>2747.7329876409444</v>
      </c>
      <c r="F25" s="169">
        <v>597.02786566529096</v>
      </c>
      <c r="G25" s="169">
        <v>1256.0430698860046</v>
      </c>
      <c r="H25" s="169">
        <v>122285767.97585589</v>
      </c>
    </row>
    <row r="26" spans="1:8" ht="15" customHeight="1">
      <c r="A26" s="42"/>
      <c r="B26" s="62" t="s">
        <v>489</v>
      </c>
      <c r="C26" s="42"/>
      <c r="D26" s="46"/>
      <c r="E26" s="455">
        <v>3479.7582867159654</v>
      </c>
      <c r="F26" s="169">
        <v>702.21161516329823</v>
      </c>
      <c r="G26" s="169">
        <v>2402.7355862858003</v>
      </c>
      <c r="H26" s="169">
        <v>298412071.88912243</v>
      </c>
    </row>
    <row r="27" spans="1:8" ht="15" customHeight="1">
      <c r="A27" s="42"/>
      <c r="B27" s="62" t="s">
        <v>490</v>
      </c>
      <c r="C27" s="42"/>
      <c r="D27" s="46"/>
      <c r="E27" s="455">
        <v>4460.929684345263</v>
      </c>
      <c r="F27" s="169">
        <v>1364.4809366978327</v>
      </c>
      <c r="G27" s="169">
        <v>2125.5994878973456</v>
      </c>
      <c r="H27" s="169">
        <v>247640534.78281939</v>
      </c>
    </row>
    <row r="28" spans="1:8" ht="15" customHeight="1">
      <c r="A28" s="42"/>
      <c r="B28" s="62" t="s">
        <v>491</v>
      </c>
      <c r="C28" s="42"/>
      <c r="D28" s="46"/>
      <c r="E28" s="455">
        <v>1400.2212471071371</v>
      </c>
      <c r="F28" s="169">
        <v>482.05386655022835</v>
      </c>
      <c r="G28" s="169">
        <v>978.32221844771516</v>
      </c>
      <c r="H28" s="169">
        <v>136629221.36820677</v>
      </c>
    </row>
    <row r="29" spans="1:8" ht="15" customHeight="1">
      <c r="A29" s="42"/>
      <c r="B29" s="62" t="s">
        <v>492</v>
      </c>
      <c r="C29" s="42"/>
      <c r="D29" s="46"/>
      <c r="E29" s="455">
        <v>2356.665004762433</v>
      </c>
      <c r="F29" s="169">
        <v>440.26203704115227</v>
      </c>
      <c r="G29" s="169">
        <v>1113.3002553994634</v>
      </c>
      <c r="H29" s="169">
        <v>148031871.63828489</v>
      </c>
    </row>
    <row r="30" spans="1:8" ht="15" customHeight="1">
      <c r="A30" s="42"/>
      <c r="B30" s="62" t="s">
        <v>493</v>
      </c>
      <c r="C30" s="42"/>
      <c r="D30" s="46"/>
      <c r="E30" s="455">
        <v>1195</v>
      </c>
      <c r="F30" s="169">
        <v>724</v>
      </c>
      <c r="G30" s="169">
        <v>858</v>
      </c>
      <c r="H30" s="169">
        <v>80563228</v>
      </c>
    </row>
    <row r="31" spans="1:8" ht="15" customHeight="1">
      <c r="A31" s="42"/>
      <c r="B31" s="62" t="s">
        <v>494</v>
      </c>
      <c r="C31" s="42"/>
      <c r="D31" s="46"/>
      <c r="E31" s="455">
        <v>230.43478260968811</v>
      </c>
      <c r="F31" s="169">
        <v>138.73913043549152</v>
      </c>
      <c r="G31" s="169">
        <v>165.73913043549152</v>
      </c>
      <c r="H31" s="169">
        <v>96261838.217844695</v>
      </c>
    </row>
    <row r="32" spans="1:8" ht="15" customHeight="1">
      <c r="A32" s="42"/>
      <c r="B32" s="62" t="s">
        <v>495</v>
      </c>
      <c r="C32" s="42"/>
      <c r="D32" s="46"/>
      <c r="E32" s="455">
        <v>170</v>
      </c>
      <c r="F32" s="169">
        <v>107</v>
      </c>
      <c r="G32" s="169">
        <v>140</v>
      </c>
      <c r="H32" s="169">
        <v>92811138</v>
      </c>
    </row>
    <row r="33" spans="1:8" ht="15" customHeight="1">
      <c r="A33" s="42"/>
      <c r="B33" s="62" t="s">
        <v>432</v>
      </c>
      <c r="C33" s="42"/>
      <c r="D33" s="46"/>
      <c r="E33" s="455">
        <v>194</v>
      </c>
      <c r="F33" s="169">
        <v>167</v>
      </c>
      <c r="G33" s="169">
        <v>173</v>
      </c>
      <c r="H33" s="169">
        <v>109045275</v>
      </c>
    </row>
    <row r="34" spans="1:8" ht="15" customHeight="1">
      <c r="A34" s="1100" t="s">
        <v>19</v>
      </c>
      <c r="B34" s="1100"/>
      <c r="C34" s="1100"/>
      <c r="D34" s="46"/>
      <c r="E34" s="455"/>
      <c r="F34" s="169"/>
      <c r="G34" s="169"/>
      <c r="H34" s="169"/>
    </row>
    <row r="35" spans="1:8" ht="15" customHeight="1">
      <c r="A35" s="42"/>
      <c r="B35" s="62" t="s">
        <v>487</v>
      </c>
      <c r="C35" s="42"/>
      <c r="D35" s="46"/>
      <c r="E35" s="455">
        <v>1235.9252397797443</v>
      </c>
      <c r="F35" s="169">
        <v>362.51155596390402</v>
      </c>
      <c r="G35" s="169">
        <v>757.87049849589675</v>
      </c>
      <c r="H35" s="169">
        <v>217171680.56837639</v>
      </c>
    </row>
    <row r="36" spans="1:8" ht="15" customHeight="1">
      <c r="A36" s="42"/>
      <c r="B36" s="62" t="s">
        <v>488</v>
      </c>
      <c r="C36" s="42"/>
      <c r="D36" s="46"/>
      <c r="E36" s="455">
        <v>2010.1817706350446</v>
      </c>
      <c r="F36" s="169">
        <v>482.65139146227693</v>
      </c>
      <c r="G36" s="169">
        <v>971.58938980459948</v>
      </c>
      <c r="H36" s="169">
        <v>98370223.547269046</v>
      </c>
    </row>
    <row r="37" spans="1:8" ht="15" customHeight="1">
      <c r="A37" s="42"/>
      <c r="B37" s="62" t="s">
        <v>489</v>
      </c>
      <c r="C37" s="42"/>
      <c r="D37" s="46"/>
      <c r="E37" s="455">
        <v>4324.8316235693201</v>
      </c>
      <c r="F37" s="169">
        <v>847.77005672066616</v>
      </c>
      <c r="G37" s="169">
        <v>2655.3922564945328</v>
      </c>
      <c r="H37" s="169">
        <v>313498024.56283903</v>
      </c>
    </row>
    <row r="38" spans="1:8" ht="15" customHeight="1">
      <c r="A38" s="98"/>
      <c r="B38" s="62" t="s">
        <v>490</v>
      </c>
      <c r="C38" s="98"/>
      <c r="D38" s="46"/>
      <c r="E38" s="455">
        <v>4376.929731872664</v>
      </c>
      <c r="F38" s="169">
        <v>1372.981241595787</v>
      </c>
      <c r="G38" s="169">
        <v>2150.8943718528012</v>
      </c>
      <c r="H38" s="169">
        <v>251758301.28488719</v>
      </c>
    </row>
    <row r="39" spans="1:8" ht="15" customHeight="1">
      <c r="A39" s="98"/>
      <c r="B39" s="62" t="s">
        <v>491</v>
      </c>
      <c r="C39" s="98"/>
      <c r="D39" s="46"/>
      <c r="E39" s="455">
        <v>1499.6736335385788</v>
      </c>
      <c r="F39" s="169">
        <v>459.33615274657052</v>
      </c>
      <c r="G39" s="169">
        <v>886.99879782546907</v>
      </c>
      <c r="H39" s="169">
        <v>134295649.02436414</v>
      </c>
    </row>
    <row r="40" spans="1:8" ht="15" customHeight="1">
      <c r="A40" s="98"/>
      <c r="B40" s="62" t="s">
        <v>492</v>
      </c>
      <c r="C40" s="98"/>
      <c r="D40" s="46"/>
      <c r="E40" s="455">
        <v>2543.6273291564498</v>
      </c>
      <c r="F40" s="169">
        <v>482.49243295443836</v>
      </c>
      <c r="G40" s="169">
        <v>1220.7435504191139</v>
      </c>
      <c r="H40" s="169">
        <v>147827563.23541981</v>
      </c>
    </row>
    <row r="41" spans="1:8" ht="15" customHeight="1">
      <c r="A41" s="98"/>
      <c r="B41" s="62" t="s">
        <v>493</v>
      </c>
      <c r="C41" s="98"/>
      <c r="D41" s="46"/>
      <c r="E41" s="455">
        <v>983</v>
      </c>
      <c r="F41" s="169">
        <v>683</v>
      </c>
      <c r="G41" s="169">
        <v>812</v>
      </c>
      <c r="H41" s="169">
        <v>75621961</v>
      </c>
    </row>
    <row r="42" spans="1:8" ht="15" customHeight="1">
      <c r="A42" s="98"/>
      <c r="B42" s="62" t="s">
        <v>494</v>
      </c>
      <c r="C42" s="98"/>
      <c r="D42" s="46"/>
      <c r="E42" s="455">
        <v>228.43478260968811</v>
      </c>
      <c r="F42" s="169">
        <v>136.73913043549152</v>
      </c>
      <c r="G42" s="169">
        <v>163.73913043549152</v>
      </c>
      <c r="H42" s="169">
        <v>95035838.217844695</v>
      </c>
    </row>
    <row r="43" spans="1:8" ht="15" customHeight="1">
      <c r="A43" s="98"/>
      <c r="B43" s="62" t="s">
        <v>495</v>
      </c>
      <c r="C43" s="98"/>
      <c r="D43" s="46"/>
      <c r="E43" s="455">
        <v>170</v>
      </c>
      <c r="F43" s="169">
        <v>107</v>
      </c>
      <c r="G43" s="169">
        <v>140</v>
      </c>
      <c r="H43" s="169">
        <v>92811138</v>
      </c>
    </row>
    <row r="44" spans="1:8" ht="15" customHeight="1">
      <c r="A44" s="98"/>
      <c r="B44" s="62" t="s">
        <v>432</v>
      </c>
      <c r="C44" s="98"/>
      <c r="D44" s="46"/>
      <c r="E44" s="455">
        <v>194</v>
      </c>
      <c r="F44" s="169">
        <v>167</v>
      </c>
      <c r="G44" s="169">
        <v>173</v>
      </c>
      <c r="H44" s="169">
        <v>109045275</v>
      </c>
    </row>
    <row r="45" spans="1:8" ht="15" customHeight="1">
      <c r="A45" s="1100" t="s">
        <v>20</v>
      </c>
      <c r="B45" s="1100"/>
      <c r="C45" s="1100"/>
      <c r="D45" s="2"/>
      <c r="E45" s="455"/>
      <c r="F45" s="169"/>
      <c r="G45" s="169"/>
      <c r="H45" s="169"/>
    </row>
    <row r="46" spans="1:8" ht="15" customHeight="1">
      <c r="A46" s="44"/>
      <c r="B46" s="62" t="s">
        <v>487</v>
      </c>
      <c r="C46" s="44"/>
      <c r="D46" s="180"/>
      <c r="E46" s="455">
        <v>1548.3286447297746</v>
      </c>
      <c r="F46" s="169">
        <v>457.60475122921633</v>
      </c>
      <c r="G46" s="169">
        <v>750.78769206062418</v>
      </c>
      <c r="H46" s="169">
        <v>149779889.68904996</v>
      </c>
    </row>
    <row r="47" spans="1:8" ht="15" customHeight="1">
      <c r="A47" s="6"/>
      <c r="B47" s="62" t="s">
        <v>488</v>
      </c>
      <c r="C47" s="6"/>
      <c r="D47" s="2"/>
      <c r="E47" s="455">
        <v>531.53893946623657</v>
      </c>
      <c r="F47" s="169">
        <v>211.23207678339327</v>
      </c>
      <c r="G47" s="169">
        <v>376.6998027060547</v>
      </c>
      <c r="H47" s="169">
        <v>68318399.015331894</v>
      </c>
    </row>
    <row r="48" spans="1:8" ht="15" customHeight="1">
      <c r="A48" s="98"/>
      <c r="B48" s="62" t="s">
        <v>489</v>
      </c>
      <c r="C48" s="98"/>
      <c r="D48" s="46"/>
      <c r="E48" s="455">
        <v>3027.1560514829644</v>
      </c>
      <c r="F48" s="169">
        <v>652.1925707259478</v>
      </c>
      <c r="G48" s="169">
        <v>1405.68270223479</v>
      </c>
      <c r="H48" s="169">
        <v>154622596.29401276</v>
      </c>
    </row>
    <row r="49" spans="1:8" ht="15" customHeight="1">
      <c r="A49" s="98"/>
      <c r="B49" s="62" t="s">
        <v>490</v>
      </c>
      <c r="C49" s="98"/>
      <c r="D49" s="46"/>
      <c r="E49" s="455">
        <v>2296.3974467703133</v>
      </c>
      <c r="F49" s="169">
        <v>422.22509846875442</v>
      </c>
      <c r="G49" s="169">
        <v>1226.1805203996139</v>
      </c>
      <c r="H49" s="169">
        <v>281024755.08014202</v>
      </c>
    </row>
    <row r="50" spans="1:8" ht="15" customHeight="1">
      <c r="A50" s="98"/>
      <c r="B50" s="62" t="s">
        <v>491</v>
      </c>
      <c r="C50" s="98"/>
      <c r="D50" s="46"/>
      <c r="E50" s="455">
        <v>2496.3570256968874</v>
      </c>
      <c r="F50" s="169">
        <v>629.57443486287741</v>
      </c>
      <c r="G50" s="169">
        <v>1779.6394811240739</v>
      </c>
      <c r="H50" s="169">
        <v>119654567.38707845</v>
      </c>
    </row>
    <row r="51" spans="1:8" ht="15" customHeight="1">
      <c r="A51" s="98"/>
      <c r="B51" s="62" t="s">
        <v>492</v>
      </c>
      <c r="C51" s="98"/>
      <c r="D51" s="46"/>
      <c r="E51" s="455">
        <v>2472.9397309590399</v>
      </c>
      <c r="F51" s="169">
        <v>459.28749639854237</v>
      </c>
      <c r="G51" s="169">
        <v>1084.919875211199</v>
      </c>
      <c r="H51" s="169">
        <v>253670630.95180255</v>
      </c>
    </row>
    <row r="52" spans="1:8" ht="15" customHeight="1">
      <c r="A52" s="98"/>
      <c r="B52" s="62" t="s">
        <v>493</v>
      </c>
      <c r="C52" s="98"/>
      <c r="D52" s="46"/>
      <c r="E52" s="455">
        <v>2266.7376005593592</v>
      </c>
      <c r="F52" s="169">
        <v>571.51714371596313</v>
      </c>
      <c r="G52" s="169">
        <v>1029.8098096756457</v>
      </c>
      <c r="H52" s="169">
        <v>58787378.06532485</v>
      </c>
    </row>
    <row r="53" spans="1:8" ht="15" customHeight="1">
      <c r="A53" s="98"/>
      <c r="B53" s="62" t="s">
        <v>494</v>
      </c>
      <c r="C53" s="98"/>
      <c r="D53" s="46"/>
      <c r="E53" s="455">
        <v>1303.1523752014368</v>
      </c>
      <c r="F53" s="169">
        <v>666.73913043539278</v>
      </c>
      <c r="G53" s="169">
        <v>995.43588969425559</v>
      </c>
      <c r="H53" s="169">
        <v>117367786.36578628</v>
      </c>
    </row>
    <row r="54" spans="1:8" ht="15" customHeight="1">
      <c r="A54" s="98"/>
      <c r="B54" s="62" t="s">
        <v>495</v>
      </c>
      <c r="C54" s="98"/>
      <c r="D54" s="46"/>
      <c r="E54" s="455">
        <v>300.99629629547667</v>
      </c>
      <c r="F54" s="169">
        <v>91.109259259046738</v>
      </c>
      <c r="G54" s="169">
        <v>188.07222222164793</v>
      </c>
      <c r="H54" s="169">
        <v>72660673.592471659</v>
      </c>
    </row>
    <row r="55" spans="1:8" ht="15" customHeight="1" thickBot="1">
      <c r="A55" s="100"/>
      <c r="B55" s="63" t="s">
        <v>432</v>
      </c>
      <c r="C55" s="100"/>
      <c r="D55" s="181"/>
      <c r="E55" s="456">
        <v>1323</v>
      </c>
      <c r="F55" s="176">
        <v>940</v>
      </c>
      <c r="G55" s="176">
        <v>1095</v>
      </c>
      <c r="H55" s="176">
        <v>259548978</v>
      </c>
    </row>
    <row r="56" spans="1:8" ht="29.25" customHeight="1">
      <c r="A56" s="1166" t="s">
        <v>537</v>
      </c>
      <c r="B56" s="1167"/>
      <c r="C56" s="1167"/>
      <c r="D56" s="1167"/>
      <c r="E56" s="1167"/>
      <c r="F56" s="1167"/>
      <c r="G56" s="1167"/>
      <c r="H56" s="1167"/>
    </row>
    <row r="57" spans="1:8" ht="13.65" customHeight="1"/>
    <row r="58" spans="1:8" ht="13.65" customHeight="1"/>
    <row r="59" spans="1:8" ht="13.65" customHeight="1"/>
    <row r="60" spans="1:8" ht="13.65" customHeight="1"/>
    <row r="61" spans="1:8" ht="13.65" customHeight="1">
      <c r="G61" s="43" t="s">
        <v>145</v>
      </c>
    </row>
    <row r="62" spans="1:8" ht="13.65" customHeight="1"/>
    <row r="63" spans="1:8" ht="13.65" customHeight="1"/>
    <row r="64" spans="1:8" ht="13.65" customHeight="1"/>
  </sheetData>
  <mergeCells count="18">
    <mergeCell ref="A4:C4"/>
    <mergeCell ref="A3:C3"/>
    <mergeCell ref="A5:C5"/>
    <mergeCell ref="A10:C10"/>
    <mergeCell ref="A6:C6"/>
    <mergeCell ref="A7:C7"/>
    <mergeCell ref="A8:C8"/>
    <mergeCell ref="A9:C9"/>
    <mergeCell ref="A16:C16"/>
    <mergeCell ref="A11:C11"/>
    <mergeCell ref="A12:C12"/>
    <mergeCell ref="A56:H56"/>
    <mergeCell ref="A45:C45"/>
    <mergeCell ref="A23:C23"/>
    <mergeCell ref="A34:C34"/>
    <mergeCell ref="A13:C13"/>
    <mergeCell ref="A14:C14"/>
    <mergeCell ref="A15:C15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W75"/>
  <sheetViews>
    <sheetView view="pageBreakPreview" topLeftCell="A2" zoomScaleNormal="50" zoomScaleSheetLayoutView="100" workbookViewId="0">
      <selection activeCell="J65" sqref="J65"/>
    </sheetView>
  </sheetViews>
  <sheetFormatPr defaultColWidth="9.109375" defaultRowHeight="15.6"/>
  <cols>
    <col min="1" max="1" width="2.33203125" style="14" customWidth="1"/>
    <col min="2" max="2" width="18.6640625" style="14" customWidth="1"/>
    <col min="3" max="3" width="2.33203125" style="14" customWidth="1"/>
    <col min="4" max="4" width="1.6640625" style="15" customWidth="1"/>
    <col min="5" max="8" width="17.109375" style="43" customWidth="1"/>
    <col min="9" max="13" width="18.33203125" style="43" customWidth="1"/>
    <col min="14" max="14" width="2.33203125" style="14" customWidth="1"/>
    <col min="15" max="15" width="18.6640625" style="14" customWidth="1"/>
    <col min="16" max="16" width="2.33203125" style="14" customWidth="1"/>
    <col min="17" max="17" width="1.6640625" style="15" customWidth="1"/>
    <col min="18" max="18" width="15.5546875" style="43" customWidth="1"/>
    <col min="19" max="19" width="14" style="43" customWidth="1"/>
    <col min="20" max="22" width="15.5546875" style="43" customWidth="1"/>
    <col min="23" max="23" width="15.109375" style="43" customWidth="1"/>
    <col min="24" max="24" width="16.44140625" style="43" customWidth="1"/>
    <col min="25" max="26" width="15.109375" style="43" customWidth="1"/>
    <col min="27" max="28" width="16.44140625" style="43" customWidth="1"/>
    <col min="29" max="29" width="13.88671875" style="43" bestFit="1" customWidth="1"/>
    <col min="30" max="30" width="5" style="43" customWidth="1"/>
    <col min="31" max="34" width="18.6640625" style="43" bestFit="1" customWidth="1"/>
    <col min="35" max="35" width="19.44140625" style="43" customWidth="1"/>
    <col min="36" max="36" width="17.109375" style="43" customWidth="1"/>
    <col min="37" max="40" width="7" style="43" customWidth="1"/>
    <col min="41" max="49" width="9.88671875" style="43" customWidth="1"/>
    <col min="50" max="16384" width="9.109375" style="43"/>
  </cols>
  <sheetData>
    <row r="1" spans="1:49" s="113" customFormat="1" ht="35.1" customHeight="1">
      <c r="A1" s="1128" t="s">
        <v>560</v>
      </c>
      <c r="B1" s="1128"/>
      <c r="C1" s="1128"/>
      <c r="D1" s="1128"/>
      <c r="E1" s="1128"/>
      <c r="F1" s="1128"/>
      <c r="G1" s="1128"/>
      <c r="H1" s="1128"/>
      <c r="I1" s="112" t="s">
        <v>251</v>
      </c>
      <c r="J1" s="112"/>
      <c r="K1" s="112"/>
      <c r="L1" s="112"/>
      <c r="M1" s="112"/>
      <c r="N1" s="112"/>
      <c r="O1" s="1128" t="s">
        <v>560</v>
      </c>
      <c r="P1" s="1128"/>
      <c r="Q1" s="1128"/>
      <c r="R1" s="1128"/>
      <c r="S1" s="1128"/>
      <c r="T1" s="1128"/>
      <c r="U1" s="1128"/>
      <c r="V1" s="1128"/>
      <c r="W1" s="111" t="s">
        <v>323</v>
      </c>
      <c r="X1" s="111"/>
      <c r="Z1" s="111"/>
      <c r="AA1" s="111"/>
      <c r="AB1" s="111"/>
      <c r="AC1" s="200"/>
      <c r="AD1" s="200"/>
    </row>
    <row r="2" spans="1:49" ht="12.9" customHeight="1" thickBot="1">
      <c r="A2" s="43"/>
      <c r="B2" s="115"/>
      <c r="C2" s="115"/>
      <c r="D2" s="116"/>
      <c r="F2" s="427"/>
      <c r="G2" s="427"/>
      <c r="H2" s="427"/>
      <c r="I2" s="427"/>
      <c r="J2" s="427"/>
      <c r="K2" s="427"/>
      <c r="L2" s="427"/>
      <c r="M2" s="118" t="s">
        <v>349</v>
      </c>
      <c r="N2" s="43"/>
      <c r="O2" s="201"/>
      <c r="P2" s="115"/>
      <c r="Q2" s="116"/>
      <c r="AA2" s="427"/>
      <c r="AB2" s="118" t="s">
        <v>349</v>
      </c>
    </row>
    <row r="3" spans="1:49" s="203" customFormat="1" ht="15" customHeight="1">
      <c r="A3" s="1104" t="s">
        <v>23</v>
      </c>
      <c r="B3" s="1104"/>
      <c r="C3" s="1104"/>
      <c r="D3" s="119"/>
      <c r="E3" s="1101" t="s">
        <v>972</v>
      </c>
      <c r="F3" s="1176" t="s">
        <v>171</v>
      </c>
      <c r="G3" s="1176"/>
      <c r="H3" s="1176"/>
      <c r="I3" s="1176"/>
      <c r="J3" s="1176"/>
      <c r="K3" s="1176"/>
      <c r="L3" s="1176"/>
      <c r="M3" s="1176"/>
      <c r="N3" s="1104" t="s">
        <v>23</v>
      </c>
      <c r="O3" s="1104"/>
      <c r="P3" s="1104"/>
      <c r="Q3" s="202"/>
      <c r="R3" s="1175" t="s">
        <v>129</v>
      </c>
      <c r="S3" s="1176"/>
      <c r="T3" s="1176"/>
      <c r="U3" s="1176"/>
      <c r="V3" s="1176"/>
      <c r="W3" s="1176"/>
      <c r="X3" s="1176"/>
      <c r="Y3" s="1176"/>
      <c r="Z3" s="1177"/>
      <c r="AA3" s="1101" t="s">
        <v>977</v>
      </c>
      <c r="AB3" s="1107" t="s">
        <v>978</v>
      </c>
    </row>
    <row r="4" spans="1:49" s="203" customFormat="1" ht="15" customHeight="1">
      <c r="A4" s="1105"/>
      <c r="B4" s="1105"/>
      <c r="C4" s="1105"/>
      <c r="D4" s="122"/>
      <c r="E4" s="1102"/>
      <c r="F4" s="1112" t="s">
        <v>974</v>
      </c>
      <c r="G4" s="1178" t="s">
        <v>172</v>
      </c>
      <c r="H4" s="1179"/>
      <c r="I4" s="1179"/>
      <c r="J4" s="1179"/>
      <c r="K4" s="1180"/>
      <c r="L4" s="1178" t="s">
        <v>173</v>
      </c>
      <c r="M4" s="1180"/>
      <c r="N4" s="1105"/>
      <c r="O4" s="1105"/>
      <c r="P4" s="1105"/>
      <c r="Q4" s="122"/>
      <c r="R4" s="1172" t="s">
        <v>975</v>
      </c>
      <c r="S4" s="1173"/>
      <c r="T4" s="1173"/>
      <c r="U4" s="1173"/>
      <c r="V4" s="1174"/>
      <c r="W4" s="1181" t="s">
        <v>74</v>
      </c>
      <c r="X4" s="1181"/>
      <c r="Y4" s="204" t="s">
        <v>519</v>
      </c>
      <c r="Z4" s="205"/>
      <c r="AA4" s="1102"/>
      <c r="AB4" s="1108"/>
    </row>
    <row r="5" spans="1:49" s="208" customFormat="1" ht="48.75" customHeight="1">
      <c r="A5" s="1106"/>
      <c r="B5" s="1106"/>
      <c r="C5" s="1106"/>
      <c r="D5" s="123"/>
      <c r="E5" s="1103"/>
      <c r="F5" s="1113"/>
      <c r="G5" s="124" t="s">
        <v>68</v>
      </c>
      <c r="H5" s="125" t="s">
        <v>85</v>
      </c>
      <c r="I5" s="206" t="s">
        <v>69</v>
      </c>
      <c r="J5" s="124" t="s">
        <v>412</v>
      </c>
      <c r="K5" s="207" t="s">
        <v>77</v>
      </c>
      <c r="L5" s="124" t="s">
        <v>68</v>
      </c>
      <c r="M5" s="124" t="s">
        <v>70</v>
      </c>
      <c r="N5" s="1106"/>
      <c r="O5" s="1106"/>
      <c r="P5" s="1106"/>
      <c r="Q5" s="123"/>
      <c r="R5" s="124" t="s">
        <v>298</v>
      </c>
      <c r="S5" s="124" t="s">
        <v>71</v>
      </c>
      <c r="T5" s="124" t="s">
        <v>72</v>
      </c>
      <c r="U5" s="124" t="s">
        <v>84</v>
      </c>
      <c r="V5" s="124" t="s">
        <v>520</v>
      </c>
      <c r="W5" s="206" t="s">
        <v>68</v>
      </c>
      <c r="X5" s="125" t="s">
        <v>1216</v>
      </c>
      <c r="Y5" s="125" t="s">
        <v>518</v>
      </c>
      <c r="Z5" s="125" t="s">
        <v>74</v>
      </c>
      <c r="AA5" s="1103"/>
      <c r="AB5" s="1109"/>
    </row>
    <row r="6" spans="1:49" s="130" customFormat="1" ht="18" hidden="1" customHeight="1">
      <c r="A6" s="1110" t="s">
        <v>834</v>
      </c>
      <c r="B6" s="1110"/>
      <c r="C6" s="1110"/>
      <c r="D6" s="2"/>
      <c r="E6" s="127">
        <v>884014361</v>
      </c>
      <c r="F6" s="128">
        <v>816615772</v>
      </c>
      <c r="G6" s="128">
        <v>597130155</v>
      </c>
      <c r="H6" s="128">
        <v>37601085</v>
      </c>
      <c r="I6" s="128">
        <v>19002633</v>
      </c>
      <c r="J6" s="128">
        <v>217723483</v>
      </c>
      <c r="K6" s="128">
        <v>322802954</v>
      </c>
      <c r="L6" s="128">
        <v>115159176</v>
      </c>
      <c r="M6" s="128">
        <v>38654505</v>
      </c>
      <c r="N6" s="1110" t="s">
        <v>834</v>
      </c>
      <c r="O6" s="1110"/>
      <c r="P6" s="1110"/>
      <c r="Q6" s="2"/>
      <c r="R6" s="127">
        <v>13161363.5</v>
      </c>
      <c r="S6" s="128">
        <v>9300868.9700000007</v>
      </c>
      <c r="T6" s="128">
        <v>24730148.800000001</v>
      </c>
      <c r="U6" s="128">
        <v>14357118.5</v>
      </c>
      <c r="V6" s="128">
        <v>14955171</v>
      </c>
      <c r="W6" s="128">
        <f>Z6</f>
        <v>104326441</v>
      </c>
      <c r="X6" s="209" t="s">
        <v>14</v>
      </c>
      <c r="Y6" s="209" t="s">
        <v>14</v>
      </c>
      <c r="Z6" s="132">
        <v>104326441</v>
      </c>
      <c r="AA6" s="128">
        <v>76453319</v>
      </c>
      <c r="AB6" s="128">
        <v>9054729</v>
      </c>
    </row>
    <row r="7" spans="1:49" s="130" customFormat="1" ht="18" hidden="1" customHeight="1">
      <c r="A7" s="1100" t="s">
        <v>835</v>
      </c>
      <c r="B7" s="1100"/>
      <c r="C7" s="1100"/>
      <c r="D7" s="2"/>
      <c r="E7" s="131">
        <v>1212122873.0867617</v>
      </c>
      <c r="F7" s="132">
        <v>1151826185.799772</v>
      </c>
      <c r="G7" s="132">
        <v>860664202.23223579</v>
      </c>
      <c r="H7" s="132">
        <v>61627792.47016219</v>
      </c>
      <c r="I7" s="132">
        <v>25981233.91723733</v>
      </c>
      <c r="J7" s="132">
        <v>414187546.63982821</v>
      </c>
      <c r="K7" s="132">
        <v>358867629.20500857</v>
      </c>
      <c r="L7" s="132">
        <v>128972230.68458322</v>
      </c>
      <c r="M7" s="132">
        <v>65227930.940402821</v>
      </c>
      <c r="N7" s="1100" t="s">
        <v>835</v>
      </c>
      <c r="O7" s="1100"/>
      <c r="P7" s="1100"/>
      <c r="Q7" s="2"/>
      <c r="R7" s="131">
        <v>14934836.423175786</v>
      </c>
      <c r="S7" s="132">
        <v>8358378.8585563535</v>
      </c>
      <c r="T7" s="132">
        <v>20710325.182485808</v>
      </c>
      <c r="U7" s="132">
        <v>6131037.8917467138</v>
      </c>
      <c r="V7" s="132">
        <v>13399372.418269351</v>
      </c>
      <c r="W7" s="132">
        <f>Y7+Z7</f>
        <v>162400101.85289735</v>
      </c>
      <c r="X7" s="209" t="s">
        <v>14</v>
      </c>
      <c r="Y7" s="132">
        <v>210348.96994636179</v>
      </c>
      <c r="Z7" s="132">
        <v>162189752.88295099</v>
      </c>
      <c r="AA7" s="132">
        <v>78676303.587583244</v>
      </c>
      <c r="AB7" s="132">
        <v>18379616.300594278</v>
      </c>
    </row>
    <row r="8" spans="1:49" s="130" customFormat="1" ht="18" hidden="1" customHeight="1">
      <c r="A8" s="1100" t="s">
        <v>873</v>
      </c>
      <c r="B8" s="1100"/>
      <c r="C8" s="1100"/>
      <c r="D8" s="2"/>
      <c r="E8" s="131">
        <f>F8+AA8-AB8</f>
        <v>948584982</v>
      </c>
      <c r="F8" s="132">
        <f>G8+L8+W8</f>
        <v>937957568</v>
      </c>
      <c r="G8" s="132">
        <v>649592760</v>
      </c>
      <c r="H8" s="132">
        <v>33961983</v>
      </c>
      <c r="I8" s="132">
        <v>12274553</v>
      </c>
      <c r="J8" s="132">
        <v>331576729</v>
      </c>
      <c r="K8" s="132">
        <v>271779495</v>
      </c>
      <c r="L8" s="132">
        <v>281966764</v>
      </c>
      <c r="M8" s="132">
        <v>82824847</v>
      </c>
      <c r="N8" s="1100" t="s">
        <v>873</v>
      </c>
      <c r="O8" s="1100"/>
      <c r="P8" s="1100"/>
      <c r="Q8" s="2"/>
      <c r="R8" s="131">
        <v>15951384</v>
      </c>
      <c r="S8" s="132">
        <v>12407920</v>
      </c>
      <c r="T8" s="132">
        <v>114995367.11999992</v>
      </c>
      <c r="U8" s="132">
        <v>30836771.879999924</v>
      </c>
      <c r="V8" s="132">
        <v>24950474</v>
      </c>
      <c r="W8" s="132">
        <v>6398044</v>
      </c>
      <c r="X8" s="209" t="s">
        <v>75</v>
      </c>
      <c r="Y8" s="209" t="s">
        <v>75</v>
      </c>
      <c r="Z8" s="132">
        <v>6398044</v>
      </c>
      <c r="AA8" s="132">
        <v>11727329</v>
      </c>
      <c r="AB8" s="132">
        <v>1099915</v>
      </c>
    </row>
    <row r="9" spans="1:49" s="130" customFormat="1" ht="18" hidden="1" customHeight="1">
      <c r="A9" s="1100" t="s">
        <v>874</v>
      </c>
      <c r="B9" s="1100"/>
      <c r="C9" s="1100"/>
      <c r="D9" s="2"/>
      <c r="E9" s="131">
        <v>887937777.42154884</v>
      </c>
      <c r="F9" s="210">
        <v>868414421.03194356</v>
      </c>
      <c r="G9" s="132">
        <v>647532310.41547668</v>
      </c>
      <c r="H9" s="132">
        <v>52581956.153102256</v>
      </c>
      <c r="I9" s="132">
        <v>10688689.552511062</v>
      </c>
      <c r="J9" s="132">
        <v>276449626.26490414</v>
      </c>
      <c r="K9" s="132">
        <v>307812038.4449591</v>
      </c>
      <c r="L9" s="132">
        <v>121604697.7510175</v>
      </c>
      <c r="M9" s="132">
        <v>54210746.42529235</v>
      </c>
      <c r="N9" s="1100" t="s">
        <v>874</v>
      </c>
      <c r="O9" s="1100"/>
      <c r="P9" s="1100"/>
      <c r="Q9" s="2"/>
      <c r="R9" s="131">
        <v>9975501.050405724</v>
      </c>
      <c r="S9" s="132">
        <v>7094721.0586746205</v>
      </c>
      <c r="T9" s="132">
        <v>19192127.933018804</v>
      </c>
      <c r="U9" s="132">
        <v>23702336.870805494</v>
      </c>
      <c r="V9" s="132">
        <v>7167053.1466036355</v>
      </c>
      <c r="W9" s="132">
        <f>Y9+Z9</f>
        <v>99539624.131666765</v>
      </c>
      <c r="X9" s="209" t="s">
        <v>789</v>
      </c>
      <c r="Y9" s="132">
        <v>262211.26621657744</v>
      </c>
      <c r="Z9" s="132">
        <v>99277412.865450189</v>
      </c>
      <c r="AA9" s="132">
        <v>56690793.854573004</v>
      </c>
      <c r="AB9" s="132">
        <v>37167437.464967608</v>
      </c>
    </row>
    <row r="10" spans="1:49" s="130" customFormat="1" ht="18" hidden="1" customHeight="1">
      <c r="A10" s="1100" t="s">
        <v>875</v>
      </c>
      <c r="B10" s="1100"/>
      <c r="C10" s="1100"/>
      <c r="D10" s="2"/>
      <c r="E10" s="211">
        <v>1094008385.2415526</v>
      </c>
      <c r="F10" s="210">
        <v>1050978800.6989181</v>
      </c>
      <c r="G10" s="132">
        <v>817188245.88725257</v>
      </c>
      <c r="H10" s="132">
        <v>141809653.47389013</v>
      </c>
      <c r="I10" s="132">
        <v>20316280.878726214</v>
      </c>
      <c r="J10" s="132">
        <v>296025460.82286692</v>
      </c>
      <c r="K10" s="132">
        <v>359036850.71176863</v>
      </c>
      <c r="L10" s="132">
        <v>118356200.48719232</v>
      </c>
      <c r="M10" s="132">
        <v>56668654.987001732</v>
      </c>
      <c r="N10" s="1100" t="s">
        <v>875</v>
      </c>
      <c r="O10" s="1100"/>
      <c r="P10" s="1100"/>
      <c r="Q10" s="2"/>
      <c r="R10" s="131">
        <v>18549099.55864086</v>
      </c>
      <c r="S10" s="132">
        <v>7603529.6621497804</v>
      </c>
      <c r="T10" s="132">
        <v>21131095.142126884</v>
      </c>
      <c r="U10" s="132">
        <v>7135229.0334181515</v>
      </c>
      <c r="V10" s="132">
        <v>7268592.103854835</v>
      </c>
      <c r="W10" s="132">
        <v>115434354.32447401</v>
      </c>
      <c r="X10" s="132">
        <v>57305211.741886877</v>
      </c>
      <c r="Y10" s="132">
        <v>200175.56460030255</v>
      </c>
      <c r="Z10" s="132">
        <v>57928967.017986692</v>
      </c>
      <c r="AA10" s="132">
        <v>56317162.047994226</v>
      </c>
      <c r="AB10" s="132">
        <v>13287577.505359702</v>
      </c>
    </row>
    <row r="11" spans="1:49" s="130" customFormat="1" ht="18" hidden="1" customHeight="1">
      <c r="A11" s="1100" t="s">
        <v>876</v>
      </c>
      <c r="B11" s="1100"/>
      <c r="C11" s="1100"/>
      <c r="D11" s="2"/>
      <c r="E11" s="211">
        <v>1104507474.4175601</v>
      </c>
      <c r="F11" s="106">
        <v>1067995063.900094</v>
      </c>
      <c r="G11" s="50">
        <v>844266328.09188735</v>
      </c>
      <c r="H11" s="50">
        <v>83545723.626557037</v>
      </c>
      <c r="I11" s="50">
        <v>16213505.051686004</v>
      </c>
      <c r="J11" s="50">
        <v>331835129.9245007</v>
      </c>
      <c r="K11" s="50">
        <v>412671969.48914409</v>
      </c>
      <c r="L11" s="50">
        <v>106821589.75731826</v>
      </c>
      <c r="M11" s="50">
        <v>51170554.744952828</v>
      </c>
      <c r="N11" s="1100" t="s">
        <v>876</v>
      </c>
      <c r="O11" s="1100"/>
      <c r="P11" s="1100"/>
      <c r="Q11" s="2"/>
      <c r="R11" s="50">
        <v>11038304.911934117</v>
      </c>
      <c r="S11" s="50">
        <v>6102262.1218957547</v>
      </c>
      <c r="T11" s="50">
        <v>21675359.431122921</v>
      </c>
      <c r="U11" s="50">
        <v>5090005.8642972233</v>
      </c>
      <c r="V11" s="50">
        <v>11745102.683115313</v>
      </c>
      <c r="W11" s="50">
        <v>116907146.05088861</v>
      </c>
      <c r="X11" s="50">
        <v>60633284.890478961</v>
      </c>
      <c r="Y11" s="50">
        <v>260847.84887009184</v>
      </c>
      <c r="Z11" s="50">
        <v>56013013.311539777</v>
      </c>
      <c r="AA11" s="50">
        <v>54090675.056642227</v>
      </c>
      <c r="AB11" s="50">
        <v>17578264.539178129</v>
      </c>
      <c r="AD11" s="130">
        <f>SUM(G11:G12,G14)</f>
        <v>3255980919.5758772</v>
      </c>
      <c r="AE11" s="130">
        <f>SUM(H11:H12,H14)</f>
        <v>253958658.72148645</v>
      </c>
      <c r="AF11" s="130">
        <f>SUM(I11:I12,I14)</f>
        <v>65442908.265531957</v>
      </c>
      <c r="AG11" s="130">
        <f>SUM(J11:J12,J14)</f>
        <v>1711511970.0758917</v>
      </c>
      <c r="AH11" s="130">
        <f>SUM(K11:K12,K14)</f>
        <v>1225067382.5129673</v>
      </c>
      <c r="AI11" s="130">
        <f t="shared" ref="AI11:AW11" si="0">SUM(L11:L12,L14)</f>
        <v>324606142.42675149</v>
      </c>
      <c r="AJ11" s="130">
        <f>SUM(M11:M12,M14)</f>
        <v>167366375.99631289</v>
      </c>
      <c r="AK11" s="130">
        <f t="shared" si="0"/>
        <v>0</v>
      </c>
      <c r="AL11" s="130">
        <f t="shared" si="0"/>
        <v>0</v>
      </c>
      <c r="AM11" s="130">
        <f t="shared" si="0"/>
        <v>0</v>
      </c>
      <c r="AN11" s="130">
        <f t="shared" si="0"/>
        <v>0</v>
      </c>
      <c r="AO11" s="130">
        <f>SUM(R11:R12,R14)</f>
        <v>40020353.495212846</v>
      </c>
      <c r="AP11" s="130">
        <f t="shared" si="0"/>
        <v>18457797.397403415</v>
      </c>
      <c r="AQ11" s="130">
        <f t="shared" si="0"/>
        <v>58808304.934959255</v>
      </c>
      <c r="AR11" s="130">
        <f t="shared" si="0"/>
        <v>15773032.382760778</v>
      </c>
      <c r="AS11" s="130">
        <f t="shared" si="0"/>
        <v>24180278.220102184</v>
      </c>
      <c r="AT11" s="130">
        <f t="shared" si="0"/>
        <v>364461830.04771876</v>
      </c>
      <c r="AU11" s="130">
        <f t="shared" si="0"/>
        <v>203479062.26744944</v>
      </c>
      <c r="AV11" s="130">
        <f t="shared" si="0"/>
        <v>1102409.1871397241</v>
      </c>
      <c r="AW11" s="130">
        <f t="shared" si="0"/>
        <v>159880358.59312946</v>
      </c>
    </row>
    <row r="12" spans="1:49" s="130" customFormat="1" ht="18" hidden="1" customHeight="1">
      <c r="A12" s="1100" t="s">
        <v>877</v>
      </c>
      <c r="B12" s="1100"/>
      <c r="C12" s="1100"/>
      <c r="D12" s="2"/>
      <c r="E12" s="211">
        <v>1110604457.444062</v>
      </c>
      <c r="F12" s="106">
        <v>1067774924.8796263</v>
      </c>
      <c r="G12" s="50">
        <v>840124875.26148772</v>
      </c>
      <c r="H12" s="50">
        <v>59000259.028558321</v>
      </c>
      <c r="I12" s="50">
        <v>22343556.438847698</v>
      </c>
      <c r="J12" s="50">
        <v>368720316.52669519</v>
      </c>
      <c r="K12" s="50">
        <v>390060743.2673859</v>
      </c>
      <c r="L12" s="50">
        <v>106536985.83278736</v>
      </c>
      <c r="M12" s="50">
        <v>59212231.787924983</v>
      </c>
      <c r="N12" s="1100" t="s">
        <v>877</v>
      </c>
      <c r="O12" s="1100"/>
      <c r="P12" s="1100"/>
      <c r="Q12" s="2"/>
      <c r="R12" s="50">
        <v>13264109.14223442</v>
      </c>
      <c r="S12" s="50">
        <v>6443666.8464137558</v>
      </c>
      <c r="T12" s="50">
        <v>16799833.136507984</v>
      </c>
      <c r="U12" s="50">
        <v>5424305.6061611259</v>
      </c>
      <c r="V12" s="50">
        <v>5392839.3135451013</v>
      </c>
      <c r="W12" s="50">
        <v>121113063.78535204</v>
      </c>
      <c r="X12" s="50">
        <v>64287966.028651543</v>
      </c>
      <c r="Y12" s="50">
        <v>218282.99935192775</v>
      </c>
      <c r="Z12" s="50">
        <v>56606814.757348619</v>
      </c>
      <c r="AA12" s="50">
        <v>65462529.495163396</v>
      </c>
      <c r="AB12" s="50">
        <v>22632996.930729311</v>
      </c>
      <c r="AE12" s="212">
        <f>AE11/$AD$11</f>
        <v>7.7997588129161091E-2</v>
      </c>
      <c r="AF12" s="212">
        <f>AF11/$AD$11</f>
        <v>2.0099291083700982E-2</v>
      </c>
      <c r="AG12" s="212">
        <f>AG11/$AD$11</f>
        <v>0.5256517198199161</v>
      </c>
      <c r="AH12" s="212">
        <f>AH11/$AD$11</f>
        <v>0.37625140096722193</v>
      </c>
      <c r="AJ12" s="130">
        <f>AJ11/$AI$11</f>
        <v>0.51559830243840721</v>
      </c>
      <c r="AO12" s="130">
        <f>AO11/$AI$11</f>
        <v>0.12328895934014428</v>
      </c>
      <c r="AP12" s="130">
        <f>AP11/$AI$11</f>
        <v>5.6862132242517502E-2</v>
      </c>
      <c r="AQ12" s="130">
        <f>AQ11/$AI$11</f>
        <v>0.18116818275621371</v>
      </c>
      <c r="AR12" s="130">
        <f>AR11/$AI$11</f>
        <v>4.8591293636164073E-2</v>
      </c>
      <c r="AS12" s="130">
        <f>AS11/$AI$11</f>
        <v>7.4491129586552865E-2</v>
      </c>
      <c r="AU12" s="130">
        <f>AU11/$AT$11</f>
        <v>0.55830006187700931</v>
      </c>
      <c r="AV12" s="130">
        <f>AV11/$AT$11</f>
        <v>3.0247589630864402E-3</v>
      </c>
      <c r="AW12" s="130">
        <f>AW11/$AT$11</f>
        <v>0.43867517915990384</v>
      </c>
    </row>
    <row r="13" spans="1:49" s="130" customFormat="1" ht="18" hidden="1" customHeight="1">
      <c r="A13" s="1100" t="s">
        <v>878</v>
      </c>
      <c r="B13" s="1100"/>
      <c r="C13" s="1100"/>
      <c r="D13" s="2"/>
      <c r="E13" s="211">
        <f>F13+AA13-AB13</f>
        <v>1814153456.0773289</v>
      </c>
      <c r="F13" s="210">
        <f>G13+L13+W13</f>
        <v>1766017276.6699774</v>
      </c>
      <c r="G13" s="210">
        <f>H13+I13+J13+K13</f>
        <v>1527930552.4358261</v>
      </c>
      <c r="H13" s="50">
        <v>100844952.89743455</v>
      </c>
      <c r="I13" s="50">
        <v>25986855.63521735</v>
      </c>
      <c r="J13" s="210">
        <v>914634281.11362004</v>
      </c>
      <c r="K13" s="50">
        <v>486464462.78955406</v>
      </c>
      <c r="L13" s="50">
        <v>116949264.61592844</v>
      </c>
      <c r="M13" s="50">
        <f>$L$13*AJ12</f>
        <v>60298842.307392783</v>
      </c>
      <c r="N13" s="1100" t="s">
        <v>878</v>
      </c>
      <c r="O13" s="1100"/>
      <c r="P13" s="1100"/>
      <c r="Q13" s="2"/>
      <c r="R13" s="50">
        <f>$L$13*AO12</f>
        <v>14418553.130092975</v>
      </c>
      <c r="S13" s="50">
        <f>$L$13*AP12</f>
        <v>6649984.5502560958</v>
      </c>
      <c r="T13" s="50">
        <f>$L$13*AQ12</f>
        <v>21187485.74514332</v>
      </c>
      <c r="U13" s="50">
        <f>$L$13*AR12</f>
        <v>5682716.0574860321</v>
      </c>
      <c r="V13" s="50">
        <f>$L$13*AS12</f>
        <v>8711682.8255571872</v>
      </c>
      <c r="W13" s="50">
        <v>121137459.61822291</v>
      </c>
      <c r="X13" s="50">
        <f>$W$13*AU12</f>
        <v>67631051.20047757</v>
      </c>
      <c r="Y13" s="50">
        <f>$W$13*AV12</f>
        <v>366411.61674574146</v>
      </c>
      <c r="Z13" s="50">
        <f>$W$13*AW12</f>
        <v>53139996.800999552</v>
      </c>
      <c r="AA13" s="50">
        <v>66151616.111287139</v>
      </c>
      <c r="AB13" s="50">
        <v>18015436.703935511</v>
      </c>
    </row>
    <row r="14" spans="1:49" s="130" customFormat="1" ht="18" hidden="1" customHeight="1">
      <c r="A14" s="1100" t="s">
        <v>879</v>
      </c>
      <c r="B14" s="1100"/>
      <c r="C14" s="1100"/>
      <c r="D14" s="2"/>
      <c r="E14" s="211">
        <f>F14+AA14-AB14</f>
        <v>1858282579.7641816</v>
      </c>
      <c r="F14" s="210">
        <f>G14+L14+W14</f>
        <v>1809278903.2706265</v>
      </c>
      <c r="G14" s="210">
        <f>H14+I14+J14+K14</f>
        <v>1571589716.2225025</v>
      </c>
      <c r="H14" s="50">
        <v>111412676.0663711</v>
      </c>
      <c r="I14" s="50">
        <v>26885846.774998259</v>
      </c>
      <c r="J14" s="210">
        <v>1010956523.6246958</v>
      </c>
      <c r="K14" s="50">
        <v>422334669.7564373</v>
      </c>
      <c r="L14" s="50">
        <v>111247566.83664586</v>
      </c>
      <c r="M14" s="50">
        <v>56983589.463435084</v>
      </c>
      <c r="N14" s="1100" t="s">
        <v>879</v>
      </c>
      <c r="O14" s="1100"/>
      <c r="P14" s="1100"/>
      <c r="Q14" s="2"/>
      <c r="R14" s="50">
        <v>15717939.441044308</v>
      </c>
      <c r="S14" s="50">
        <v>5911868.4290939057</v>
      </c>
      <c r="T14" s="50">
        <v>20333112.367328353</v>
      </c>
      <c r="U14" s="50">
        <v>5258720.9123024298</v>
      </c>
      <c r="V14" s="50">
        <v>7042336.2234417666</v>
      </c>
      <c r="W14" s="50">
        <v>126441620.21147814</v>
      </c>
      <c r="X14" s="50">
        <v>78557811.34831892</v>
      </c>
      <c r="Y14" s="50">
        <v>623278.33891770453</v>
      </c>
      <c r="Z14" s="50">
        <v>47260530.524241075</v>
      </c>
      <c r="AA14" s="50">
        <v>72698499.859068632</v>
      </c>
      <c r="AB14" s="50">
        <v>23694823.365513492</v>
      </c>
    </row>
    <row r="15" spans="1:49" s="130" customFormat="1" ht="18" hidden="1" customHeight="1">
      <c r="A15" s="1100" t="s">
        <v>880</v>
      </c>
      <c r="B15" s="1100"/>
      <c r="C15" s="1100"/>
      <c r="D15" s="2"/>
      <c r="E15" s="211">
        <f>F15+AA15-AB15</f>
        <v>1616947529.8692384</v>
      </c>
      <c r="F15" s="210">
        <f>G15+L15+W15</f>
        <v>1551363741.5578375</v>
      </c>
      <c r="G15" s="210">
        <f>H15+I15+J15+K15</f>
        <v>1330088835.0550394</v>
      </c>
      <c r="H15" s="132">
        <v>79016195.464908555</v>
      </c>
      <c r="I15" s="132">
        <v>24791256.296694715</v>
      </c>
      <c r="J15" s="210">
        <v>779494678.67999995</v>
      </c>
      <c r="K15" s="132">
        <v>446786704.6134361</v>
      </c>
      <c r="L15" s="132">
        <v>98116735.727064326</v>
      </c>
      <c r="M15" s="132">
        <v>43800542.707088277</v>
      </c>
      <c r="N15" s="1100" t="s">
        <v>880</v>
      </c>
      <c r="O15" s="1100"/>
      <c r="P15" s="1100"/>
      <c r="Q15" s="2"/>
      <c r="R15" s="131">
        <v>15799152.660084248</v>
      </c>
      <c r="S15" s="132">
        <v>6037330.6721937414</v>
      </c>
      <c r="T15" s="132">
        <v>21121820.533904478</v>
      </c>
      <c r="U15" s="132">
        <v>6447593.0833837194</v>
      </c>
      <c r="V15" s="132">
        <v>4910296.0704094805</v>
      </c>
      <c r="W15" s="132">
        <v>123158170.77573361</v>
      </c>
      <c r="X15" s="50">
        <v>73091234.90766561</v>
      </c>
      <c r="Y15" s="132">
        <v>163944.0309401046</v>
      </c>
      <c r="Z15" s="132">
        <v>49902991.837127797</v>
      </c>
      <c r="AA15" s="132">
        <v>85637184.368471995</v>
      </c>
      <c r="AB15" s="132">
        <v>20053396.057071295</v>
      </c>
    </row>
    <row r="16" spans="1:49" s="130" customFormat="1" ht="17.25" hidden="1" customHeight="1">
      <c r="A16" s="1100" t="s">
        <v>881</v>
      </c>
      <c r="B16" s="1100"/>
      <c r="C16" s="1100"/>
      <c r="D16" s="2"/>
      <c r="E16" s="106">
        <v>1677734614.1587782</v>
      </c>
      <c r="F16" s="210">
        <v>1598848494.3334563</v>
      </c>
      <c r="G16" s="210">
        <v>1401775308.9063144</v>
      </c>
      <c r="H16" s="132">
        <v>63098015.97606001</v>
      </c>
      <c r="I16" s="132">
        <v>26089338.459277585</v>
      </c>
      <c r="J16" s="210">
        <v>881921579.78337991</v>
      </c>
      <c r="K16" s="132">
        <v>430666374.68759632</v>
      </c>
      <c r="L16" s="132">
        <v>85089221.744109139</v>
      </c>
      <c r="M16" s="132">
        <v>37835957.86405126</v>
      </c>
      <c r="N16" s="1100" t="s">
        <v>881</v>
      </c>
      <c r="O16" s="1100"/>
      <c r="P16" s="1100"/>
      <c r="Q16" s="2"/>
      <c r="R16" s="131">
        <v>10949731.279817685</v>
      </c>
      <c r="S16" s="132">
        <v>5866996.5075264461</v>
      </c>
      <c r="T16" s="132">
        <v>15282653.733954567</v>
      </c>
      <c r="U16" s="132">
        <v>9751950.1883288417</v>
      </c>
      <c r="V16" s="132">
        <v>5401932.170430324</v>
      </c>
      <c r="W16" s="132">
        <v>111983963.68303233</v>
      </c>
      <c r="X16" s="50">
        <v>64510374.726414204</v>
      </c>
      <c r="Y16" s="132">
        <v>254261.95056054977</v>
      </c>
      <c r="Z16" s="132">
        <v>47219327.006057613</v>
      </c>
      <c r="AA16" s="132">
        <v>100086642.83445083</v>
      </c>
      <c r="AB16" s="132">
        <v>21200523.00912872</v>
      </c>
      <c r="AF16" s="203" t="s">
        <v>777</v>
      </c>
      <c r="AG16" s="203" t="s">
        <v>778</v>
      </c>
      <c r="AH16" s="203"/>
      <c r="AI16" s="203"/>
      <c r="AJ16" s="203"/>
    </row>
    <row r="17" spans="1:37" s="130" customFormat="1" ht="18" hidden="1" customHeight="1">
      <c r="A17" s="1100" t="s">
        <v>882</v>
      </c>
      <c r="B17" s="1100"/>
      <c r="C17" s="1100"/>
      <c r="D17" s="2"/>
      <c r="E17" s="194">
        <v>1905911401.124707</v>
      </c>
      <c r="F17" s="194">
        <v>1806885737.2984271</v>
      </c>
      <c r="G17" s="194">
        <v>1592699415.4592865</v>
      </c>
      <c r="H17" s="194">
        <v>56035079.219651394</v>
      </c>
      <c r="I17" s="194">
        <v>20293166.304085318</v>
      </c>
      <c r="J17" s="194">
        <v>1037285061.5019439</v>
      </c>
      <c r="K17" s="194">
        <v>479086108.43360746</v>
      </c>
      <c r="L17" s="194">
        <v>91977373.63521269</v>
      </c>
      <c r="M17" s="194">
        <v>37361463.478440605</v>
      </c>
      <c r="N17" s="1100" t="s">
        <v>882</v>
      </c>
      <c r="O17" s="1100"/>
      <c r="P17" s="1100"/>
      <c r="Q17" s="2"/>
      <c r="R17" s="194">
        <v>13292613.139906682</v>
      </c>
      <c r="S17" s="194">
        <v>6420277.4258636395</v>
      </c>
      <c r="T17" s="194">
        <v>17419931.859455429</v>
      </c>
      <c r="U17" s="194">
        <v>8291295.1321529215</v>
      </c>
      <c r="V17" s="194">
        <v>9191792.5993934143</v>
      </c>
      <c r="W17" s="194">
        <v>122208948.20392454</v>
      </c>
      <c r="X17" s="199">
        <v>71156047.930085033</v>
      </c>
      <c r="Y17" s="194">
        <v>352436.01569032727</v>
      </c>
      <c r="Z17" s="194">
        <v>50700464.258149348</v>
      </c>
      <c r="AA17" s="194">
        <v>118557832.6993084</v>
      </c>
      <c r="AB17" s="194">
        <v>19532168.87302703</v>
      </c>
      <c r="AF17" s="124" t="s">
        <v>790</v>
      </c>
      <c r="AG17" s="124" t="s">
        <v>790</v>
      </c>
      <c r="AH17" s="208"/>
      <c r="AI17" s="208"/>
      <c r="AJ17" s="208"/>
    </row>
    <row r="18" spans="1:37" s="130" customFormat="1" ht="18" hidden="1" customHeight="1">
      <c r="A18" s="1100" t="s">
        <v>883</v>
      </c>
      <c r="B18" s="1100"/>
      <c r="C18" s="1100"/>
      <c r="D18" s="2"/>
      <c r="E18" s="194">
        <f>F18+AA18-AB18</f>
        <v>1892556986.2822149</v>
      </c>
      <c r="F18" s="194">
        <f>G18+K18+W18</f>
        <v>1823599025.3699515</v>
      </c>
      <c r="G18" s="194">
        <f>H18+I18+J18+K18</f>
        <v>1322044902.9243348</v>
      </c>
      <c r="H18" s="194">
        <v>48134226.697586112</v>
      </c>
      <c r="I18" s="194">
        <v>21622586.778182603</v>
      </c>
      <c r="J18" s="194">
        <v>855876728.34116554</v>
      </c>
      <c r="K18" s="194">
        <v>396411361.1074006</v>
      </c>
      <c r="L18" s="194">
        <v>79659450.429710269</v>
      </c>
      <c r="M18" s="194">
        <v>34041821.947817221</v>
      </c>
      <c r="N18" s="1100" t="s">
        <v>883</v>
      </c>
      <c r="O18" s="1100"/>
      <c r="P18" s="1100"/>
      <c r="Q18" s="2"/>
      <c r="R18" s="194">
        <v>11347726.647405256</v>
      </c>
      <c r="S18" s="194">
        <v>5790568.5293154269</v>
      </c>
      <c r="T18" s="194">
        <v>14955011.081214637</v>
      </c>
      <c r="U18" s="194">
        <v>7876796.128277164</v>
      </c>
      <c r="V18" s="194">
        <v>5647526.0956805535</v>
      </c>
      <c r="W18" s="194">
        <v>105142761.33821596</v>
      </c>
      <c r="X18" s="194">
        <v>60473264.517373003</v>
      </c>
      <c r="Y18" s="194">
        <v>263743.77673027688</v>
      </c>
      <c r="Z18" s="194">
        <v>44405753.044112645</v>
      </c>
      <c r="AA18" s="194">
        <v>80943746.709172249</v>
      </c>
      <c r="AB18" s="194">
        <v>11985785.796908749</v>
      </c>
      <c r="AE18" s="130" t="s">
        <v>976</v>
      </c>
      <c r="AF18" s="130">
        <v>401698753.57278156</v>
      </c>
      <c r="AH18" s="130">
        <f>AF18*(1+AH24)</f>
        <v>401698753.57278156</v>
      </c>
      <c r="AI18" s="213">
        <f>(AH18/AF18)-1</f>
        <v>0</v>
      </c>
      <c r="AJ18" s="130">
        <f>AH18-AF18</f>
        <v>0</v>
      </c>
      <c r="AK18" s="43"/>
    </row>
    <row r="19" spans="1:37" s="130" customFormat="1" ht="18" customHeight="1">
      <c r="A19" s="1100" t="s">
        <v>884</v>
      </c>
      <c r="B19" s="1100"/>
      <c r="C19" s="1100"/>
      <c r="D19" s="2"/>
      <c r="E19" s="194">
        <v>1918058080.3343196</v>
      </c>
      <c r="F19" s="194">
        <v>1829300639.4857309</v>
      </c>
      <c r="G19" s="194">
        <v>1603939222.7933161</v>
      </c>
      <c r="H19" s="194">
        <v>49794242.92041114</v>
      </c>
      <c r="I19" s="194">
        <v>29229771.450746041</v>
      </c>
      <c r="J19" s="194">
        <v>1052866166.4356915</v>
      </c>
      <c r="K19" s="194">
        <v>472049041.9864639</v>
      </c>
      <c r="L19" s="194">
        <v>101921170.77994193</v>
      </c>
      <c r="M19" s="194">
        <v>41403783.888343148</v>
      </c>
      <c r="N19" s="1100" t="s">
        <v>884</v>
      </c>
      <c r="O19" s="1100"/>
      <c r="P19" s="1100"/>
      <c r="Q19" s="2"/>
      <c r="R19" s="194">
        <v>15156975.946723636</v>
      </c>
      <c r="S19" s="194">
        <v>9113366.8013288975</v>
      </c>
      <c r="T19" s="194">
        <v>20670375.434653386</v>
      </c>
      <c r="U19" s="194">
        <v>9365918.2748927232</v>
      </c>
      <c r="V19" s="194">
        <v>6210750.434000113</v>
      </c>
      <c r="W19" s="194">
        <v>123440245.91246736</v>
      </c>
      <c r="X19" s="199">
        <v>65709038.855836667</v>
      </c>
      <c r="Y19" s="194">
        <v>316509.0393580143</v>
      </c>
      <c r="Z19" s="194">
        <v>57414698.017272882</v>
      </c>
      <c r="AA19" s="194">
        <v>108374434.91079684</v>
      </c>
      <c r="AB19" s="194">
        <v>19616994.062205464</v>
      </c>
      <c r="AE19" s="130">
        <v>98</v>
      </c>
      <c r="AF19" s="130">
        <v>409491363.05769229</v>
      </c>
      <c r="AG19" s="130">
        <v>882011101.71667922</v>
      </c>
      <c r="AK19" s="43"/>
    </row>
    <row r="20" spans="1:37" s="130" customFormat="1" ht="18" customHeight="1">
      <c r="A20" s="1100" t="s">
        <v>885</v>
      </c>
      <c r="B20" s="1100"/>
      <c r="C20" s="1100"/>
      <c r="D20" s="2"/>
      <c r="E20" s="194">
        <v>2003052329.1130536</v>
      </c>
      <c r="F20" s="194">
        <v>1913570358.5609207</v>
      </c>
      <c r="G20" s="194">
        <v>1692738136.9200251</v>
      </c>
      <c r="H20" s="194">
        <v>33742597.498634771</v>
      </c>
      <c r="I20" s="194">
        <v>27969698.550922256</v>
      </c>
      <c r="J20" s="194">
        <v>1129104080.6300826</v>
      </c>
      <c r="K20" s="194">
        <v>501921760.24039036</v>
      </c>
      <c r="L20" s="194">
        <v>100932770.33373679</v>
      </c>
      <c r="M20" s="194">
        <v>43865163.324620284</v>
      </c>
      <c r="N20" s="1100" t="s">
        <v>885</v>
      </c>
      <c r="O20" s="1100"/>
      <c r="P20" s="1100"/>
      <c r="Q20" s="2"/>
      <c r="R20" s="194">
        <v>17703222.867415816</v>
      </c>
      <c r="S20" s="194">
        <v>8641480.5215690173</v>
      </c>
      <c r="T20" s="194">
        <v>18716342.829991616</v>
      </c>
      <c r="U20" s="194">
        <v>6071608.0709286798</v>
      </c>
      <c r="V20" s="194">
        <v>5934952.7192114126</v>
      </c>
      <c r="W20" s="194">
        <v>119899451.30716555</v>
      </c>
      <c r="X20" s="199">
        <v>70314885.609816074</v>
      </c>
      <c r="Y20" s="194">
        <v>451146.73938871425</v>
      </c>
      <c r="Z20" s="194">
        <v>49133418.957960568</v>
      </c>
      <c r="AA20" s="194">
        <v>110364228.7517581</v>
      </c>
      <c r="AB20" s="194">
        <v>20882258.199627183</v>
      </c>
      <c r="AE20" s="130">
        <v>99</v>
      </c>
      <c r="AF20" s="130">
        <v>438348480.41670144</v>
      </c>
      <c r="AG20" s="130">
        <v>1037309031.7699443</v>
      </c>
      <c r="AK20" s="43"/>
    </row>
    <row r="21" spans="1:37" s="130" customFormat="1" ht="18" customHeight="1">
      <c r="A21" s="1100" t="s">
        <v>886</v>
      </c>
      <c r="B21" s="1100"/>
      <c r="C21" s="1100"/>
      <c r="D21" s="2"/>
      <c r="E21" s="194">
        <v>2263187709.1592302</v>
      </c>
      <c r="F21" s="194">
        <v>2162405349.4769664</v>
      </c>
      <c r="G21" s="194">
        <v>1926832167.3227859</v>
      </c>
      <c r="H21" s="194">
        <v>50438539.85671977</v>
      </c>
      <c r="I21" s="194">
        <v>31515796.894087169</v>
      </c>
      <c r="J21" s="194">
        <v>1301181267.8617427</v>
      </c>
      <c r="K21" s="194">
        <v>543696562.71023703</v>
      </c>
      <c r="L21" s="194">
        <v>106637414.54177132</v>
      </c>
      <c r="M21" s="194">
        <v>46067162.217533663</v>
      </c>
      <c r="N21" s="1100" t="s">
        <v>886</v>
      </c>
      <c r="O21" s="1100"/>
      <c r="P21" s="1100"/>
      <c r="Q21" s="2"/>
      <c r="R21" s="194">
        <v>17925174.73564985</v>
      </c>
      <c r="S21" s="194">
        <v>9105301.5176570918</v>
      </c>
      <c r="T21" s="194">
        <v>21594796.49224304</v>
      </c>
      <c r="U21" s="194">
        <v>5915853.4033916388</v>
      </c>
      <c r="V21" s="194">
        <v>6029126.1752961352</v>
      </c>
      <c r="W21" s="194">
        <v>128935767.61240801</v>
      </c>
      <c r="X21" s="199">
        <v>76298958.686348274</v>
      </c>
      <c r="Y21" s="194">
        <v>347299.23651442118</v>
      </c>
      <c r="Z21" s="194">
        <v>52289509.689545281</v>
      </c>
      <c r="AA21" s="194">
        <v>121025198.16219103</v>
      </c>
      <c r="AB21" s="194">
        <v>20242838.47992618</v>
      </c>
      <c r="AK21" s="43"/>
    </row>
    <row r="22" spans="1:37">
      <c r="A22" s="1100" t="s">
        <v>887</v>
      </c>
      <c r="B22" s="1100"/>
      <c r="C22" s="1100"/>
      <c r="D22" s="2"/>
      <c r="E22" s="194">
        <v>2296967937.9105015</v>
      </c>
      <c r="F22" s="194">
        <v>2181981090.0158982</v>
      </c>
      <c r="G22" s="194">
        <v>1947551461.4915679</v>
      </c>
      <c r="H22" s="194">
        <v>56174469.685894594</v>
      </c>
      <c r="I22" s="194">
        <v>36285352.06575726</v>
      </c>
      <c r="J22" s="194">
        <v>1327383509.6886277</v>
      </c>
      <c r="K22" s="194">
        <v>527708130.05129176</v>
      </c>
      <c r="L22" s="194">
        <v>103154631.35230145</v>
      </c>
      <c r="M22" s="194">
        <v>45917886.902473107</v>
      </c>
      <c r="N22" s="1100" t="s">
        <v>887</v>
      </c>
      <c r="O22" s="1100"/>
      <c r="P22" s="1100"/>
      <c r="Q22" s="214"/>
      <c r="R22" s="194">
        <v>18190134.436892606</v>
      </c>
      <c r="S22" s="194">
        <v>8336240.8068993008</v>
      </c>
      <c r="T22" s="194">
        <v>21514407.058516838</v>
      </c>
      <c r="U22" s="194">
        <v>4413495.3153394675</v>
      </c>
      <c r="V22" s="194">
        <v>4782466.8321800772</v>
      </c>
      <c r="W22" s="194">
        <v>131274997.17202936</v>
      </c>
      <c r="X22" s="199">
        <v>73940940.593984038</v>
      </c>
      <c r="Y22" s="194">
        <v>616388.1521807767</v>
      </c>
      <c r="Z22" s="194">
        <v>56717668.425864562</v>
      </c>
      <c r="AA22" s="194">
        <v>134775379.42539817</v>
      </c>
      <c r="AB22" s="194">
        <v>19788531.53080038</v>
      </c>
    </row>
    <row r="23" spans="1:37">
      <c r="A23" s="1100" t="s">
        <v>1101</v>
      </c>
      <c r="B23" s="1100"/>
      <c r="C23" s="1100"/>
      <c r="D23" s="2"/>
      <c r="E23" s="194">
        <v>2611526961.9052567</v>
      </c>
      <c r="F23" s="194">
        <v>2469547853.3207588</v>
      </c>
      <c r="G23" s="194">
        <v>2185877774.3387218</v>
      </c>
      <c r="H23" s="194">
        <v>55041749.027572758</v>
      </c>
      <c r="I23" s="194">
        <v>44948460.470020458</v>
      </c>
      <c r="J23" s="194">
        <v>1518477550.7594748</v>
      </c>
      <c r="K23" s="194">
        <v>558729922.58465528</v>
      </c>
      <c r="L23" s="194">
        <v>112001400.9804389</v>
      </c>
      <c r="M23" s="194">
        <v>51310740.930126138</v>
      </c>
      <c r="N23" s="1100" t="s">
        <v>1101</v>
      </c>
      <c r="O23" s="1100"/>
      <c r="P23" s="1100"/>
      <c r="Q23" s="214"/>
      <c r="R23" s="194">
        <v>17600868.413797736</v>
      </c>
      <c r="S23" s="194">
        <v>10157434.262884654</v>
      </c>
      <c r="T23" s="194">
        <v>23768528.628772002</v>
      </c>
      <c r="U23" s="194">
        <v>5490629.2830968993</v>
      </c>
      <c r="V23" s="194">
        <v>3531724.5057614702</v>
      </c>
      <c r="W23" s="194">
        <v>171668678.00159627</v>
      </c>
      <c r="X23" s="199">
        <v>68425558.473110497</v>
      </c>
      <c r="Y23" s="194">
        <v>172132.88482894946</v>
      </c>
      <c r="Z23" s="194">
        <v>63373082.267656878</v>
      </c>
      <c r="AA23" s="194">
        <v>161914963.76830015</v>
      </c>
      <c r="AB23" s="194">
        <v>19938762.183802322</v>
      </c>
    </row>
    <row r="24" spans="1:37" ht="18" customHeight="1">
      <c r="A24" s="1100" t="s">
        <v>63</v>
      </c>
      <c r="B24" s="1100"/>
      <c r="C24" s="1100"/>
      <c r="D24" s="2"/>
      <c r="E24" s="428"/>
      <c r="F24" s="428"/>
      <c r="G24" s="428"/>
      <c r="H24" s="428"/>
      <c r="I24" s="453"/>
      <c r="J24" s="453"/>
      <c r="K24" s="428"/>
      <c r="L24" s="428"/>
      <c r="M24" s="428"/>
      <c r="N24" s="1100" t="s">
        <v>63</v>
      </c>
      <c r="O24" s="1100"/>
      <c r="P24" s="1100"/>
      <c r="Q24" s="2"/>
      <c r="R24" s="428"/>
      <c r="S24" s="428"/>
      <c r="T24" s="428"/>
      <c r="U24" s="428"/>
      <c r="V24" s="428"/>
      <c r="W24" s="428"/>
      <c r="X24" s="428"/>
      <c r="Y24" s="428"/>
      <c r="Z24" s="428"/>
      <c r="AA24" s="428"/>
      <c r="AB24" s="428"/>
      <c r="AD24" s="130"/>
      <c r="AE24" s="130">
        <v>101</v>
      </c>
      <c r="AF24" s="130">
        <v>547157393.49474251</v>
      </c>
      <c r="AG24" s="130">
        <v>1052921280.2666944</v>
      </c>
      <c r="AH24" s="130"/>
      <c r="AI24" s="130"/>
      <c r="AJ24" s="130"/>
    </row>
    <row r="25" spans="1:37" ht="18" customHeight="1">
      <c r="A25" s="98"/>
      <c r="B25" s="98" t="s">
        <v>64</v>
      </c>
      <c r="C25" s="98"/>
      <c r="D25" s="46"/>
      <c r="E25" s="428">
        <v>2582076650.3934298</v>
      </c>
      <c r="F25" s="428">
        <v>2453948810.5448847</v>
      </c>
      <c r="G25" s="428">
        <v>2173859220.5218153</v>
      </c>
      <c r="H25" s="428">
        <v>54039280.785634883</v>
      </c>
      <c r="I25" s="428">
        <v>44948460.470020458</v>
      </c>
      <c r="J25" s="428">
        <v>1516062507.7419329</v>
      </c>
      <c r="K25" s="428">
        <v>550128880.02722788</v>
      </c>
      <c r="L25" s="428">
        <v>108887584.28442341</v>
      </c>
      <c r="M25" s="428">
        <v>51168431.294700004</v>
      </c>
      <c r="N25" s="98"/>
      <c r="O25" s="98" t="s">
        <v>791</v>
      </c>
      <c r="P25" s="98"/>
      <c r="Q25" s="46"/>
      <c r="R25" s="428">
        <v>17559077.346748523</v>
      </c>
      <c r="S25" s="428">
        <v>8901758.6191225518</v>
      </c>
      <c r="T25" s="428">
        <v>22315133.905631684</v>
      </c>
      <c r="U25" s="428">
        <v>5272242.9270540848</v>
      </c>
      <c r="V25" s="428">
        <v>3529465.2351665995</v>
      </c>
      <c r="W25" s="428">
        <v>171202005.73864543</v>
      </c>
      <c r="X25" s="428">
        <v>68338811.533110499</v>
      </c>
      <c r="Y25" s="428">
        <v>171508.26211012161</v>
      </c>
      <c r="Z25" s="428">
        <v>62993781.567424878</v>
      </c>
      <c r="AA25" s="428">
        <v>148000161.69901302</v>
      </c>
      <c r="AB25" s="428">
        <v>19875228.850468986</v>
      </c>
      <c r="AD25" s="130"/>
      <c r="AE25" s="130"/>
      <c r="AF25" s="130">
        <f>SUM(AF19:AF24)</f>
        <v>1394997236.9691362</v>
      </c>
      <c r="AG25" s="130">
        <f>SUM(AG19:AG24)</f>
        <v>2972241413.7533178</v>
      </c>
      <c r="AH25" s="213">
        <f>(AG25/AF25)-1</f>
        <v>1.1306432263701161</v>
      </c>
      <c r="AI25" s="130"/>
      <c r="AJ25" s="130"/>
    </row>
    <row r="26" spans="1:37" ht="18" customHeight="1">
      <c r="A26" s="98"/>
      <c r="B26" s="1088" t="s">
        <v>792</v>
      </c>
      <c r="C26" s="98"/>
      <c r="D26" s="46"/>
      <c r="E26" s="428">
        <v>29450311.511827316</v>
      </c>
      <c r="F26" s="428">
        <v>15599042.775873573</v>
      </c>
      <c r="G26" s="428">
        <v>12018553.816907298</v>
      </c>
      <c r="H26" s="428">
        <v>1002468.2419378635</v>
      </c>
      <c r="I26" s="428">
        <v>0</v>
      </c>
      <c r="J26" s="428">
        <v>2415043.0175419366</v>
      </c>
      <c r="K26" s="428">
        <v>8601042.5574274939</v>
      </c>
      <c r="L26" s="428">
        <v>3113816.6960154572</v>
      </c>
      <c r="M26" s="428">
        <v>142309.63542613975</v>
      </c>
      <c r="N26" s="98"/>
      <c r="O26" s="1088" t="s">
        <v>792</v>
      </c>
      <c r="P26" s="98"/>
      <c r="Q26" s="46"/>
      <c r="R26" s="428">
        <v>41791.067049214056</v>
      </c>
      <c r="S26" s="428">
        <v>1255675.6437620968</v>
      </c>
      <c r="T26" s="428">
        <v>1453394.7231403179</v>
      </c>
      <c r="U26" s="428">
        <v>218386.35604281814</v>
      </c>
      <c r="V26" s="428">
        <v>2259.2705948703187</v>
      </c>
      <c r="W26" s="428">
        <v>466672.26295082486</v>
      </c>
      <c r="X26" s="428">
        <v>86746.94</v>
      </c>
      <c r="Y26" s="428">
        <v>624.62271882785797</v>
      </c>
      <c r="Z26" s="428">
        <v>379300.70023199689</v>
      </c>
      <c r="AA26" s="428">
        <v>13914802.069287105</v>
      </c>
      <c r="AB26" s="428">
        <v>63533.333333333336</v>
      </c>
      <c r="AD26" s="130"/>
      <c r="AE26" s="130"/>
      <c r="AF26" s="130"/>
    </row>
    <row r="27" spans="1:37" ht="18" customHeight="1">
      <c r="A27" s="1100" t="s">
        <v>793</v>
      </c>
      <c r="B27" s="1100"/>
      <c r="C27" s="1100"/>
      <c r="D27" s="2"/>
      <c r="E27" s="428"/>
      <c r="F27" s="428"/>
      <c r="G27" s="428"/>
      <c r="H27" s="428"/>
      <c r="I27" s="428"/>
      <c r="J27" s="428"/>
      <c r="K27" s="428"/>
      <c r="L27" s="428"/>
      <c r="M27" s="428"/>
      <c r="N27" s="1100" t="s">
        <v>793</v>
      </c>
      <c r="O27" s="1100"/>
      <c r="P27" s="1100"/>
      <c r="Q27" s="2"/>
      <c r="R27" s="428"/>
      <c r="S27" s="428"/>
      <c r="T27" s="428"/>
      <c r="U27" s="428"/>
      <c r="V27" s="428"/>
      <c r="W27" s="428"/>
      <c r="X27" s="428"/>
      <c r="Y27" s="428"/>
      <c r="Z27" s="428"/>
      <c r="AA27" s="428"/>
      <c r="AB27" s="428"/>
      <c r="AD27" s="130"/>
      <c r="AE27" s="130"/>
      <c r="AF27" s="130"/>
    </row>
    <row r="28" spans="1:37" ht="18" customHeight="1">
      <c r="A28" s="98"/>
      <c r="B28" s="98" t="s">
        <v>81</v>
      </c>
      <c r="C28" s="98"/>
      <c r="D28" s="46"/>
      <c r="E28" s="428">
        <v>2029599726.6851723</v>
      </c>
      <c r="F28" s="428">
        <v>1978055271.6728015</v>
      </c>
      <c r="G28" s="428">
        <v>1805478975.2797642</v>
      </c>
      <c r="H28" s="428">
        <v>34104906.174894072</v>
      </c>
      <c r="I28" s="428">
        <v>39436880.964307927</v>
      </c>
      <c r="J28" s="428">
        <v>1324481004.887599</v>
      </c>
      <c r="K28" s="428">
        <v>407456183.25296223</v>
      </c>
      <c r="L28" s="428">
        <v>70991734.475485787</v>
      </c>
      <c r="M28" s="428">
        <v>40248500.906728238</v>
      </c>
      <c r="N28" s="98"/>
      <c r="O28" s="98" t="s">
        <v>81</v>
      </c>
      <c r="P28" s="98"/>
      <c r="Q28" s="46"/>
      <c r="R28" s="428">
        <v>11092129.209339244</v>
      </c>
      <c r="S28" s="428">
        <v>4794212.4504665527</v>
      </c>
      <c r="T28" s="428">
        <v>9859126.0022731666</v>
      </c>
      <c r="U28" s="428">
        <v>2540150.9767406583</v>
      </c>
      <c r="V28" s="428">
        <v>2457614.9299379145</v>
      </c>
      <c r="W28" s="428">
        <v>101584561.9175518</v>
      </c>
      <c r="X28" s="428">
        <v>60633353.713900313</v>
      </c>
      <c r="Y28" s="428">
        <v>90467.390955945171</v>
      </c>
      <c r="Z28" s="428">
        <v>40860740.812695578</v>
      </c>
      <c r="AA28" s="428">
        <v>68873724.73987487</v>
      </c>
      <c r="AB28" s="428">
        <v>17329269.727504905</v>
      </c>
      <c r="AD28" s="130"/>
      <c r="AE28" s="130"/>
      <c r="AF28" s="130"/>
    </row>
    <row r="29" spans="1:37" ht="18" customHeight="1">
      <c r="A29" s="98"/>
      <c r="B29" s="98" t="s">
        <v>82</v>
      </c>
      <c r="C29" s="98"/>
      <c r="D29" s="46"/>
      <c r="E29" s="428">
        <v>72625240.29485172</v>
      </c>
      <c r="F29" s="428">
        <v>61784895.37765038</v>
      </c>
      <c r="G29" s="428">
        <v>53175663.976200208</v>
      </c>
      <c r="H29" s="428">
        <v>3263974.905054457</v>
      </c>
      <c r="I29" s="428">
        <v>693766.81459580001</v>
      </c>
      <c r="J29" s="428">
        <v>24620313.223731335</v>
      </c>
      <c r="K29" s="428">
        <v>24597609.032818623</v>
      </c>
      <c r="L29" s="428">
        <v>5261245.147626414</v>
      </c>
      <c r="M29" s="428">
        <v>1570437.7965908551</v>
      </c>
      <c r="N29" s="98"/>
      <c r="O29" s="98" t="s">
        <v>82</v>
      </c>
      <c r="P29" s="98"/>
      <c r="Q29" s="46"/>
      <c r="R29" s="428">
        <v>617896.88419865898</v>
      </c>
      <c r="S29" s="428">
        <v>853622.30493533541</v>
      </c>
      <c r="T29" s="428">
        <v>1635463.4461792503</v>
      </c>
      <c r="U29" s="428">
        <v>405044.30457802111</v>
      </c>
      <c r="V29" s="428">
        <v>178780.41114429483</v>
      </c>
      <c r="W29" s="428">
        <v>3347986.2538237097</v>
      </c>
      <c r="X29" s="428">
        <v>342647.47078298812</v>
      </c>
      <c r="Y29" s="428">
        <v>3915.3682611178519</v>
      </c>
      <c r="Z29" s="428">
        <v>3001423.4147796049</v>
      </c>
      <c r="AA29" s="428">
        <v>11334901.02240984</v>
      </c>
      <c r="AB29" s="428">
        <v>494556.10520844656</v>
      </c>
      <c r="AD29" s="130"/>
      <c r="AE29" s="130"/>
      <c r="AF29" s="130"/>
    </row>
    <row r="30" spans="1:37" ht="18" customHeight="1">
      <c r="A30" s="98"/>
      <c r="B30" s="98" t="s">
        <v>83</v>
      </c>
      <c r="C30" s="98"/>
      <c r="D30" s="46"/>
      <c r="E30" s="428">
        <v>217873258.92749995</v>
      </c>
      <c r="F30" s="428">
        <v>172347879.88789374</v>
      </c>
      <c r="G30" s="428">
        <v>144251915.2587136</v>
      </c>
      <c r="H30" s="428">
        <v>8691308.1982476227</v>
      </c>
      <c r="I30" s="428">
        <v>2681403.4091167334</v>
      </c>
      <c r="J30" s="428">
        <v>68715293.609366626</v>
      </c>
      <c r="K30" s="428">
        <v>64163910.041982651</v>
      </c>
      <c r="L30" s="428">
        <v>18444729.090119865</v>
      </c>
      <c r="M30" s="428">
        <v>4666797.8273572847</v>
      </c>
      <c r="N30" s="98"/>
      <c r="O30" s="98" t="s">
        <v>83</v>
      </c>
      <c r="P30" s="98"/>
      <c r="Q30" s="46"/>
      <c r="R30" s="428">
        <v>2307445.0851879185</v>
      </c>
      <c r="S30" s="428">
        <v>2568886.0648105643</v>
      </c>
      <c r="T30" s="428">
        <v>7231210.3924029944</v>
      </c>
      <c r="U30" s="428">
        <v>1119971.6292775671</v>
      </c>
      <c r="V30" s="428">
        <v>550418.09108354512</v>
      </c>
      <c r="W30" s="428">
        <v>9651235.5390602145</v>
      </c>
      <c r="X30" s="428">
        <v>1727055.0734272071</v>
      </c>
      <c r="Y30" s="428">
        <v>33428.400607402546</v>
      </c>
      <c r="Z30" s="428">
        <v>7890752.0650256071</v>
      </c>
      <c r="AA30" s="428">
        <v>46511141.088345386</v>
      </c>
      <c r="AB30" s="428">
        <v>985762.04873909522</v>
      </c>
      <c r="AD30" s="130"/>
      <c r="AE30" s="130"/>
      <c r="AF30" s="130"/>
    </row>
    <row r="31" spans="1:37" ht="18" customHeight="1">
      <c r="A31" s="98"/>
      <c r="B31" s="98" t="s">
        <v>794</v>
      </c>
      <c r="C31" s="98"/>
      <c r="D31" s="46"/>
      <c r="E31" s="428">
        <v>44074005.817732148</v>
      </c>
      <c r="F31" s="428">
        <v>22245094.101411965</v>
      </c>
      <c r="G31" s="428">
        <v>17580457.764044568</v>
      </c>
      <c r="H31" s="428">
        <v>1703543.6683766476</v>
      </c>
      <c r="I31" s="439">
        <v>0</v>
      </c>
      <c r="J31" s="428">
        <v>3551127.6727753594</v>
      </c>
      <c r="K31" s="428">
        <v>12325786.422892556</v>
      </c>
      <c r="L31" s="428">
        <v>3688012.1832068204</v>
      </c>
      <c r="M31" s="428">
        <v>137526.64744976503</v>
      </c>
      <c r="N31" s="98"/>
      <c r="O31" s="98" t="s">
        <v>794</v>
      </c>
      <c r="P31" s="98"/>
      <c r="Q31" s="46"/>
      <c r="R31" s="428">
        <v>105272.99607191913</v>
      </c>
      <c r="S31" s="428">
        <v>1471103.2656721938</v>
      </c>
      <c r="T31" s="428">
        <v>1698091.2919165748</v>
      </c>
      <c r="U31" s="428">
        <v>271206.07150065259</v>
      </c>
      <c r="V31" s="428">
        <v>4811.9105957141674</v>
      </c>
      <c r="W31" s="428">
        <v>976624.15416058106</v>
      </c>
      <c r="X31" s="428">
        <v>0</v>
      </c>
      <c r="Y31" s="428">
        <v>1820.3370044839439</v>
      </c>
      <c r="Z31" s="428">
        <v>974803.81715609715</v>
      </c>
      <c r="AA31" s="428">
        <v>21927445.049670052</v>
      </c>
      <c r="AB31" s="428">
        <v>98533.333349862267</v>
      </c>
      <c r="AD31" s="130"/>
      <c r="AE31" s="130"/>
      <c r="AF31" s="130"/>
    </row>
    <row r="32" spans="1:37" ht="18" customHeight="1">
      <c r="A32" s="98"/>
      <c r="B32" s="98" t="s">
        <v>795</v>
      </c>
      <c r="C32" s="98"/>
      <c r="D32" s="46"/>
      <c r="E32" s="428">
        <v>247354730.17999998</v>
      </c>
      <c r="F32" s="428">
        <v>235114712.28099999</v>
      </c>
      <c r="G32" s="428">
        <v>165390762.05999988</v>
      </c>
      <c r="H32" s="428">
        <v>7278016.0810000002</v>
      </c>
      <c r="I32" s="428">
        <v>2136409.2820000006</v>
      </c>
      <c r="J32" s="428">
        <v>97109811.365999982</v>
      </c>
      <c r="K32" s="428">
        <v>50186433.833999991</v>
      </c>
      <c r="L32" s="428">
        <v>13615680.084000001</v>
      </c>
      <c r="M32" s="428">
        <v>4687477.7520000022</v>
      </c>
      <c r="N32" s="98"/>
      <c r="O32" s="98" t="s">
        <v>795</v>
      </c>
      <c r="P32" s="98"/>
      <c r="Q32" s="46"/>
      <c r="R32" s="428">
        <v>3478124.2389999991</v>
      </c>
      <c r="S32" s="428">
        <v>469610.17699999985</v>
      </c>
      <c r="T32" s="428">
        <v>3344637.4959999993</v>
      </c>
      <c r="U32" s="428">
        <v>1154256.301</v>
      </c>
      <c r="V32" s="428">
        <v>340099.163</v>
      </c>
      <c r="W32" s="428">
        <v>56108270.137000009</v>
      </c>
      <c r="X32" s="428">
        <v>5722502.2149999999</v>
      </c>
      <c r="Y32" s="428">
        <v>42501.387999999999</v>
      </c>
      <c r="Z32" s="428">
        <v>10645362.158000007</v>
      </c>
      <c r="AA32" s="428">
        <v>13267751.868000004</v>
      </c>
      <c r="AB32" s="428">
        <v>1030640.9689999998</v>
      </c>
      <c r="AD32" s="130"/>
      <c r="AE32" s="130"/>
      <c r="AF32" s="130"/>
    </row>
    <row r="33" spans="1:32" ht="18" customHeight="1">
      <c r="A33" s="1100" t="s">
        <v>796</v>
      </c>
      <c r="B33" s="1100"/>
      <c r="C33" s="1100"/>
      <c r="D33" s="2"/>
      <c r="E33" s="428"/>
      <c r="F33" s="428"/>
      <c r="G33" s="428"/>
      <c r="H33" s="428"/>
      <c r="I33" s="428"/>
      <c r="J33" s="428"/>
      <c r="K33" s="428"/>
      <c r="L33" s="428"/>
      <c r="M33" s="428"/>
      <c r="N33" s="1100" t="s">
        <v>796</v>
      </c>
      <c r="O33" s="1100"/>
      <c r="P33" s="1100"/>
      <c r="Q33" s="2"/>
      <c r="R33" s="428"/>
      <c r="S33" s="428"/>
      <c r="T33" s="428"/>
      <c r="U33" s="428"/>
      <c r="V33" s="428"/>
      <c r="W33" s="428"/>
      <c r="X33" s="428"/>
      <c r="Y33" s="428"/>
      <c r="Z33" s="428"/>
      <c r="AA33" s="428"/>
      <c r="AB33" s="428"/>
      <c r="AD33" s="130"/>
      <c r="AE33" s="130"/>
      <c r="AF33" s="130"/>
    </row>
    <row r="34" spans="1:32" ht="18" customHeight="1">
      <c r="A34" s="1120" t="s">
        <v>65</v>
      </c>
      <c r="B34" s="1120"/>
      <c r="C34" s="6"/>
      <c r="D34" s="2"/>
      <c r="E34" s="428">
        <v>2604011660.5951314</v>
      </c>
      <c r="F34" s="428">
        <v>2464416497.9394097</v>
      </c>
      <c r="G34" s="428">
        <v>2181289301.8422747</v>
      </c>
      <c r="H34" s="428">
        <v>54800113.552096404</v>
      </c>
      <c r="I34" s="428">
        <v>44935408.61122258</v>
      </c>
      <c r="J34" s="428">
        <v>1516704517.5879035</v>
      </c>
      <c r="K34" s="428">
        <v>556169170.59405351</v>
      </c>
      <c r="L34" s="428">
        <v>111734794.30175565</v>
      </c>
      <c r="M34" s="428">
        <v>51292740.930125244</v>
      </c>
      <c r="N34" s="1120" t="s">
        <v>65</v>
      </c>
      <c r="O34" s="1120"/>
      <c r="P34" s="6"/>
      <c r="Q34" s="2"/>
      <c r="R34" s="428">
        <v>17596245.369297523</v>
      </c>
      <c r="S34" s="428">
        <v>10069885.958591163</v>
      </c>
      <c r="T34" s="428">
        <v>23687843.982968453</v>
      </c>
      <c r="U34" s="428">
        <v>5414878.5990117798</v>
      </c>
      <c r="V34" s="428">
        <v>3531724.5057614702</v>
      </c>
      <c r="W34" s="428">
        <v>171392401.79537764</v>
      </c>
      <c r="X34" s="428">
        <v>68425013.790110469</v>
      </c>
      <c r="Y34" s="428">
        <v>172132.88482894946</v>
      </c>
      <c r="Z34" s="428">
        <v>63097350.744438253</v>
      </c>
      <c r="AA34" s="428">
        <v>159508272.03702232</v>
      </c>
      <c r="AB34" s="428">
        <v>19916016.381301209</v>
      </c>
      <c r="AD34" s="130"/>
      <c r="AE34" s="130"/>
      <c r="AF34" s="130"/>
    </row>
    <row r="35" spans="1:32" ht="18" customHeight="1">
      <c r="A35" s="7"/>
      <c r="B35" s="98" t="s">
        <v>797</v>
      </c>
      <c r="C35" s="7"/>
      <c r="D35" s="2"/>
      <c r="E35" s="428">
        <v>1756129527.5569966</v>
      </c>
      <c r="F35" s="428">
        <v>1681878332.2709053</v>
      </c>
      <c r="G35" s="428">
        <v>1531176824.3430119</v>
      </c>
      <c r="H35" s="428">
        <v>38460204.857862875</v>
      </c>
      <c r="I35" s="428">
        <v>33258977.550696705</v>
      </c>
      <c r="J35" s="428">
        <v>1097530998.4270389</v>
      </c>
      <c r="K35" s="428">
        <v>361926643.5074147</v>
      </c>
      <c r="L35" s="428">
        <v>66462874.018309794</v>
      </c>
      <c r="M35" s="428">
        <v>36116370.750710048</v>
      </c>
      <c r="N35" s="7"/>
      <c r="O35" s="98" t="s">
        <v>797</v>
      </c>
      <c r="P35" s="7"/>
      <c r="Q35" s="2"/>
      <c r="R35" s="428">
        <v>10746496.439169075</v>
      </c>
      <c r="S35" s="428">
        <v>3806529.9757003058</v>
      </c>
      <c r="T35" s="428">
        <v>10569271.639177907</v>
      </c>
      <c r="U35" s="428">
        <v>2914064.8630687245</v>
      </c>
      <c r="V35" s="428">
        <v>2310140.3504837663</v>
      </c>
      <c r="W35" s="428">
        <v>84238633.909583345</v>
      </c>
      <c r="X35" s="428">
        <v>49213367.65549551</v>
      </c>
      <c r="Y35" s="428">
        <v>108308.76100483713</v>
      </c>
      <c r="Z35" s="428">
        <v>34916957.493083008</v>
      </c>
      <c r="AA35" s="428">
        <v>90520451.621428937</v>
      </c>
      <c r="AB35" s="428">
        <v>16269256.33533903</v>
      </c>
      <c r="AD35" s="130"/>
      <c r="AE35" s="130"/>
      <c r="AF35" s="130"/>
    </row>
    <row r="36" spans="1:32" ht="18" customHeight="1">
      <c r="A36" s="42"/>
      <c r="B36" s="42" t="s">
        <v>927</v>
      </c>
      <c r="C36" s="42"/>
      <c r="D36" s="46"/>
      <c r="E36" s="428">
        <v>233392744.59648544</v>
      </c>
      <c r="F36" s="428">
        <v>207029908.67999566</v>
      </c>
      <c r="G36" s="428">
        <v>179968856.08619919</v>
      </c>
      <c r="H36" s="428">
        <v>8906187.835195655</v>
      </c>
      <c r="I36" s="428">
        <v>2750600.4045965355</v>
      </c>
      <c r="J36" s="428">
        <v>103720243.12556434</v>
      </c>
      <c r="K36" s="428">
        <v>64591824.720842838</v>
      </c>
      <c r="L36" s="428">
        <v>15807575.909520073</v>
      </c>
      <c r="M36" s="428">
        <v>7261249.4366654623</v>
      </c>
      <c r="N36" s="42"/>
      <c r="O36" s="42" t="s">
        <v>927</v>
      </c>
      <c r="P36" s="42"/>
      <c r="Q36" s="46"/>
      <c r="R36" s="428">
        <v>1778476.0371256913</v>
      </c>
      <c r="S36" s="428">
        <v>1198166.2029228557</v>
      </c>
      <c r="T36" s="428">
        <v>2830580.28442802</v>
      </c>
      <c r="U36" s="428">
        <v>1325099.4133711422</v>
      </c>
      <c r="V36" s="428">
        <v>1414004.5350069015</v>
      </c>
      <c r="W36" s="428">
        <v>11253476.684276368</v>
      </c>
      <c r="X36" s="428">
        <v>4918546.1594128683</v>
      </c>
      <c r="Y36" s="428">
        <v>23411.289026058123</v>
      </c>
      <c r="Z36" s="428">
        <v>6311519.2358374475</v>
      </c>
      <c r="AA36" s="428">
        <v>27776735.405527741</v>
      </c>
      <c r="AB36" s="428">
        <v>1413899.4890379687</v>
      </c>
      <c r="AD36" s="130"/>
      <c r="AE36" s="130"/>
      <c r="AF36" s="130"/>
    </row>
    <row r="37" spans="1:32" ht="18" customHeight="1">
      <c r="A37" s="42"/>
      <c r="B37" s="42" t="s">
        <v>928</v>
      </c>
      <c r="C37" s="42"/>
      <c r="D37" s="46"/>
      <c r="E37" s="428">
        <v>1308894254.7238867</v>
      </c>
      <c r="F37" s="428">
        <v>1276678023.5609004</v>
      </c>
      <c r="G37" s="428">
        <v>1170933044.7856092</v>
      </c>
      <c r="H37" s="428">
        <v>23016309.709754482</v>
      </c>
      <c r="I37" s="428">
        <v>26793311.856841736</v>
      </c>
      <c r="J37" s="428">
        <v>888622202.02404225</v>
      </c>
      <c r="K37" s="428">
        <v>232501221.19497135</v>
      </c>
      <c r="L37" s="428">
        <v>40853681.762364857</v>
      </c>
      <c r="M37" s="428">
        <v>24215764.838058881</v>
      </c>
      <c r="N37" s="42"/>
      <c r="O37" s="42" t="s">
        <v>928</v>
      </c>
      <c r="P37" s="42"/>
      <c r="Q37" s="46"/>
      <c r="R37" s="428">
        <v>7339628.1946800835</v>
      </c>
      <c r="S37" s="428">
        <v>1306299.5138613316</v>
      </c>
      <c r="T37" s="428">
        <v>6386755.3174847644</v>
      </c>
      <c r="U37" s="428">
        <v>1038860.7496950071</v>
      </c>
      <c r="V37" s="428">
        <v>566373.14858481009</v>
      </c>
      <c r="W37" s="428">
        <v>64891297.012924783</v>
      </c>
      <c r="X37" s="428">
        <v>42075929.334320463</v>
      </c>
      <c r="Y37" s="428">
        <v>78317.709657140411</v>
      </c>
      <c r="Z37" s="428">
        <v>22737049.968947213</v>
      </c>
      <c r="AA37" s="428">
        <v>45994345.415723041</v>
      </c>
      <c r="AB37" s="428">
        <v>13778114.252736734</v>
      </c>
      <c r="AD37" s="130"/>
      <c r="AE37" s="130"/>
      <c r="AF37" s="130"/>
    </row>
    <row r="38" spans="1:32" ht="18" customHeight="1">
      <c r="A38" s="42"/>
      <c r="B38" s="42" t="s">
        <v>929</v>
      </c>
      <c r="C38" s="42"/>
      <c r="D38" s="46"/>
      <c r="E38" s="428">
        <v>140490153.80533481</v>
      </c>
      <c r="F38" s="428">
        <v>130682669.1389401</v>
      </c>
      <c r="G38" s="428">
        <v>120208144.32032427</v>
      </c>
      <c r="H38" s="428">
        <v>3964396.9898464107</v>
      </c>
      <c r="I38" s="428">
        <v>1632998.8130015144</v>
      </c>
      <c r="J38" s="428">
        <v>70135068.202647135</v>
      </c>
      <c r="K38" s="428">
        <v>44475680.314829193</v>
      </c>
      <c r="L38" s="428">
        <v>5904934.955053078</v>
      </c>
      <c r="M38" s="428">
        <v>3133917.6774834576</v>
      </c>
      <c r="N38" s="42"/>
      <c r="O38" s="42" t="s">
        <v>929</v>
      </c>
      <c r="P38" s="42"/>
      <c r="Q38" s="46"/>
      <c r="R38" s="428">
        <v>1240699.669971653</v>
      </c>
      <c r="S38" s="428">
        <v>722286.95203639939</v>
      </c>
      <c r="T38" s="428">
        <v>561487.96284472744</v>
      </c>
      <c r="U38" s="428">
        <v>224108.66214162335</v>
      </c>
      <c r="V38" s="428">
        <v>22434.030575216424</v>
      </c>
      <c r="W38" s="428">
        <v>4569589.8635627562</v>
      </c>
      <c r="X38" s="428">
        <v>1134113.7319999998</v>
      </c>
      <c r="Y38" s="428">
        <v>6333.5973216385937</v>
      </c>
      <c r="Z38" s="428">
        <v>3429142.5342411189</v>
      </c>
      <c r="AA38" s="428">
        <v>10421713.699081199</v>
      </c>
      <c r="AB38" s="428">
        <v>614229.03268649487</v>
      </c>
      <c r="AD38" s="130"/>
      <c r="AE38" s="130"/>
      <c r="AF38" s="130"/>
    </row>
    <row r="39" spans="1:32" ht="18" customHeight="1">
      <c r="A39" s="42"/>
      <c r="B39" s="42" t="s">
        <v>930</v>
      </c>
      <c r="C39" s="42"/>
      <c r="D39" s="46"/>
      <c r="E39" s="428">
        <v>73352374.431289524</v>
      </c>
      <c r="F39" s="428">
        <v>67487730.891070411</v>
      </c>
      <c r="G39" s="428">
        <v>60066779.150879264</v>
      </c>
      <c r="H39" s="428">
        <v>2573310.3230663375</v>
      </c>
      <c r="I39" s="428">
        <v>2082066.4762569165</v>
      </c>
      <c r="J39" s="428">
        <v>35053485.074784644</v>
      </c>
      <c r="K39" s="428">
        <v>20357917.276771378</v>
      </c>
      <c r="L39" s="428">
        <v>3896681.3913717666</v>
      </c>
      <c r="M39" s="428">
        <v>1505438.7985022159</v>
      </c>
      <c r="N39" s="42"/>
      <c r="O39" s="42" t="s">
        <v>930</v>
      </c>
      <c r="P39" s="42"/>
      <c r="Q39" s="46"/>
      <c r="R39" s="428">
        <v>387692.53739164397</v>
      </c>
      <c r="S39" s="428">
        <v>579777.30687971739</v>
      </c>
      <c r="T39" s="428">
        <v>790448.07442039601</v>
      </c>
      <c r="U39" s="428">
        <v>325996.03786095517</v>
      </c>
      <c r="V39" s="428">
        <v>307328.63631683844</v>
      </c>
      <c r="W39" s="428">
        <v>3524270.3488193941</v>
      </c>
      <c r="X39" s="428">
        <v>1084778.4297621662</v>
      </c>
      <c r="Y39" s="428">
        <v>246.16500000000002</v>
      </c>
      <c r="Z39" s="428">
        <v>2439245.7540572267</v>
      </c>
      <c r="AA39" s="428">
        <v>6327657.10109697</v>
      </c>
      <c r="AB39" s="428">
        <v>463013.56087783625</v>
      </c>
      <c r="AD39" s="130"/>
      <c r="AE39" s="130"/>
      <c r="AF39" s="130"/>
    </row>
    <row r="40" spans="1:32" ht="18" customHeight="1">
      <c r="A40" s="42"/>
      <c r="B40" s="98" t="s">
        <v>798</v>
      </c>
      <c r="C40" s="42"/>
      <c r="D40" s="46"/>
      <c r="E40" s="428">
        <v>333044626.02589142</v>
      </c>
      <c r="F40" s="428">
        <v>308421067.0750286</v>
      </c>
      <c r="G40" s="428">
        <v>275907762.55284542</v>
      </c>
      <c r="H40" s="428">
        <v>7891991.6464357236</v>
      </c>
      <c r="I40" s="428">
        <v>6475696.518745048</v>
      </c>
      <c r="J40" s="428">
        <v>167259627.98719266</v>
      </c>
      <c r="K40" s="428">
        <v>94280446.400472179</v>
      </c>
      <c r="L40" s="428">
        <v>17273556.797476087</v>
      </c>
      <c r="M40" s="428">
        <v>6684021.2634321665</v>
      </c>
      <c r="N40" s="42"/>
      <c r="O40" s="98" t="s">
        <v>798</v>
      </c>
      <c r="P40" s="42"/>
      <c r="Q40" s="46"/>
      <c r="R40" s="428">
        <v>2592479.9848066764</v>
      </c>
      <c r="S40" s="428">
        <v>2173135.2844218211</v>
      </c>
      <c r="T40" s="428">
        <v>4242750.4566202657</v>
      </c>
      <c r="U40" s="428">
        <v>1116893.0028260734</v>
      </c>
      <c r="V40" s="428">
        <v>464276.80536906555</v>
      </c>
      <c r="W40" s="428">
        <v>15239747.724707095</v>
      </c>
      <c r="X40" s="428">
        <v>5478653.884089971</v>
      </c>
      <c r="Y40" s="428">
        <v>22616.622913577288</v>
      </c>
      <c r="Z40" s="428">
        <v>9738477.2177035511</v>
      </c>
      <c r="AA40" s="428">
        <v>26283547.989798553</v>
      </c>
      <c r="AB40" s="428">
        <v>1659989.0389357219</v>
      </c>
      <c r="AD40" s="130"/>
      <c r="AE40" s="130"/>
      <c r="AF40" s="130"/>
    </row>
    <row r="41" spans="1:32" ht="18" customHeight="1">
      <c r="A41" s="42"/>
      <c r="B41" s="42" t="s">
        <v>931</v>
      </c>
      <c r="C41" s="42"/>
      <c r="D41" s="46"/>
      <c r="E41" s="428">
        <v>276467393.79038066</v>
      </c>
      <c r="F41" s="428">
        <v>258376595.98529395</v>
      </c>
      <c r="G41" s="428">
        <v>233212283.3268438</v>
      </c>
      <c r="H41" s="428">
        <v>5215297.6523015602</v>
      </c>
      <c r="I41" s="428">
        <v>5911948.6579045225</v>
      </c>
      <c r="J41" s="428">
        <v>147991238.56595585</v>
      </c>
      <c r="K41" s="428">
        <v>74093798.45068185</v>
      </c>
      <c r="L41" s="428">
        <v>12790838.066835366</v>
      </c>
      <c r="M41" s="428">
        <v>5700883.4309202153</v>
      </c>
      <c r="N41" s="42"/>
      <c r="O41" s="42" t="s">
        <v>931</v>
      </c>
      <c r="P41" s="42"/>
      <c r="Q41" s="46"/>
      <c r="R41" s="428">
        <v>2395326.7286137599</v>
      </c>
      <c r="S41" s="428">
        <v>1109065.86693732</v>
      </c>
      <c r="T41" s="428">
        <v>2495483.078725392</v>
      </c>
      <c r="U41" s="428">
        <v>809576.01143079053</v>
      </c>
      <c r="V41" s="428">
        <v>280502.95020788186</v>
      </c>
      <c r="W41" s="428">
        <v>12373474.591614792</v>
      </c>
      <c r="X41" s="428">
        <v>4930451.1149884388</v>
      </c>
      <c r="Y41" s="428">
        <v>21396.947709100808</v>
      </c>
      <c r="Z41" s="428">
        <v>7421626.5289172512</v>
      </c>
      <c r="AA41" s="428">
        <v>19670129.091201365</v>
      </c>
      <c r="AB41" s="428">
        <v>1579331.2861146629</v>
      </c>
      <c r="AD41" s="130"/>
      <c r="AE41" s="130"/>
      <c r="AF41" s="130"/>
    </row>
    <row r="42" spans="1:32" ht="18" customHeight="1">
      <c r="A42" s="42"/>
      <c r="B42" s="42" t="s">
        <v>932</v>
      </c>
      <c r="C42" s="42"/>
      <c r="D42" s="46"/>
      <c r="E42" s="428">
        <v>56577232.235510893</v>
      </c>
      <c r="F42" s="428">
        <v>50044471.089734763</v>
      </c>
      <c r="G42" s="428">
        <v>42695479.226001784</v>
      </c>
      <c r="H42" s="428">
        <v>2676693.9941341616</v>
      </c>
      <c r="I42" s="428">
        <v>563747.86084052536</v>
      </c>
      <c r="J42" s="428">
        <v>19268389.421236657</v>
      </c>
      <c r="K42" s="428">
        <v>20186647.949790388</v>
      </c>
      <c r="L42" s="428">
        <v>4482718.7306407141</v>
      </c>
      <c r="M42" s="428">
        <v>983137.83251195401</v>
      </c>
      <c r="N42" s="42"/>
      <c r="O42" s="42" t="s">
        <v>932</v>
      </c>
      <c r="P42" s="42"/>
      <c r="Q42" s="46"/>
      <c r="R42" s="428">
        <v>197153.25619291692</v>
      </c>
      <c r="S42" s="428">
        <v>1064069.4174845011</v>
      </c>
      <c r="T42" s="428">
        <v>1747267.377894874</v>
      </c>
      <c r="U42" s="428">
        <v>307316.99139528372</v>
      </c>
      <c r="V42" s="428">
        <v>183773.85516118369</v>
      </c>
      <c r="W42" s="428">
        <v>2866273.133092307</v>
      </c>
      <c r="X42" s="428">
        <v>548202.76910153206</v>
      </c>
      <c r="Y42" s="428">
        <v>1219.6752044764769</v>
      </c>
      <c r="Z42" s="428">
        <v>2316850.6887862976</v>
      </c>
      <c r="AA42" s="428">
        <v>6613418.8985971771</v>
      </c>
      <c r="AB42" s="428">
        <v>80657.752821058995</v>
      </c>
      <c r="AD42" s="130"/>
      <c r="AE42" s="130"/>
      <c r="AF42" s="130"/>
    </row>
    <row r="43" spans="1:32" ht="18" customHeight="1">
      <c r="A43" s="42"/>
      <c r="B43" s="98" t="s">
        <v>799</v>
      </c>
      <c r="C43" s="42"/>
      <c r="D43" s="46"/>
      <c r="E43" s="428">
        <v>497634298.12325221</v>
      </c>
      <c r="F43" s="428">
        <v>459289639.03135741</v>
      </c>
      <c r="G43" s="428">
        <v>361828065.6686886</v>
      </c>
      <c r="H43" s="428">
        <v>8021355.5607961006</v>
      </c>
      <c r="I43" s="428">
        <v>5200734.5417808164</v>
      </c>
      <c r="J43" s="428">
        <v>246525222.68993482</v>
      </c>
      <c r="K43" s="428">
        <v>93400661.379177019</v>
      </c>
      <c r="L43" s="428">
        <v>26440416.681917123</v>
      </c>
      <c r="M43" s="428">
        <v>8035802.9015179081</v>
      </c>
      <c r="N43" s="42"/>
      <c r="O43" s="98" t="s">
        <v>799</v>
      </c>
      <c r="P43" s="42"/>
      <c r="Q43" s="46"/>
      <c r="R43" s="428">
        <v>4187526.3438326204</v>
      </c>
      <c r="S43" s="428">
        <v>3743689.693843591</v>
      </c>
      <c r="T43" s="428">
        <v>8245240.7061437191</v>
      </c>
      <c r="U43" s="428">
        <v>1329374.7306706556</v>
      </c>
      <c r="V43" s="428">
        <v>757307.34990863618</v>
      </c>
      <c r="W43" s="428">
        <v>71021156.680751443</v>
      </c>
      <c r="X43" s="428">
        <v>13629359.218699168</v>
      </c>
      <c r="Y43" s="428">
        <v>37878.269298843188</v>
      </c>
      <c r="Z43" s="428">
        <v>17656014.81675341</v>
      </c>
      <c r="AA43" s="428">
        <v>40309318.988335274</v>
      </c>
      <c r="AB43" s="428">
        <v>1967566.8964405756</v>
      </c>
      <c r="AD43" s="130"/>
      <c r="AE43" s="130"/>
      <c r="AF43" s="130"/>
    </row>
    <row r="44" spans="1:32" ht="18" customHeight="1">
      <c r="A44" s="42"/>
      <c r="B44" s="42" t="s">
        <v>933</v>
      </c>
      <c r="C44" s="6"/>
      <c r="D44" s="2"/>
      <c r="E44" s="428">
        <v>86578201.008350536</v>
      </c>
      <c r="F44" s="428">
        <v>79047011.655688956</v>
      </c>
      <c r="G44" s="428">
        <v>70572063.241689995</v>
      </c>
      <c r="H44" s="428">
        <v>1639124.0179424239</v>
      </c>
      <c r="I44" s="428">
        <v>384987.49237520609</v>
      </c>
      <c r="J44" s="428">
        <v>47754547.746508822</v>
      </c>
      <c r="K44" s="428">
        <v>20793403.984863568</v>
      </c>
      <c r="L44" s="428">
        <v>4968469.8461942729</v>
      </c>
      <c r="M44" s="428">
        <v>1512758.369747757</v>
      </c>
      <c r="N44" s="42"/>
      <c r="O44" s="42" t="s">
        <v>933</v>
      </c>
      <c r="P44" s="6"/>
      <c r="Q44" s="2"/>
      <c r="R44" s="428">
        <v>357803.13211504632</v>
      </c>
      <c r="S44" s="428">
        <v>499583.448582543</v>
      </c>
      <c r="T44" s="428">
        <v>2179826.3667793996</v>
      </c>
      <c r="U44" s="428">
        <v>331436.57458443037</v>
      </c>
      <c r="V44" s="428">
        <v>87061.954385093748</v>
      </c>
      <c r="W44" s="428">
        <v>3506478.5678046765</v>
      </c>
      <c r="X44" s="428">
        <v>1188970.6503398009</v>
      </c>
      <c r="Y44" s="428">
        <v>12653.527285714288</v>
      </c>
      <c r="Z44" s="428">
        <v>2304854.3901791633</v>
      </c>
      <c r="AA44" s="428">
        <v>7815590.057736977</v>
      </c>
      <c r="AB44" s="428">
        <v>284400.70507537713</v>
      </c>
      <c r="AD44" s="130"/>
      <c r="AE44" s="130"/>
      <c r="AF44" s="130"/>
    </row>
    <row r="45" spans="1:32" ht="18" customHeight="1">
      <c r="A45" s="42"/>
      <c r="B45" s="42" t="s">
        <v>934</v>
      </c>
      <c r="C45" s="6"/>
      <c r="D45" s="2"/>
      <c r="E45" s="428">
        <v>346912181.2468096</v>
      </c>
      <c r="F45" s="428">
        <v>321418872.91943264</v>
      </c>
      <c r="G45" s="428">
        <v>244040957.57314</v>
      </c>
      <c r="H45" s="428">
        <v>4220695.9983377</v>
      </c>
      <c r="I45" s="428">
        <v>4633685.833254721</v>
      </c>
      <c r="J45" s="428">
        <v>171407484.47530589</v>
      </c>
      <c r="K45" s="428">
        <v>55098999.769241698</v>
      </c>
      <c r="L45" s="428">
        <v>17382912.619395904</v>
      </c>
      <c r="M45" s="428">
        <v>5506242.721662187</v>
      </c>
      <c r="N45" s="42"/>
      <c r="O45" s="42" t="s">
        <v>934</v>
      </c>
      <c r="P45" s="6"/>
      <c r="Q45" s="2"/>
      <c r="R45" s="428">
        <v>3357846.5715095457</v>
      </c>
      <c r="S45" s="428">
        <v>2457112.3124645352</v>
      </c>
      <c r="T45" s="428">
        <v>4558823.4594757129</v>
      </c>
      <c r="U45" s="428">
        <v>741460.01068672969</v>
      </c>
      <c r="V45" s="428">
        <v>619952.58759719715</v>
      </c>
      <c r="W45" s="428">
        <v>59995002.726896606</v>
      </c>
      <c r="X45" s="428">
        <v>11491239.535116052</v>
      </c>
      <c r="Y45" s="428">
        <v>20796.102000000115</v>
      </c>
      <c r="Z45" s="428">
        <v>8785062.7137805596</v>
      </c>
      <c r="AA45" s="428">
        <v>26976043.644794513</v>
      </c>
      <c r="AB45" s="428">
        <v>1485642.3174175511</v>
      </c>
      <c r="AD45" s="130"/>
      <c r="AE45" s="130"/>
      <c r="AF45" s="130"/>
    </row>
    <row r="46" spans="1:32" ht="18" customHeight="1">
      <c r="A46" s="42"/>
      <c r="B46" s="42" t="s">
        <v>935</v>
      </c>
      <c r="C46" s="6"/>
      <c r="D46" s="2"/>
      <c r="E46" s="428">
        <v>64143915.868091911</v>
      </c>
      <c r="F46" s="428">
        <v>58823754.456235789</v>
      </c>
      <c r="G46" s="428">
        <v>47215044.853858694</v>
      </c>
      <c r="H46" s="428">
        <v>2161535.5445159795</v>
      </c>
      <c r="I46" s="428">
        <v>182061.21615088862</v>
      </c>
      <c r="J46" s="428">
        <v>27363190.468120046</v>
      </c>
      <c r="K46" s="428">
        <v>17508257.625071742</v>
      </c>
      <c r="L46" s="428">
        <v>4089034.2163269632</v>
      </c>
      <c r="M46" s="428">
        <v>1016801.8101079649</v>
      </c>
      <c r="N46" s="42"/>
      <c r="O46" s="42" t="s">
        <v>935</v>
      </c>
      <c r="P46" s="6"/>
      <c r="Q46" s="2"/>
      <c r="R46" s="428">
        <v>471876.64020802907</v>
      </c>
      <c r="S46" s="428">
        <v>786993.93279651378</v>
      </c>
      <c r="T46" s="428">
        <v>1506590.8798886158</v>
      </c>
      <c r="U46" s="428">
        <v>256478.14539949573</v>
      </c>
      <c r="V46" s="428">
        <v>50292.807926345311</v>
      </c>
      <c r="W46" s="428">
        <v>7519675.3860501247</v>
      </c>
      <c r="X46" s="428">
        <v>949149.03324331588</v>
      </c>
      <c r="Y46" s="428">
        <v>4428.6400131287864</v>
      </c>
      <c r="Z46" s="428">
        <v>6566097.7127936808</v>
      </c>
      <c r="AA46" s="428">
        <v>5517685.2858037986</v>
      </c>
      <c r="AB46" s="428">
        <v>197523.87394764711</v>
      </c>
      <c r="AD46" s="130"/>
      <c r="AE46" s="130"/>
      <c r="AF46" s="130"/>
    </row>
    <row r="47" spans="1:32" ht="18" customHeight="1">
      <c r="A47" s="42"/>
      <c r="B47" s="98" t="s">
        <v>800</v>
      </c>
      <c r="C47" s="6"/>
      <c r="D47" s="2"/>
      <c r="E47" s="428">
        <v>17203208.888990957</v>
      </c>
      <c r="F47" s="428">
        <v>14827459.562117366</v>
      </c>
      <c r="G47" s="428">
        <v>12376649.277728971</v>
      </c>
      <c r="H47" s="428">
        <v>426561.48700173764</v>
      </c>
      <c r="I47" s="439">
        <v>0</v>
      </c>
      <c r="J47" s="428">
        <v>5388668.4837367525</v>
      </c>
      <c r="K47" s="428">
        <v>6561419.3069904819</v>
      </c>
      <c r="L47" s="428">
        <v>1557946.8040525718</v>
      </c>
      <c r="M47" s="428">
        <v>456546.01446511247</v>
      </c>
      <c r="N47" s="42"/>
      <c r="O47" s="98" t="s">
        <v>800</v>
      </c>
      <c r="P47" s="6"/>
      <c r="Q47" s="2"/>
      <c r="R47" s="428">
        <v>69742.601489157663</v>
      </c>
      <c r="S47" s="428">
        <v>346531.00462543953</v>
      </c>
      <c r="T47" s="428">
        <v>630581.18102653744</v>
      </c>
      <c r="U47" s="428">
        <v>54546.002446324273</v>
      </c>
      <c r="V47" s="428">
        <v>0</v>
      </c>
      <c r="W47" s="428">
        <v>892863.48033582477</v>
      </c>
      <c r="X47" s="428">
        <v>103633.03182583617</v>
      </c>
      <c r="Y47" s="428">
        <v>3329.2316116918932</v>
      </c>
      <c r="Z47" s="428">
        <v>785901.21689829684</v>
      </c>
      <c r="AA47" s="428">
        <v>2394953.4374594586</v>
      </c>
      <c r="AB47" s="428">
        <v>19204.110585872935</v>
      </c>
      <c r="AD47" s="130"/>
      <c r="AE47" s="130"/>
      <c r="AF47" s="130"/>
    </row>
    <row r="48" spans="1:32" ht="18" customHeight="1">
      <c r="A48" s="1120" t="s">
        <v>801</v>
      </c>
      <c r="B48" s="1120"/>
      <c r="C48" s="6"/>
      <c r="D48" s="2"/>
      <c r="E48" s="428">
        <v>7515301.3101255791</v>
      </c>
      <c r="F48" s="428">
        <v>5131355.3813487906</v>
      </c>
      <c r="G48" s="428">
        <v>4588472.4964468721</v>
      </c>
      <c r="H48" s="428">
        <v>241635.47547634959</v>
      </c>
      <c r="I48" s="428">
        <v>13051.858797882091</v>
      </c>
      <c r="J48" s="428">
        <v>1773033.1715710631</v>
      </c>
      <c r="K48" s="428">
        <v>2560751.9906015773</v>
      </c>
      <c r="L48" s="428">
        <v>266606.67868326791</v>
      </c>
      <c r="M48" s="428">
        <v>18000.0000009</v>
      </c>
      <c r="N48" s="1120" t="s">
        <v>801</v>
      </c>
      <c r="O48" s="1120"/>
      <c r="P48" s="6"/>
      <c r="Q48" s="2"/>
      <c r="R48" s="428">
        <v>4623.0445002122897</v>
      </c>
      <c r="S48" s="428">
        <v>87548.304293485635</v>
      </c>
      <c r="T48" s="428">
        <v>80684.645803551102</v>
      </c>
      <c r="U48" s="428">
        <v>75750.684085118861</v>
      </c>
      <c r="V48" s="439">
        <v>0</v>
      </c>
      <c r="W48" s="428">
        <v>276276.20621865103</v>
      </c>
      <c r="X48" s="439">
        <v>544.68300002723413</v>
      </c>
      <c r="Y48" s="439">
        <v>0</v>
      </c>
      <c r="Z48" s="428">
        <v>275731.52321862377</v>
      </c>
      <c r="AA48" s="428">
        <v>2406691.7312778998</v>
      </c>
      <c r="AB48" s="428">
        <v>22745.802501112288</v>
      </c>
      <c r="AD48" s="130"/>
      <c r="AE48" s="130"/>
    </row>
    <row r="49" spans="1:31" ht="18" customHeight="1">
      <c r="A49" s="1100" t="s">
        <v>164</v>
      </c>
      <c r="B49" s="1100"/>
      <c r="C49" s="1100"/>
      <c r="D49" s="2"/>
      <c r="E49" s="442"/>
      <c r="F49" s="442"/>
      <c r="G49" s="442"/>
      <c r="H49" s="442"/>
      <c r="I49" s="442"/>
      <c r="J49" s="442"/>
      <c r="K49" s="442"/>
      <c r="L49" s="442"/>
      <c r="M49" s="442"/>
      <c r="N49" s="1100" t="s">
        <v>164</v>
      </c>
      <c r="O49" s="1100"/>
      <c r="P49" s="1100"/>
      <c r="Q49" s="2"/>
      <c r="R49" s="442"/>
      <c r="S49" s="442"/>
      <c r="T49" s="442"/>
      <c r="U49" s="442"/>
      <c r="V49" s="442"/>
      <c r="W49" s="442"/>
      <c r="X49" s="442"/>
      <c r="Y49" s="442"/>
      <c r="Z49" s="442"/>
      <c r="AA49" s="442"/>
      <c r="AB49" s="442"/>
      <c r="AD49" s="130"/>
      <c r="AE49" s="130"/>
    </row>
    <row r="50" spans="1:31" ht="18" customHeight="1">
      <c r="A50" s="1120" t="s">
        <v>802</v>
      </c>
      <c r="B50" s="1120" t="s">
        <v>802</v>
      </c>
      <c r="C50" s="102"/>
      <c r="D50" s="2"/>
      <c r="E50" s="442">
        <v>1385628292.1567593</v>
      </c>
      <c r="F50" s="442">
        <v>1319358863.1769667</v>
      </c>
      <c r="G50" s="428">
        <v>1198715699.5784504</v>
      </c>
      <c r="H50" s="442">
        <v>17769177.996174876</v>
      </c>
      <c r="I50" s="442">
        <v>15567922.864532016</v>
      </c>
      <c r="J50" s="442">
        <v>915285234.19212055</v>
      </c>
      <c r="K50" s="442">
        <v>250093364.52562401</v>
      </c>
      <c r="L50" s="442">
        <v>50974635.435367115</v>
      </c>
      <c r="M50" s="442">
        <v>20740647.05485215</v>
      </c>
      <c r="N50" s="1120" t="s">
        <v>802</v>
      </c>
      <c r="O50" s="1120" t="s">
        <v>802</v>
      </c>
      <c r="P50" s="102"/>
      <c r="Q50" s="2"/>
      <c r="R50" s="442">
        <v>6874637.7244984545</v>
      </c>
      <c r="S50" s="442">
        <v>6466406.1056521842</v>
      </c>
      <c r="T50" s="442">
        <v>13096510.930993484</v>
      </c>
      <c r="U50" s="442">
        <v>2616944.9186424278</v>
      </c>
      <c r="V50" s="442">
        <v>1179488.7007284365</v>
      </c>
      <c r="W50" s="442">
        <v>69668528.163148135</v>
      </c>
      <c r="X50" s="442">
        <v>37365208.632576331</v>
      </c>
      <c r="Y50" s="442">
        <v>82317.180123733779</v>
      </c>
      <c r="Z50" s="442">
        <v>32221002.350448079</v>
      </c>
      <c r="AA50" s="442">
        <v>74989711.443081796</v>
      </c>
      <c r="AB50" s="442">
        <v>8720282.4632892385</v>
      </c>
      <c r="AD50" s="130"/>
      <c r="AE50" s="130"/>
    </row>
    <row r="51" spans="1:31" ht="18" customHeight="1">
      <c r="A51" s="98"/>
      <c r="B51" s="98" t="s">
        <v>803</v>
      </c>
      <c r="C51" s="98"/>
      <c r="D51" s="46"/>
      <c r="E51" s="442">
        <v>340740449.88324034</v>
      </c>
      <c r="F51" s="442">
        <v>300931130.66134161</v>
      </c>
      <c r="G51" s="442">
        <v>256447393.28148046</v>
      </c>
      <c r="H51" s="442">
        <v>9574401.7320408802</v>
      </c>
      <c r="I51" s="442">
        <v>2025157.6415549265</v>
      </c>
      <c r="J51" s="442">
        <v>152895585.71721056</v>
      </c>
      <c r="K51" s="442">
        <v>91952248.190674096</v>
      </c>
      <c r="L51" s="442">
        <v>26132950.926791795</v>
      </c>
      <c r="M51" s="442">
        <v>7919426.2269634316</v>
      </c>
      <c r="N51" s="98"/>
      <c r="O51" s="98" t="s">
        <v>803</v>
      </c>
      <c r="P51" s="98"/>
      <c r="Q51" s="46"/>
      <c r="R51" s="442">
        <v>2339772.1515123527</v>
      </c>
      <c r="S51" s="442">
        <v>4818383.0833602762</v>
      </c>
      <c r="T51" s="442">
        <v>8945406.2526935507</v>
      </c>
      <c r="U51" s="442">
        <v>1365864.6753562363</v>
      </c>
      <c r="V51" s="442">
        <v>744098.53690596903</v>
      </c>
      <c r="W51" s="442">
        <v>18350786.453069415</v>
      </c>
      <c r="X51" s="442">
        <v>1441377.1661209804</v>
      </c>
      <c r="Y51" s="442">
        <v>9483.4717156639654</v>
      </c>
      <c r="Z51" s="442">
        <v>16899925.81523278</v>
      </c>
      <c r="AA51" s="442">
        <v>41513918.410188697</v>
      </c>
      <c r="AB51" s="442">
        <v>1704599.1882902146</v>
      </c>
      <c r="AD51" s="130"/>
      <c r="AE51" s="130"/>
    </row>
    <row r="52" spans="1:31" ht="18" customHeight="1">
      <c r="A52" s="98"/>
      <c r="B52" s="98" t="s">
        <v>804</v>
      </c>
      <c r="C52" s="98"/>
      <c r="D52" s="46"/>
      <c r="E52" s="442">
        <v>695184834.89102161</v>
      </c>
      <c r="F52" s="442">
        <v>683671660.49203277</v>
      </c>
      <c r="G52" s="442">
        <v>641257851.67627096</v>
      </c>
      <c r="H52" s="442">
        <v>4702782.4906683387</v>
      </c>
      <c r="I52" s="442">
        <v>8139864.4059770927</v>
      </c>
      <c r="J52" s="442">
        <v>530709081.85715085</v>
      </c>
      <c r="K52" s="442">
        <v>97706122.922474608</v>
      </c>
      <c r="L52" s="442">
        <v>15801768.565196931</v>
      </c>
      <c r="M52" s="442">
        <v>8849965.8637052979</v>
      </c>
      <c r="N52" s="98"/>
      <c r="O52" s="98" t="s">
        <v>804</v>
      </c>
      <c r="P52" s="98"/>
      <c r="Q52" s="46"/>
      <c r="R52" s="442">
        <v>2133059.0660006716</v>
      </c>
      <c r="S52" s="442">
        <v>990180.22304142138</v>
      </c>
      <c r="T52" s="442">
        <v>2789650.9877138012</v>
      </c>
      <c r="U52" s="442">
        <v>682362.96291411866</v>
      </c>
      <c r="V52" s="442">
        <v>356549.46182162355</v>
      </c>
      <c r="W52" s="442">
        <v>26612040.250564836</v>
      </c>
      <c r="X52" s="442">
        <v>16936734.535456993</v>
      </c>
      <c r="Y52" s="442">
        <v>47877.077822117666</v>
      </c>
      <c r="Z52" s="442">
        <v>9627428.6372857224</v>
      </c>
      <c r="AA52" s="442">
        <v>16827451.295245778</v>
      </c>
      <c r="AB52" s="442">
        <v>5314276.8962570727</v>
      </c>
      <c r="AD52" s="130"/>
      <c r="AE52" s="130"/>
    </row>
    <row r="53" spans="1:31" ht="18" customHeight="1">
      <c r="A53" s="98"/>
      <c r="B53" s="98" t="s">
        <v>805</v>
      </c>
      <c r="C53" s="98"/>
      <c r="D53" s="46"/>
      <c r="E53" s="442">
        <v>349703007.38249713</v>
      </c>
      <c r="F53" s="442">
        <v>334756072.02359194</v>
      </c>
      <c r="G53" s="442">
        <v>301010454.62069964</v>
      </c>
      <c r="H53" s="442">
        <v>3491993.7734656674</v>
      </c>
      <c r="I53" s="442">
        <v>5402900.8169999998</v>
      </c>
      <c r="J53" s="442">
        <v>231680566.6177589</v>
      </c>
      <c r="K53" s="442">
        <v>60434993.412475057</v>
      </c>
      <c r="L53" s="442">
        <v>9039915.9433783852</v>
      </c>
      <c r="M53" s="442">
        <v>3971254.9641834199</v>
      </c>
      <c r="N53" s="98"/>
      <c r="O53" s="98" t="s">
        <v>805</v>
      </c>
      <c r="P53" s="98"/>
      <c r="Q53" s="46"/>
      <c r="R53" s="442">
        <v>2401806.5069854334</v>
      </c>
      <c r="S53" s="442">
        <v>657842.79925048165</v>
      </c>
      <c r="T53" s="442">
        <v>1361453.6905861364</v>
      </c>
      <c r="U53" s="442">
        <v>568717.28037207411</v>
      </c>
      <c r="V53" s="442">
        <v>78840.702000843856</v>
      </c>
      <c r="W53" s="442">
        <v>24705701.459513899</v>
      </c>
      <c r="X53" s="442">
        <v>18987096.930998355</v>
      </c>
      <c r="Y53" s="442">
        <v>24956.630585952138</v>
      </c>
      <c r="Z53" s="442">
        <v>5693647.8979295818</v>
      </c>
      <c r="AA53" s="442">
        <v>16648341.737647317</v>
      </c>
      <c r="AB53" s="442">
        <v>1701406.3787419503</v>
      </c>
      <c r="AD53" s="130"/>
      <c r="AE53" s="130"/>
    </row>
    <row r="54" spans="1:31" ht="18" customHeight="1" thickBot="1">
      <c r="A54" s="1121" t="s">
        <v>806</v>
      </c>
      <c r="B54" s="1121"/>
      <c r="C54" s="100"/>
      <c r="D54" s="181"/>
      <c r="E54" s="436">
        <v>1225898669.748497</v>
      </c>
      <c r="F54" s="436">
        <v>1150188990.1437914</v>
      </c>
      <c r="G54" s="436">
        <v>987162074.76027095</v>
      </c>
      <c r="H54" s="436">
        <v>37272571.031397909</v>
      </c>
      <c r="I54" s="436">
        <v>29380537.605488434</v>
      </c>
      <c r="J54" s="436">
        <v>603192316.56735384</v>
      </c>
      <c r="K54" s="436">
        <v>308636558.05903232</v>
      </c>
      <c r="L54" s="436">
        <v>61026765.545071729</v>
      </c>
      <c r="M54" s="436">
        <v>30570093.875273991</v>
      </c>
      <c r="N54" s="1121" t="s">
        <v>806</v>
      </c>
      <c r="O54" s="1121"/>
      <c r="P54" s="100"/>
      <c r="Q54" s="181"/>
      <c r="R54" s="436">
        <v>10726230.689299274</v>
      </c>
      <c r="S54" s="436">
        <v>3691028.1572324689</v>
      </c>
      <c r="T54" s="436">
        <v>10672017.697778499</v>
      </c>
      <c r="U54" s="436">
        <v>2873684.3644544752</v>
      </c>
      <c r="V54" s="436">
        <v>2352235.8050330323</v>
      </c>
      <c r="W54" s="436">
        <v>102000149.83844818</v>
      </c>
      <c r="X54" s="436">
        <v>31060349.840534158</v>
      </c>
      <c r="Y54" s="436">
        <v>89815.704705215714</v>
      </c>
      <c r="Z54" s="436">
        <v>31152079.917208783</v>
      </c>
      <c r="AA54" s="436">
        <v>86925252.325218335</v>
      </c>
      <c r="AB54" s="436">
        <v>11218479.720513077</v>
      </c>
      <c r="AD54" s="130"/>
      <c r="AE54" s="130"/>
    </row>
    <row r="55" spans="1:31" ht="45" customHeight="1">
      <c r="A55" s="1166" t="s">
        <v>807</v>
      </c>
      <c r="B55" s="1166"/>
      <c r="C55" s="1166"/>
      <c r="D55" s="1166"/>
      <c r="E55" s="1166"/>
      <c r="F55" s="1166"/>
      <c r="G55" s="1166"/>
      <c r="H55" s="1166"/>
      <c r="I55" s="215"/>
      <c r="K55" s="44"/>
      <c r="L55" s="44"/>
      <c r="M55" s="44"/>
      <c r="N55" s="43"/>
      <c r="O55" s="43"/>
      <c r="P55" s="43"/>
      <c r="Q55" s="454"/>
      <c r="W55" s="1169"/>
      <c r="X55" s="1170"/>
      <c r="Y55" s="1170"/>
      <c r="Z55" s="1170"/>
      <c r="AA55" s="1170"/>
      <c r="AB55" s="1170"/>
    </row>
    <row r="56" spans="1:31" ht="15" customHeight="1">
      <c r="A56" s="216"/>
      <c r="B56" s="216"/>
      <c r="C56" s="216"/>
      <c r="D56" s="216"/>
      <c r="E56" s="216"/>
      <c r="F56" s="216"/>
      <c r="G56" s="216"/>
      <c r="H56" s="216"/>
      <c r="I56" s="446"/>
      <c r="K56" s="44"/>
      <c r="L56" s="44"/>
      <c r="M56" s="44"/>
      <c r="N56" s="43"/>
      <c r="O56" s="43"/>
      <c r="P56" s="43"/>
      <c r="Q56" s="454"/>
      <c r="W56" s="1171"/>
      <c r="X56" s="1171"/>
      <c r="Y56" s="1171"/>
      <c r="Z56" s="1171"/>
      <c r="AA56" s="1171"/>
      <c r="AB56" s="1171"/>
    </row>
    <row r="57" spans="1:31">
      <c r="A57" s="43"/>
      <c r="K57" s="44"/>
      <c r="L57" s="44"/>
      <c r="M57" s="44"/>
    </row>
    <row r="58" spans="1:31">
      <c r="K58" s="44"/>
      <c r="L58" s="44"/>
      <c r="M58" s="44"/>
    </row>
    <row r="59" spans="1:31">
      <c r="K59" s="44"/>
      <c r="L59" s="44"/>
      <c r="M59" s="44"/>
    </row>
    <row r="60" spans="1:31">
      <c r="K60" s="44"/>
      <c r="L60" s="44"/>
      <c r="M60" s="44"/>
    </row>
    <row r="61" spans="1:31">
      <c r="K61" s="44"/>
      <c r="L61" s="44"/>
      <c r="M61" s="44"/>
    </row>
    <row r="62" spans="1:31">
      <c r="B62" s="42" t="s">
        <v>962</v>
      </c>
      <c r="E62" s="43">
        <f>E38+E39</f>
        <v>213842528.23662433</v>
      </c>
      <c r="F62" s="43">
        <f t="shared" ref="F62:M62" si="1">F38+F39</f>
        <v>198170400.03001052</v>
      </c>
      <c r="G62" s="43">
        <f t="shared" si="1"/>
        <v>180274923.47120354</v>
      </c>
      <c r="H62" s="43">
        <f t="shared" si="1"/>
        <v>6537707.3129127482</v>
      </c>
      <c r="I62" s="43">
        <f t="shared" si="1"/>
        <v>3715065.2892584307</v>
      </c>
      <c r="J62" s="43">
        <f t="shared" si="1"/>
        <v>105188553.27743179</v>
      </c>
      <c r="K62" s="43">
        <f t="shared" si="1"/>
        <v>64833597.591600567</v>
      </c>
      <c r="L62" s="43">
        <f t="shared" si="1"/>
        <v>9801616.3464248441</v>
      </c>
      <c r="M62" s="43">
        <f t="shared" si="1"/>
        <v>4639356.4759856733</v>
      </c>
      <c r="O62" s="42" t="s">
        <v>962</v>
      </c>
      <c r="R62" s="43">
        <f>R38+R39</f>
        <v>1628392.207363297</v>
      </c>
      <c r="S62" s="43">
        <f t="shared" ref="S62:AB62" si="2">S38+S39</f>
        <v>1302064.2589161168</v>
      </c>
      <c r="T62" s="43">
        <f t="shared" si="2"/>
        <v>1351936.0372651233</v>
      </c>
      <c r="U62" s="43">
        <f t="shared" si="2"/>
        <v>550104.70000257855</v>
      </c>
      <c r="V62" s="43">
        <f t="shared" si="2"/>
        <v>329762.66689205484</v>
      </c>
      <c r="W62" s="43">
        <f t="shared" si="2"/>
        <v>8093860.2123821508</v>
      </c>
      <c r="X62" s="43">
        <f t="shared" si="2"/>
        <v>2218892.1617621658</v>
      </c>
      <c r="Y62" s="43">
        <f t="shared" si="2"/>
        <v>6579.7623216385937</v>
      </c>
      <c r="Z62" s="43">
        <f t="shared" si="2"/>
        <v>5868388.2882983461</v>
      </c>
      <c r="AA62" s="43">
        <f t="shared" si="2"/>
        <v>16749370.80017817</v>
      </c>
      <c r="AB62" s="43">
        <f t="shared" si="2"/>
        <v>1077242.5935643311</v>
      </c>
    </row>
    <row r="63" spans="1:31">
      <c r="K63" s="44"/>
      <c r="L63" s="44"/>
      <c r="M63" s="44"/>
    </row>
    <row r="64" spans="1:31">
      <c r="K64" s="44"/>
      <c r="L64" s="44"/>
      <c r="M64" s="44"/>
    </row>
    <row r="65" spans="1:17">
      <c r="K65" s="44"/>
      <c r="L65" s="44"/>
      <c r="M65" s="44"/>
    </row>
    <row r="66" spans="1:17" ht="13.8">
      <c r="A66" s="43"/>
      <c r="B66" s="43"/>
      <c r="C66" s="43"/>
      <c r="D66" s="43"/>
      <c r="K66" s="44"/>
      <c r="L66" s="44"/>
      <c r="M66" s="44"/>
      <c r="N66" s="43"/>
      <c r="O66" s="43"/>
      <c r="P66" s="43"/>
      <c r="Q66" s="43"/>
    </row>
    <row r="67" spans="1:17" ht="13.8">
      <c r="A67" s="43"/>
      <c r="B67" s="43"/>
      <c r="C67" s="43"/>
      <c r="D67" s="43"/>
      <c r="K67" s="44"/>
      <c r="L67" s="44"/>
      <c r="M67" s="44"/>
      <c r="N67" s="43"/>
      <c r="O67" s="43"/>
      <c r="P67" s="43"/>
      <c r="Q67" s="43"/>
    </row>
    <row r="68" spans="1:17" ht="13.8">
      <c r="A68" s="43"/>
      <c r="B68" s="43"/>
      <c r="C68" s="43"/>
      <c r="D68" s="43"/>
      <c r="K68" s="44"/>
      <c r="L68" s="44"/>
      <c r="M68" s="44"/>
      <c r="N68" s="43"/>
      <c r="O68" s="43"/>
      <c r="P68" s="43"/>
      <c r="Q68" s="43"/>
    </row>
    <row r="69" spans="1:17" ht="13.8">
      <c r="A69" s="43"/>
      <c r="B69" s="43"/>
      <c r="C69" s="43"/>
      <c r="D69" s="43"/>
      <c r="K69" s="44"/>
      <c r="L69" s="44"/>
      <c r="M69" s="44"/>
      <c r="N69" s="43"/>
      <c r="O69" s="43"/>
      <c r="P69" s="43"/>
      <c r="Q69" s="43"/>
    </row>
    <row r="70" spans="1:17" ht="13.8">
      <c r="A70" s="43"/>
      <c r="B70" s="43"/>
      <c r="C70" s="43"/>
      <c r="D70" s="43"/>
      <c r="K70" s="44"/>
      <c r="L70" s="44"/>
      <c r="M70" s="44"/>
      <c r="N70" s="43"/>
      <c r="O70" s="43"/>
      <c r="P70" s="43"/>
      <c r="Q70" s="43"/>
    </row>
    <row r="71" spans="1:17" ht="13.8">
      <c r="A71" s="43"/>
      <c r="B71" s="43"/>
      <c r="C71" s="43"/>
      <c r="D71" s="43"/>
      <c r="K71" s="44"/>
      <c r="L71" s="44"/>
      <c r="M71" s="44"/>
      <c r="N71" s="43"/>
      <c r="O71" s="43"/>
      <c r="P71" s="43"/>
      <c r="Q71" s="43"/>
    </row>
    <row r="72" spans="1:17" ht="13.8">
      <c r="A72" s="43"/>
      <c r="B72" s="43"/>
      <c r="C72" s="43"/>
      <c r="D72" s="43"/>
      <c r="K72" s="44"/>
      <c r="L72" s="44"/>
      <c r="M72" s="44"/>
      <c r="N72" s="43"/>
      <c r="O72" s="43"/>
      <c r="P72" s="43"/>
      <c r="Q72" s="43"/>
    </row>
    <row r="73" spans="1:17" ht="13.8">
      <c r="A73" s="43"/>
      <c r="B73" s="43"/>
      <c r="C73" s="43"/>
      <c r="D73" s="43"/>
      <c r="K73" s="44"/>
      <c r="L73" s="44"/>
      <c r="M73" s="44"/>
      <c r="N73" s="43"/>
      <c r="O73" s="43"/>
      <c r="P73" s="43"/>
      <c r="Q73" s="43"/>
    </row>
    <row r="74" spans="1:17" ht="13.8">
      <c r="A74" s="43"/>
      <c r="B74" s="43"/>
      <c r="C74" s="43"/>
      <c r="D74" s="43"/>
      <c r="K74" s="44"/>
      <c r="L74" s="44"/>
      <c r="M74" s="44"/>
      <c r="N74" s="43"/>
      <c r="O74" s="43"/>
      <c r="P74" s="43"/>
      <c r="Q74" s="43"/>
    </row>
    <row r="75" spans="1:17" ht="13.8">
      <c r="A75" s="43"/>
      <c r="B75" s="43"/>
      <c r="C75" s="43"/>
      <c r="D75" s="43"/>
      <c r="K75" s="44"/>
      <c r="L75" s="44"/>
      <c r="M75" s="44"/>
      <c r="N75" s="43"/>
      <c r="O75" s="43"/>
      <c r="P75" s="43"/>
      <c r="Q75" s="43"/>
    </row>
  </sheetData>
  <mergeCells count="68">
    <mergeCell ref="AB3:AB5"/>
    <mergeCell ref="R4:V4"/>
    <mergeCell ref="R3:Z3"/>
    <mergeCell ref="F3:M3"/>
    <mergeCell ref="G4:K4"/>
    <mergeCell ref="L4:M4"/>
    <mergeCell ref="AA3:AA5"/>
    <mergeCell ref="W4:X4"/>
    <mergeCell ref="A11:C11"/>
    <mergeCell ref="N9:P9"/>
    <mergeCell ref="N19:P19"/>
    <mergeCell ref="A18:C18"/>
    <mergeCell ref="N17:P17"/>
    <mergeCell ref="A19:C19"/>
    <mergeCell ref="N16:P16"/>
    <mergeCell ref="N11:P11"/>
    <mergeCell ref="N18:P18"/>
    <mergeCell ref="N12:P12"/>
    <mergeCell ref="A17:C17"/>
    <mergeCell ref="N15:P15"/>
    <mergeCell ref="A15:C15"/>
    <mergeCell ref="A16:C16"/>
    <mergeCell ref="N14:P14"/>
    <mergeCell ref="N13:P13"/>
    <mergeCell ref="A8:C8"/>
    <mergeCell ref="A1:H1"/>
    <mergeCell ref="N3:P5"/>
    <mergeCell ref="A10:C10"/>
    <mergeCell ref="A9:C9"/>
    <mergeCell ref="N7:P7"/>
    <mergeCell ref="A6:C6"/>
    <mergeCell ref="O1:V1"/>
    <mergeCell ref="E3:E5"/>
    <mergeCell ref="N8:P8"/>
    <mergeCell ref="F4:F5"/>
    <mergeCell ref="N10:P10"/>
    <mergeCell ref="A7:C7"/>
    <mergeCell ref="N6:P6"/>
    <mergeCell ref="A3:C5"/>
    <mergeCell ref="W55:AB56"/>
    <mergeCell ref="A34:B34"/>
    <mergeCell ref="A49:C49"/>
    <mergeCell ref="N49:P49"/>
    <mergeCell ref="N34:O34"/>
    <mergeCell ref="N50:O50"/>
    <mergeCell ref="N54:O54"/>
    <mergeCell ref="A54:B54"/>
    <mergeCell ref="A50:B50"/>
    <mergeCell ref="A55:H55"/>
    <mergeCell ref="A48:B48"/>
    <mergeCell ref="N48:O48"/>
    <mergeCell ref="N33:P33"/>
    <mergeCell ref="A24:C24"/>
    <mergeCell ref="N24:P24"/>
    <mergeCell ref="A33:C33"/>
    <mergeCell ref="A27:C27"/>
    <mergeCell ref="A12:C12"/>
    <mergeCell ref="A14:C14"/>
    <mergeCell ref="A13:C13"/>
    <mergeCell ref="N27:P27"/>
    <mergeCell ref="A20:C20"/>
    <mergeCell ref="N20:P20"/>
    <mergeCell ref="A21:C21"/>
    <mergeCell ref="N21:P21"/>
    <mergeCell ref="A22:C22"/>
    <mergeCell ref="N22:P22"/>
    <mergeCell ref="A23:C23"/>
    <mergeCell ref="N23:P23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13" max="42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BA72"/>
  <sheetViews>
    <sheetView view="pageBreakPreview" zoomScaleNormal="50" zoomScaleSheetLayoutView="75" workbookViewId="0">
      <selection activeCell="J65" sqref="J65"/>
    </sheetView>
  </sheetViews>
  <sheetFormatPr defaultColWidth="9.109375" defaultRowHeight="15.6"/>
  <cols>
    <col min="1" max="1" width="2.33203125" style="14" customWidth="1"/>
    <col min="2" max="2" width="18.6640625" style="14" customWidth="1"/>
    <col min="3" max="3" width="2.33203125" style="14" customWidth="1"/>
    <col min="4" max="4" width="1.6640625" style="15" customWidth="1"/>
    <col min="5" max="8" width="17.109375" style="43" customWidth="1"/>
    <col min="9" max="13" width="18.33203125" style="43" customWidth="1"/>
    <col min="14" max="14" width="2.33203125" style="14" customWidth="1"/>
    <col min="15" max="15" width="15.6640625" style="14" customWidth="1"/>
    <col min="16" max="16" width="2.33203125" style="14" customWidth="1"/>
    <col min="17" max="17" width="1.6640625" style="15" customWidth="1"/>
    <col min="18" max="22" width="15.33203125" style="43" customWidth="1"/>
    <col min="23" max="23" width="16.109375" style="43" customWidth="1"/>
    <col min="24" max="24" width="17.5546875" style="43" customWidth="1"/>
    <col min="25" max="28" width="16.109375" style="43" customWidth="1"/>
    <col min="29" max="29" width="9.109375" style="43"/>
    <col min="30" max="30" width="14.109375" style="43" bestFit="1" customWidth="1"/>
    <col min="31" max="31" width="9.33203125" style="43" bestFit="1" customWidth="1"/>
    <col min="32" max="32" width="14.109375" style="43" bestFit="1" customWidth="1"/>
    <col min="33" max="33" width="15.44140625" style="43" bestFit="1" customWidth="1"/>
    <col min="34" max="34" width="14.109375" style="43" bestFit="1" customWidth="1"/>
    <col min="35" max="36" width="9.33203125" style="43" bestFit="1" customWidth="1"/>
    <col min="37" max="16384" width="9.109375" style="43"/>
  </cols>
  <sheetData>
    <row r="1" spans="1:36" s="113" customFormat="1" ht="28.5" customHeight="1">
      <c r="A1" s="1128" t="s">
        <v>561</v>
      </c>
      <c r="B1" s="1128"/>
      <c r="C1" s="1128"/>
      <c r="D1" s="1128"/>
      <c r="E1" s="1128"/>
      <c r="F1" s="1128"/>
      <c r="G1" s="1128"/>
      <c r="H1" s="1128"/>
      <c r="I1" s="1124" t="s">
        <v>252</v>
      </c>
      <c r="J1" s="1124"/>
      <c r="K1" s="1124"/>
      <c r="L1" s="1124"/>
      <c r="M1" s="1124"/>
      <c r="N1" s="1128" t="s">
        <v>561</v>
      </c>
      <c r="O1" s="1128"/>
      <c r="P1" s="1128"/>
      <c r="Q1" s="1128"/>
      <c r="R1" s="1128"/>
      <c r="S1" s="1128"/>
      <c r="T1" s="1128"/>
      <c r="U1" s="1128"/>
      <c r="V1" s="1128"/>
      <c r="W1" s="111" t="s">
        <v>324</v>
      </c>
      <c r="X1" s="111"/>
      <c r="Z1" s="111"/>
      <c r="AA1" s="111"/>
      <c r="AB1" s="220"/>
    </row>
    <row r="2" spans="1:36" ht="12.9" customHeight="1" thickBot="1">
      <c r="A2" s="43"/>
      <c r="B2" s="115"/>
      <c r="C2" s="115"/>
      <c r="D2" s="116"/>
      <c r="F2" s="427"/>
      <c r="G2" s="427"/>
      <c r="H2" s="427"/>
      <c r="I2" s="427"/>
      <c r="J2" s="427"/>
      <c r="K2" s="427"/>
      <c r="L2" s="427"/>
      <c r="M2" s="118" t="s">
        <v>349</v>
      </c>
      <c r="N2" s="221"/>
      <c r="O2" s="221"/>
      <c r="P2" s="221"/>
      <c r="Q2" s="221"/>
      <c r="R2" s="221"/>
      <c r="S2" s="221"/>
      <c r="T2" s="221"/>
      <c r="U2" s="221"/>
      <c r="AA2" s="427"/>
      <c r="AB2" s="118" t="s">
        <v>349</v>
      </c>
    </row>
    <row r="3" spans="1:36" s="203" customFormat="1" ht="18" customHeight="1">
      <c r="A3" s="1104" t="s">
        <v>1</v>
      </c>
      <c r="B3" s="1104"/>
      <c r="C3" s="1104"/>
      <c r="D3" s="119"/>
      <c r="E3" s="1101" t="s">
        <v>972</v>
      </c>
      <c r="F3" s="1183" t="s">
        <v>147</v>
      </c>
      <c r="G3" s="1184"/>
      <c r="H3" s="1184"/>
      <c r="I3" s="1184"/>
      <c r="J3" s="1184"/>
      <c r="K3" s="1184"/>
      <c r="L3" s="1184"/>
      <c r="M3" s="1184"/>
      <c r="N3" s="1104" t="s">
        <v>1</v>
      </c>
      <c r="O3" s="1104"/>
      <c r="P3" s="1104"/>
      <c r="Q3" s="202"/>
      <c r="R3" s="1175" t="s">
        <v>129</v>
      </c>
      <c r="S3" s="1176"/>
      <c r="T3" s="1176"/>
      <c r="U3" s="1176"/>
      <c r="V3" s="1176"/>
      <c r="W3" s="1176"/>
      <c r="X3" s="1176"/>
      <c r="Y3" s="222"/>
      <c r="Z3" s="223"/>
      <c r="AA3" s="1101" t="s">
        <v>967</v>
      </c>
      <c r="AB3" s="1107" t="s">
        <v>973</v>
      </c>
    </row>
    <row r="4" spans="1:36" s="203" customFormat="1" ht="15.75" customHeight="1">
      <c r="A4" s="1105"/>
      <c r="B4" s="1105"/>
      <c r="C4" s="1105"/>
      <c r="D4" s="122"/>
      <c r="E4" s="1102"/>
      <c r="F4" s="1112" t="s">
        <v>974</v>
      </c>
      <c r="G4" s="1178" t="s">
        <v>970</v>
      </c>
      <c r="H4" s="1179"/>
      <c r="I4" s="1179"/>
      <c r="J4" s="1179"/>
      <c r="K4" s="1180"/>
      <c r="L4" s="1178" t="s">
        <v>153</v>
      </c>
      <c r="M4" s="1180"/>
      <c r="N4" s="1105"/>
      <c r="O4" s="1105"/>
      <c r="P4" s="1105"/>
      <c r="Q4" s="122"/>
      <c r="R4" s="1172" t="s">
        <v>975</v>
      </c>
      <c r="S4" s="1173"/>
      <c r="T4" s="1173"/>
      <c r="U4" s="1173"/>
      <c r="V4" s="1174"/>
      <c r="W4" s="1181" t="s">
        <v>74</v>
      </c>
      <c r="X4" s="1181"/>
      <c r="Y4" s="204" t="s">
        <v>519</v>
      </c>
      <c r="Z4" s="205"/>
      <c r="AA4" s="1102"/>
      <c r="AB4" s="1108"/>
    </row>
    <row r="5" spans="1:36" s="225" customFormat="1" ht="48.75" customHeight="1">
      <c r="A5" s="1106"/>
      <c r="B5" s="1106"/>
      <c r="C5" s="1106"/>
      <c r="D5" s="224"/>
      <c r="E5" s="1103"/>
      <c r="F5" s="1113"/>
      <c r="G5" s="124" t="s">
        <v>68</v>
      </c>
      <c r="H5" s="125" t="s">
        <v>85</v>
      </c>
      <c r="I5" s="206" t="s">
        <v>69</v>
      </c>
      <c r="J5" s="124" t="s">
        <v>412</v>
      </c>
      <c r="K5" s="207" t="s">
        <v>77</v>
      </c>
      <c r="L5" s="124" t="s">
        <v>68</v>
      </c>
      <c r="M5" s="124" t="s">
        <v>70</v>
      </c>
      <c r="N5" s="1106"/>
      <c r="O5" s="1106"/>
      <c r="P5" s="1106"/>
      <c r="Q5" s="224"/>
      <c r="R5" s="124" t="s">
        <v>298</v>
      </c>
      <c r="S5" s="124" t="s">
        <v>71</v>
      </c>
      <c r="T5" s="124" t="s">
        <v>72</v>
      </c>
      <c r="U5" s="124" t="s">
        <v>84</v>
      </c>
      <c r="V5" s="124" t="s">
        <v>520</v>
      </c>
      <c r="W5" s="206" t="s">
        <v>68</v>
      </c>
      <c r="X5" s="125" t="s">
        <v>1217</v>
      </c>
      <c r="Y5" s="125" t="s">
        <v>73</v>
      </c>
      <c r="Z5" s="125" t="s">
        <v>74</v>
      </c>
      <c r="AA5" s="1103"/>
      <c r="AB5" s="1109"/>
    </row>
    <row r="6" spans="1:36" s="130" customFormat="1" ht="13.5" hidden="1" customHeight="1">
      <c r="A6" s="1110" t="s">
        <v>834</v>
      </c>
      <c r="B6" s="1110"/>
      <c r="C6" s="1110"/>
      <c r="D6" s="126"/>
      <c r="E6" s="127">
        <v>884014361</v>
      </c>
      <c r="F6" s="128">
        <v>816615772</v>
      </c>
      <c r="G6" s="128">
        <v>597130155</v>
      </c>
      <c r="H6" s="128">
        <v>37601085</v>
      </c>
      <c r="I6" s="128">
        <v>19002633</v>
      </c>
      <c r="J6" s="128">
        <v>217723483</v>
      </c>
      <c r="K6" s="128">
        <v>322802954</v>
      </c>
      <c r="L6" s="128">
        <v>115159176</v>
      </c>
      <c r="M6" s="128">
        <v>38654505</v>
      </c>
      <c r="N6" s="1110" t="s">
        <v>834</v>
      </c>
      <c r="O6" s="1110"/>
      <c r="P6" s="1110"/>
      <c r="Q6" s="2"/>
      <c r="R6" s="127">
        <v>13161363.5</v>
      </c>
      <c r="S6" s="128">
        <v>9300868.9700000007</v>
      </c>
      <c r="T6" s="128">
        <v>24730148.800000001</v>
      </c>
      <c r="U6" s="128">
        <v>14357118.5</v>
      </c>
      <c r="V6" s="128">
        <v>14955171</v>
      </c>
      <c r="W6" s="128">
        <v>104326441</v>
      </c>
      <c r="X6" s="226" t="s">
        <v>75</v>
      </c>
      <c r="Y6" s="226" t="s">
        <v>75</v>
      </c>
      <c r="Z6" s="128">
        <v>104326441</v>
      </c>
      <c r="AA6" s="128">
        <v>76453319</v>
      </c>
      <c r="AB6" s="128">
        <v>9054729</v>
      </c>
    </row>
    <row r="7" spans="1:36" s="130" customFormat="1" ht="13.5" hidden="1" customHeight="1">
      <c r="A7" s="1100" t="s">
        <v>835</v>
      </c>
      <c r="B7" s="1100"/>
      <c r="C7" s="1100"/>
      <c r="D7" s="126"/>
      <c r="E7" s="131">
        <v>1212122873.0867617</v>
      </c>
      <c r="F7" s="132">
        <v>1151826185.799772</v>
      </c>
      <c r="G7" s="132">
        <v>860664202.23223579</v>
      </c>
      <c r="H7" s="132">
        <v>61627792.47016219</v>
      </c>
      <c r="I7" s="132">
        <v>25981233.91723733</v>
      </c>
      <c r="J7" s="132">
        <v>414187546.63982821</v>
      </c>
      <c r="K7" s="132">
        <v>358867629.20500857</v>
      </c>
      <c r="L7" s="132">
        <v>128972230.68458322</v>
      </c>
      <c r="M7" s="132">
        <v>65227930.940402821</v>
      </c>
      <c r="N7" s="1100" t="s">
        <v>835</v>
      </c>
      <c r="O7" s="1100"/>
      <c r="P7" s="1100"/>
      <c r="Q7" s="2"/>
      <c r="R7" s="131">
        <v>14934836.423175786</v>
      </c>
      <c r="S7" s="132">
        <v>8358378.8585563535</v>
      </c>
      <c r="T7" s="132">
        <v>20710325.182485808</v>
      </c>
      <c r="U7" s="132">
        <v>6131037.8917467138</v>
      </c>
      <c r="V7" s="132">
        <v>13399372.418269351</v>
      </c>
      <c r="W7" s="132">
        <v>162400101.85289735</v>
      </c>
      <c r="X7" s="227" t="s">
        <v>75</v>
      </c>
      <c r="Y7" s="132">
        <v>210348.96994636179</v>
      </c>
      <c r="Z7" s="132">
        <v>162189752.88295099</v>
      </c>
      <c r="AA7" s="132">
        <v>78676303.587583244</v>
      </c>
      <c r="AB7" s="132">
        <v>18379616.300594278</v>
      </c>
    </row>
    <row r="8" spans="1:36" s="130" customFormat="1" ht="13.5" hidden="1" customHeight="1">
      <c r="A8" s="1100" t="s">
        <v>873</v>
      </c>
      <c r="B8" s="1100"/>
      <c r="C8" s="1100"/>
      <c r="D8" s="126"/>
      <c r="E8" s="131">
        <v>948584982</v>
      </c>
      <c r="F8" s="132">
        <v>937957568</v>
      </c>
      <c r="G8" s="132">
        <v>649592760</v>
      </c>
      <c r="H8" s="132">
        <v>33961983</v>
      </c>
      <c r="I8" s="132">
        <v>12274553</v>
      </c>
      <c r="J8" s="132">
        <v>331576729</v>
      </c>
      <c r="K8" s="132">
        <v>271779495</v>
      </c>
      <c r="L8" s="132">
        <v>281966764</v>
      </c>
      <c r="M8" s="132">
        <v>82824847</v>
      </c>
      <c r="N8" s="1100" t="s">
        <v>873</v>
      </c>
      <c r="O8" s="1100"/>
      <c r="P8" s="1100"/>
      <c r="Q8" s="2"/>
      <c r="R8" s="131">
        <v>15951384</v>
      </c>
      <c r="S8" s="132">
        <v>12407920</v>
      </c>
      <c r="T8" s="132">
        <v>114995367.11999992</v>
      </c>
      <c r="U8" s="132">
        <v>30836771.879999924</v>
      </c>
      <c r="V8" s="132">
        <v>24950474</v>
      </c>
      <c r="W8" s="132">
        <v>6398044</v>
      </c>
      <c r="X8" s="227" t="s">
        <v>75</v>
      </c>
      <c r="Y8" s="227" t="s">
        <v>75</v>
      </c>
      <c r="Z8" s="132">
        <v>6398044</v>
      </c>
      <c r="AA8" s="132">
        <v>11727329</v>
      </c>
      <c r="AB8" s="132">
        <v>1099915</v>
      </c>
    </row>
    <row r="9" spans="1:36" s="130" customFormat="1" ht="13.5" hidden="1" customHeight="1">
      <c r="A9" s="1100" t="s">
        <v>874</v>
      </c>
      <c r="B9" s="1100"/>
      <c r="C9" s="1100"/>
      <c r="D9" s="126"/>
      <c r="E9" s="211">
        <v>887937777.42154884</v>
      </c>
      <c r="F9" s="210">
        <v>868414421.03194356</v>
      </c>
      <c r="G9" s="210">
        <v>647532310.41547668</v>
      </c>
      <c r="H9" s="210">
        <v>52581956.153102256</v>
      </c>
      <c r="I9" s="210">
        <v>10688689.552511062</v>
      </c>
      <c r="J9" s="210">
        <v>276449626.26490414</v>
      </c>
      <c r="K9" s="210">
        <v>307812038.4449591</v>
      </c>
      <c r="L9" s="210">
        <v>121604697.7510175</v>
      </c>
      <c r="M9" s="210">
        <v>54210746.42529235</v>
      </c>
      <c r="N9" s="1100" t="s">
        <v>874</v>
      </c>
      <c r="O9" s="1100"/>
      <c r="P9" s="1100"/>
      <c r="Q9" s="2"/>
      <c r="R9" s="131">
        <v>9975501.050405724</v>
      </c>
      <c r="S9" s="132">
        <v>7094721.0586746205</v>
      </c>
      <c r="T9" s="132">
        <v>19192127.933018804</v>
      </c>
      <c r="U9" s="132">
        <v>23702336.870805494</v>
      </c>
      <c r="V9" s="132">
        <v>7167053.1466036355</v>
      </c>
      <c r="W9" s="132">
        <v>99539624.131666765</v>
      </c>
      <c r="X9" s="227" t="s">
        <v>75</v>
      </c>
      <c r="Y9" s="132">
        <v>262211.26621657744</v>
      </c>
      <c r="Z9" s="132">
        <v>99277412.865450189</v>
      </c>
      <c r="AA9" s="132">
        <v>56690793.854573004</v>
      </c>
      <c r="AB9" s="132">
        <v>37167437.464967608</v>
      </c>
    </row>
    <row r="10" spans="1:36" s="130" customFormat="1" ht="13.5" hidden="1" customHeight="1">
      <c r="A10" s="1100" t="s">
        <v>875</v>
      </c>
      <c r="B10" s="1100"/>
      <c r="C10" s="1100"/>
      <c r="D10" s="126"/>
      <c r="E10" s="211">
        <v>1094008385.2415526</v>
      </c>
      <c r="F10" s="210">
        <v>1050978800.6989181</v>
      </c>
      <c r="G10" s="210">
        <v>817188245.88725257</v>
      </c>
      <c r="H10" s="210">
        <v>141809653.47389013</v>
      </c>
      <c r="I10" s="210">
        <v>20316280.878726214</v>
      </c>
      <c r="J10" s="210">
        <v>296025460.82286692</v>
      </c>
      <c r="K10" s="210">
        <v>359036850.71176863</v>
      </c>
      <c r="L10" s="210">
        <v>118356200.48719232</v>
      </c>
      <c r="M10" s="210">
        <v>56668654.987001732</v>
      </c>
      <c r="N10" s="1100" t="s">
        <v>875</v>
      </c>
      <c r="O10" s="1100"/>
      <c r="P10" s="1100"/>
      <c r="Q10" s="2"/>
      <c r="R10" s="131">
        <v>18549099.55864086</v>
      </c>
      <c r="S10" s="132">
        <v>7603529.6621497804</v>
      </c>
      <c r="T10" s="132">
        <v>21131095.142126884</v>
      </c>
      <c r="U10" s="132">
        <v>7135229.0334181515</v>
      </c>
      <c r="V10" s="132">
        <v>7268592.103854835</v>
      </c>
      <c r="W10" s="132">
        <v>115434354.32447402</v>
      </c>
      <c r="X10" s="132">
        <v>57305211.741886877</v>
      </c>
      <c r="Y10" s="132">
        <v>200175.56460030255</v>
      </c>
      <c r="Z10" s="132">
        <v>57928967.017986692</v>
      </c>
      <c r="AA10" s="132">
        <v>56317162.047994226</v>
      </c>
      <c r="AB10" s="132">
        <v>13287577.505359702</v>
      </c>
    </row>
    <row r="11" spans="1:36" s="130" customFormat="1" ht="13.65" hidden="1" customHeight="1">
      <c r="A11" s="1100" t="s">
        <v>876</v>
      </c>
      <c r="B11" s="1100"/>
      <c r="C11" s="1100"/>
      <c r="D11" s="126"/>
      <c r="E11" s="211">
        <v>1104507474.4175601</v>
      </c>
      <c r="F11" s="106">
        <v>1067995063.900094</v>
      </c>
      <c r="G11" s="106">
        <v>844266328.09188735</v>
      </c>
      <c r="H11" s="106">
        <v>83545723.626557037</v>
      </c>
      <c r="I11" s="106">
        <v>16213505.051686004</v>
      </c>
      <c r="J11" s="106">
        <v>331835129.9245007</v>
      </c>
      <c r="K11" s="106">
        <v>412671969.48914409</v>
      </c>
      <c r="L11" s="106">
        <v>106821589.75731826</v>
      </c>
      <c r="M11" s="106">
        <v>51170554.744952828</v>
      </c>
      <c r="N11" s="1100" t="s">
        <v>876</v>
      </c>
      <c r="O11" s="1100"/>
      <c r="P11" s="1100"/>
      <c r="Q11" s="2"/>
      <c r="R11" s="50">
        <v>11038304.911934117</v>
      </c>
      <c r="S11" s="50">
        <v>6102262.1218957547</v>
      </c>
      <c r="T11" s="50">
        <v>21675359.431122921</v>
      </c>
      <c r="U11" s="50">
        <v>5090005.8642972233</v>
      </c>
      <c r="V11" s="50">
        <v>11745102.683115313</v>
      </c>
      <c r="W11" s="50">
        <v>116907146.05088861</v>
      </c>
      <c r="X11" s="50">
        <v>60633284.890478961</v>
      </c>
      <c r="Y11" s="50">
        <v>260847.84887009184</v>
      </c>
      <c r="Z11" s="50">
        <v>56013013.311539777</v>
      </c>
      <c r="AA11" s="50">
        <v>54090675.056642227</v>
      </c>
      <c r="AB11" s="50">
        <v>17578264.539178129</v>
      </c>
    </row>
    <row r="12" spans="1:36" s="130" customFormat="1" ht="0.75" hidden="1" customHeight="1">
      <c r="A12" s="1100" t="s">
        <v>877</v>
      </c>
      <c r="B12" s="1100"/>
      <c r="C12" s="1100"/>
      <c r="D12" s="126"/>
      <c r="E12" s="211">
        <v>1110604457.444062</v>
      </c>
      <c r="F12" s="106">
        <v>1067774924.8796263</v>
      </c>
      <c r="G12" s="106">
        <v>840124875.26148772</v>
      </c>
      <c r="H12" s="106">
        <v>59000259.028558321</v>
      </c>
      <c r="I12" s="106">
        <v>22343556.438847698</v>
      </c>
      <c r="J12" s="106">
        <v>368720316.52669519</v>
      </c>
      <c r="K12" s="106">
        <v>390060743.2673859</v>
      </c>
      <c r="L12" s="106">
        <v>106536985.83278736</v>
      </c>
      <c r="M12" s="106">
        <v>59212231.787924983</v>
      </c>
      <c r="N12" s="1100" t="s">
        <v>877</v>
      </c>
      <c r="O12" s="1100"/>
      <c r="P12" s="1100"/>
      <c r="Q12" s="2"/>
      <c r="R12" s="50">
        <v>13264109.14223442</v>
      </c>
      <c r="S12" s="50">
        <v>6443666.8464137558</v>
      </c>
      <c r="T12" s="50">
        <v>16799833.136507984</v>
      </c>
      <c r="U12" s="50">
        <v>5424305.6061611259</v>
      </c>
      <c r="V12" s="50">
        <v>5392839.3135451013</v>
      </c>
      <c r="W12" s="50">
        <v>121113063.78535204</v>
      </c>
      <c r="X12" s="50">
        <v>64287966.028651543</v>
      </c>
      <c r="Y12" s="50">
        <v>218282.99935192775</v>
      </c>
      <c r="Z12" s="50">
        <v>56606814.757348619</v>
      </c>
      <c r="AA12" s="50">
        <v>65462529.495163396</v>
      </c>
      <c r="AB12" s="50">
        <v>22632996.930729311</v>
      </c>
    </row>
    <row r="13" spans="1:36" s="130" customFormat="1" ht="15" hidden="1" customHeight="1">
      <c r="A13" s="1100" t="s">
        <v>878</v>
      </c>
      <c r="B13" s="1100"/>
      <c r="C13" s="1100"/>
      <c r="D13" s="126"/>
      <c r="E13" s="211">
        <f>F13+AA13-AB13</f>
        <v>1814153456.0773289</v>
      </c>
      <c r="F13" s="210">
        <f>G13+L13+W13</f>
        <v>1766017276.6699774</v>
      </c>
      <c r="G13" s="210">
        <f>H13+I13+J13+K13</f>
        <v>1527930552.4358261</v>
      </c>
      <c r="H13" s="50">
        <v>100844952.89743455</v>
      </c>
      <c r="I13" s="50">
        <v>25986855.63521735</v>
      </c>
      <c r="J13" s="210">
        <v>914634281.11362016</v>
      </c>
      <c r="K13" s="50">
        <v>486464462.78955406</v>
      </c>
      <c r="L13" s="50">
        <v>116949264.61592844</v>
      </c>
      <c r="M13" s="50">
        <v>60298842.307392783</v>
      </c>
      <c r="N13" s="1100" t="s">
        <v>878</v>
      </c>
      <c r="O13" s="1100"/>
      <c r="P13" s="1100"/>
      <c r="Q13" s="2"/>
      <c r="R13" s="50">
        <v>14418553.130092975</v>
      </c>
      <c r="S13" s="50">
        <v>6649984.5502560958</v>
      </c>
      <c r="T13" s="50">
        <v>21187485.74514332</v>
      </c>
      <c r="U13" s="50">
        <v>5682716.0574860321</v>
      </c>
      <c r="V13" s="50">
        <v>8711682.8255571872</v>
      </c>
      <c r="W13" s="50">
        <v>121137459.61822291</v>
      </c>
      <c r="X13" s="50">
        <v>67631051.20047757</v>
      </c>
      <c r="Y13" s="50">
        <v>366411.61674574146</v>
      </c>
      <c r="Z13" s="50">
        <v>53139996.800999552</v>
      </c>
      <c r="AA13" s="50">
        <v>66151616.111287139</v>
      </c>
      <c r="AB13" s="50">
        <v>18015436.703935511</v>
      </c>
    </row>
    <row r="14" spans="1:36" s="130" customFormat="1" ht="15" hidden="1" customHeight="1">
      <c r="A14" s="1100" t="s">
        <v>879</v>
      </c>
      <c r="B14" s="1100"/>
      <c r="C14" s="1100"/>
      <c r="D14" s="126"/>
      <c r="E14" s="211">
        <f>F14+AA14-AB14</f>
        <v>1858282579.7641816</v>
      </c>
      <c r="F14" s="210">
        <f>G14+L14+W14</f>
        <v>1809278903.2706265</v>
      </c>
      <c r="G14" s="210">
        <f>H14+I14+J14+K14</f>
        <v>1571589716.2225025</v>
      </c>
      <c r="H14" s="50">
        <v>111412676.0663711</v>
      </c>
      <c r="I14" s="50">
        <v>26885846.774998259</v>
      </c>
      <c r="J14" s="210">
        <v>1010956523.6246958</v>
      </c>
      <c r="K14" s="106">
        <v>422334669.7564373</v>
      </c>
      <c r="L14" s="106">
        <v>111247566.83664586</v>
      </c>
      <c r="M14" s="106">
        <v>56983589.463435084</v>
      </c>
      <c r="N14" s="1100" t="s">
        <v>879</v>
      </c>
      <c r="O14" s="1100"/>
      <c r="P14" s="1100"/>
      <c r="Q14" s="2"/>
      <c r="R14" s="50">
        <v>15717939.441044308</v>
      </c>
      <c r="S14" s="50">
        <v>5911868.4290939057</v>
      </c>
      <c r="T14" s="50">
        <v>20333112.367328353</v>
      </c>
      <c r="U14" s="50">
        <v>5258720.9123024298</v>
      </c>
      <c r="V14" s="50">
        <v>7042336.2234417666</v>
      </c>
      <c r="W14" s="50">
        <v>126441620.21147814</v>
      </c>
      <c r="X14" s="50">
        <v>78557811.34831892</v>
      </c>
      <c r="Y14" s="50">
        <v>623278.33891770453</v>
      </c>
      <c r="Z14" s="50">
        <v>47260530.524241075</v>
      </c>
      <c r="AA14" s="50">
        <v>72698499.859068632</v>
      </c>
      <c r="AB14" s="50">
        <v>23694823.365513492</v>
      </c>
    </row>
    <row r="15" spans="1:36" s="130" customFormat="1" ht="15" hidden="1" customHeight="1">
      <c r="A15" s="1100" t="s">
        <v>880</v>
      </c>
      <c r="B15" s="1100"/>
      <c r="C15" s="1100"/>
      <c r="D15" s="126"/>
      <c r="E15" s="211">
        <f>F15+AA15-AB15</f>
        <v>1616947529.8692384</v>
      </c>
      <c r="F15" s="210">
        <f>G15+L15+W15</f>
        <v>1551363741.5578375</v>
      </c>
      <c r="G15" s="210">
        <f>H15+I15+J15+K15</f>
        <v>1330088835.0550394</v>
      </c>
      <c r="H15" s="210">
        <v>79016195.464908555</v>
      </c>
      <c r="I15" s="210">
        <v>24791256.296694715</v>
      </c>
      <c r="J15" s="210">
        <v>779494678.67999995</v>
      </c>
      <c r="K15" s="210">
        <v>446786704.6134361</v>
      </c>
      <c r="L15" s="210">
        <v>98116735.727064326</v>
      </c>
      <c r="M15" s="210">
        <v>43800542.707088277</v>
      </c>
      <c r="N15" s="1100" t="s">
        <v>880</v>
      </c>
      <c r="O15" s="1100"/>
      <c r="P15" s="1100"/>
      <c r="Q15" s="2"/>
      <c r="R15" s="131">
        <v>15799152.660084248</v>
      </c>
      <c r="S15" s="132">
        <v>6037330.6721937414</v>
      </c>
      <c r="T15" s="132">
        <v>21121820.533904478</v>
      </c>
      <c r="U15" s="132">
        <v>6447593.0833837194</v>
      </c>
      <c r="V15" s="132">
        <v>4910296.0704094805</v>
      </c>
      <c r="W15" s="132">
        <v>123158170.77573361</v>
      </c>
      <c r="X15" s="132">
        <v>73091234.90766561</v>
      </c>
      <c r="Y15" s="132">
        <v>163944.0309401046</v>
      </c>
      <c r="Z15" s="132">
        <v>49902991.837127797</v>
      </c>
      <c r="AA15" s="132">
        <v>85637184.368471995</v>
      </c>
      <c r="AB15" s="132">
        <v>20053396.057071295</v>
      </c>
    </row>
    <row r="16" spans="1:36" s="130" customFormat="1" ht="17.25" hidden="1" customHeight="1">
      <c r="A16" s="1100" t="s">
        <v>881</v>
      </c>
      <c r="B16" s="1100"/>
      <c r="C16" s="1100"/>
      <c r="D16" s="2"/>
      <c r="E16" s="106">
        <v>1677734614.1587782</v>
      </c>
      <c r="F16" s="210">
        <v>1598848494.3334563</v>
      </c>
      <c r="G16" s="210">
        <v>1401775308.9063144</v>
      </c>
      <c r="H16" s="132">
        <v>63098015.97606001</v>
      </c>
      <c r="I16" s="132">
        <v>26089338.459277585</v>
      </c>
      <c r="J16" s="210">
        <v>881921579.78337991</v>
      </c>
      <c r="K16" s="132">
        <v>430666374.68759632</v>
      </c>
      <c r="L16" s="132">
        <v>85089221.744109139</v>
      </c>
      <c r="M16" s="132">
        <v>37835957.86405126</v>
      </c>
      <c r="N16" s="1100" t="s">
        <v>881</v>
      </c>
      <c r="O16" s="1100"/>
      <c r="P16" s="1100"/>
      <c r="Q16" s="2"/>
      <c r="R16" s="131">
        <v>10949731.279817685</v>
      </c>
      <c r="S16" s="132">
        <v>5866996.5075264461</v>
      </c>
      <c r="T16" s="132">
        <v>15282653.733954567</v>
      </c>
      <c r="U16" s="132">
        <v>9751950.1883288417</v>
      </c>
      <c r="V16" s="132">
        <v>5401932.170430324</v>
      </c>
      <c r="W16" s="132">
        <v>111983963.68303233</v>
      </c>
      <c r="X16" s="50">
        <v>64510374.726414204</v>
      </c>
      <c r="Y16" s="132">
        <v>254261.95056054977</v>
      </c>
      <c r="Z16" s="132">
        <v>47219327.006057613</v>
      </c>
      <c r="AA16" s="132">
        <v>100086642.83445083</v>
      </c>
      <c r="AB16" s="132">
        <v>21200523.00912872</v>
      </c>
      <c r="AF16" s="203" t="s">
        <v>777</v>
      </c>
      <c r="AG16" s="203" t="s">
        <v>778</v>
      </c>
      <c r="AH16" s="203"/>
      <c r="AI16" s="203"/>
      <c r="AJ16" s="203"/>
    </row>
    <row r="17" spans="1:37" s="130" customFormat="1" ht="15.75" hidden="1" customHeight="1">
      <c r="A17" s="1100" t="s">
        <v>882</v>
      </c>
      <c r="B17" s="1100"/>
      <c r="C17" s="1100"/>
      <c r="D17" s="2"/>
      <c r="E17" s="194">
        <v>1905911401.124707</v>
      </c>
      <c r="F17" s="194">
        <v>1806885737.2984271</v>
      </c>
      <c r="G17" s="194">
        <v>1592699415.4592865</v>
      </c>
      <c r="H17" s="194">
        <v>56035079.219651394</v>
      </c>
      <c r="I17" s="194">
        <v>20293166.304085318</v>
      </c>
      <c r="J17" s="194">
        <v>1037285061.5019439</v>
      </c>
      <c r="K17" s="194">
        <v>479086108.43360746</v>
      </c>
      <c r="L17" s="194">
        <v>91977373.63521269</v>
      </c>
      <c r="M17" s="194">
        <v>37361463.478440605</v>
      </c>
      <c r="N17" s="1100" t="s">
        <v>882</v>
      </c>
      <c r="O17" s="1100"/>
      <c r="P17" s="1100"/>
      <c r="Q17" s="2"/>
      <c r="R17" s="194">
        <v>13292613.139906682</v>
      </c>
      <c r="S17" s="194">
        <v>6420277.4258636395</v>
      </c>
      <c r="T17" s="194">
        <v>17419931.859455429</v>
      </c>
      <c r="U17" s="194">
        <v>8291295.1321529215</v>
      </c>
      <c r="V17" s="194">
        <v>9191792.5993934143</v>
      </c>
      <c r="W17" s="194">
        <v>122208948.20392454</v>
      </c>
      <c r="X17" s="199">
        <v>71156047.930085033</v>
      </c>
      <c r="Y17" s="194">
        <v>352436.01569032727</v>
      </c>
      <c r="Z17" s="194">
        <v>50700464.258149348</v>
      </c>
      <c r="AA17" s="194">
        <v>118557832.6993084</v>
      </c>
      <c r="AB17" s="194">
        <v>19532168.87302703</v>
      </c>
    </row>
    <row r="18" spans="1:37" s="130" customFormat="1" ht="15.75" hidden="1" customHeight="1">
      <c r="A18" s="1100" t="s">
        <v>883</v>
      </c>
      <c r="B18" s="1100"/>
      <c r="C18" s="1100"/>
      <c r="D18" s="2"/>
      <c r="E18" s="194">
        <f>F18+AA18-AB18</f>
        <v>1892556986.2822149</v>
      </c>
      <c r="F18" s="194">
        <f>G18+K18+W18</f>
        <v>1823599025.3699515</v>
      </c>
      <c r="G18" s="194">
        <f>H18+I18+J18+K18</f>
        <v>1322044902.9243348</v>
      </c>
      <c r="H18" s="194">
        <v>48134226.697586112</v>
      </c>
      <c r="I18" s="194">
        <v>21622586.778182603</v>
      </c>
      <c r="J18" s="194">
        <v>855876728.34116554</v>
      </c>
      <c r="K18" s="194">
        <v>396411361.1074006</v>
      </c>
      <c r="L18" s="194">
        <v>79659450.429710269</v>
      </c>
      <c r="M18" s="194">
        <v>34041821.947817221</v>
      </c>
      <c r="N18" s="1100" t="s">
        <v>883</v>
      </c>
      <c r="O18" s="1100"/>
      <c r="P18" s="1100"/>
      <c r="Q18" s="2"/>
      <c r="R18" s="194">
        <v>11347726.647405256</v>
      </c>
      <c r="S18" s="194">
        <v>5790568.5293154269</v>
      </c>
      <c r="T18" s="194">
        <v>14955011.081214637</v>
      </c>
      <c r="U18" s="194">
        <v>7876796.128277164</v>
      </c>
      <c r="V18" s="194">
        <v>5647526.0956805535</v>
      </c>
      <c r="W18" s="194">
        <v>105142761.33821596</v>
      </c>
      <c r="X18" s="194">
        <v>60473264.517373003</v>
      </c>
      <c r="Y18" s="194">
        <v>263743.77673027688</v>
      </c>
      <c r="Z18" s="194">
        <v>44405753.044112645</v>
      </c>
      <c r="AA18" s="194">
        <v>80943746.709172249</v>
      </c>
      <c r="AB18" s="194">
        <v>11985785.796908749</v>
      </c>
      <c r="AE18" s="130" t="s">
        <v>976</v>
      </c>
      <c r="AF18" s="130">
        <v>401698753.57278156</v>
      </c>
      <c r="AH18" s="130">
        <f>AF18*(1+AH24)</f>
        <v>401698753.57278156</v>
      </c>
      <c r="AI18" s="213">
        <f>(AH18/AF18)-1</f>
        <v>0</v>
      </c>
      <c r="AJ18" s="130">
        <f>AH18-AF18</f>
        <v>0</v>
      </c>
      <c r="AK18" s="43"/>
    </row>
    <row r="19" spans="1:37" s="130" customFormat="1" ht="15.75" customHeight="1">
      <c r="A19" s="1100" t="s">
        <v>884</v>
      </c>
      <c r="B19" s="1100"/>
      <c r="C19" s="1100"/>
      <c r="D19" s="2"/>
      <c r="E19" s="194">
        <v>1918058080.3343196</v>
      </c>
      <c r="F19" s="194">
        <v>1829300639.4857309</v>
      </c>
      <c r="G19" s="194">
        <v>1603939222.7933161</v>
      </c>
      <c r="H19" s="194">
        <v>49794242.92041114</v>
      </c>
      <c r="I19" s="194">
        <v>29229771.450746041</v>
      </c>
      <c r="J19" s="194">
        <v>1052866166.4356915</v>
      </c>
      <c r="K19" s="194">
        <v>472049041.9864639</v>
      </c>
      <c r="L19" s="194">
        <v>101921170.77994193</v>
      </c>
      <c r="M19" s="194">
        <v>41403783.888343148</v>
      </c>
      <c r="N19" s="1100" t="s">
        <v>884</v>
      </c>
      <c r="O19" s="1100"/>
      <c r="P19" s="1100"/>
      <c r="Q19" s="2"/>
      <c r="R19" s="194">
        <v>15156975.946723636</v>
      </c>
      <c r="S19" s="194">
        <v>9113366.8013288975</v>
      </c>
      <c r="T19" s="194">
        <v>20670375.434653386</v>
      </c>
      <c r="U19" s="194">
        <v>9365918.2748927232</v>
      </c>
      <c r="V19" s="194">
        <v>6210750.434000113</v>
      </c>
      <c r="W19" s="194">
        <v>123440245.91246736</v>
      </c>
      <c r="X19" s="199">
        <v>65709038.855836667</v>
      </c>
      <c r="Y19" s="194">
        <v>316509.0393580143</v>
      </c>
      <c r="Z19" s="194">
        <v>57414698.017272882</v>
      </c>
      <c r="AA19" s="194">
        <v>108374434.91079684</v>
      </c>
      <c r="AB19" s="194">
        <v>19616994.062205464</v>
      </c>
      <c r="AE19" s="130">
        <v>98</v>
      </c>
      <c r="AF19" s="130">
        <v>409491363.05769229</v>
      </c>
      <c r="AG19" s="130">
        <v>882011101.71667922</v>
      </c>
      <c r="AK19" s="43"/>
    </row>
    <row r="20" spans="1:37" s="130" customFormat="1" ht="15.75" customHeight="1">
      <c r="A20" s="1100" t="s">
        <v>885</v>
      </c>
      <c r="B20" s="1100"/>
      <c r="C20" s="1100"/>
      <c r="D20" s="2"/>
      <c r="E20" s="194">
        <v>2003052329.1130536</v>
      </c>
      <c r="F20" s="194">
        <v>1913570358.5609207</v>
      </c>
      <c r="G20" s="194">
        <v>1692738136.9200251</v>
      </c>
      <c r="H20" s="194">
        <v>33742597.498634771</v>
      </c>
      <c r="I20" s="194">
        <v>27969698.550922256</v>
      </c>
      <c r="J20" s="194">
        <v>1129104080.6300826</v>
      </c>
      <c r="K20" s="194">
        <v>501921760.24039036</v>
      </c>
      <c r="L20" s="194">
        <v>100932770.33373679</v>
      </c>
      <c r="M20" s="194">
        <v>43865163.324620284</v>
      </c>
      <c r="N20" s="1100" t="s">
        <v>885</v>
      </c>
      <c r="O20" s="1100"/>
      <c r="P20" s="1100"/>
      <c r="Q20" s="2"/>
      <c r="R20" s="194">
        <v>17703222.867415816</v>
      </c>
      <c r="S20" s="194">
        <v>8641480.5215690173</v>
      </c>
      <c r="T20" s="194">
        <v>18716342.829991616</v>
      </c>
      <c r="U20" s="194">
        <v>6071608.0709286798</v>
      </c>
      <c r="V20" s="194">
        <v>5934952.7192114126</v>
      </c>
      <c r="W20" s="194">
        <v>119899451.30716555</v>
      </c>
      <c r="X20" s="199">
        <v>70314885.609816074</v>
      </c>
      <c r="Y20" s="194">
        <v>451146.73938871425</v>
      </c>
      <c r="Z20" s="194">
        <v>49133418.957960568</v>
      </c>
      <c r="AA20" s="194">
        <v>110364228.7517581</v>
      </c>
      <c r="AB20" s="194">
        <v>20882258.199627183</v>
      </c>
      <c r="AE20" s="130">
        <v>99</v>
      </c>
      <c r="AF20" s="130">
        <v>438348480.41670144</v>
      </c>
      <c r="AG20" s="130">
        <v>1037309031.7699443</v>
      </c>
      <c r="AK20" s="43"/>
    </row>
    <row r="21" spans="1:37" s="130" customFormat="1" ht="15.75" customHeight="1">
      <c r="A21" s="1100" t="s">
        <v>886</v>
      </c>
      <c r="B21" s="1100"/>
      <c r="C21" s="1100"/>
      <c r="D21" s="2"/>
      <c r="E21" s="194">
        <v>2263187709.1592302</v>
      </c>
      <c r="F21" s="194">
        <v>2162405349.4769664</v>
      </c>
      <c r="G21" s="194">
        <v>1926832167.3227859</v>
      </c>
      <c r="H21" s="194">
        <v>50438539.85671977</v>
      </c>
      <c r="I21" s="194">
        <v>31515796.894087169</v>
      </c>
      <c r="J21" s="194">
        <v>1301181267.8617427</v>
      </c>
      <c r="K21" s="194">
        <v>543696562.71023703</v>
      </c>
      <c r="L21" s="194">
        <v>106637414.54177132</v>
      </c>
      <c r="M21" s="194">
        <v>46067162.217533663</v>
      </c>
      <c r="N21" s="1100" t="s">
        <v>886</v>
      </c>
      <c r="O21" s="1100"/>
      <c r="P21" s="1100"/>
      <c r="Q21" s="2"/>
      <c r="R21" s="194">
        <v>17925174.73564985</v>
      </c>
      <c r="S21" s="194">
        <v>9105301.5176570918</v>
      </c>
      <c r="T21" s="194">
        <v>21594796.49224304</v>
      </c>
      <c r="U21" s="194">
        <v>5915853.4033916388</v>
      </c>
      <c r="V21" s="194">
        <v>6029126.1752961352</v>
      </c>
      <c r="W21" s="194">
        <v>128935767.61240801</v>
      </c>
      <c r="X21" s="199">
        <v>76298958.686348274</v>
      </c>
      <c r="Y21" s="194">
        <v>347299.23651442118</v>
      </c>
      <c r="Z21" s="194">
        <v>52289509.689545281</v>
      </c>
      <c r="AA21" s="194">
        <v>121025198.16219103</v>
      </c>
      <c r="AB21" s="194">
        <v>20242838.47992618</v>
      </c>
      <c r="AK21" s="43"/>
    </row>
    <row r="22" spans="1:37" s="130" customFormat="1" ht="15" customHeight="1">
      <c r="A22" s="1100" t="s">
        <v>887</v>
      </c>
      <c r="B22" s="1100"/>
      <c r="C22" s="1100"/>
      <c r="D22" s="2"/>
      <c r="E22" s="194">
        <v>2296967937.9105015</v>
      </c>
      <c r="F22" s="194">
        <v>2181981090.0158982</v>
      </c>
      <c r="G22" s="194">
        <v>1947551461.4915679</v>
      </c>
      <c r="H22" s="194">
        <v>56174469.685894594</v>
      </c>
      <c r="I22" s="194">
        <v>36285352.06575726</v>
      </c>
      <c r="J22" s="194">
        <v>1327383509.6886277</v>
      </c>
      <c r="K22" s="194">
        <v>527708130.05129176</v>
      </c>
      <c r="L22" s="194">
        <v>103154631.35230145</v>
      </c>
      <c r="M22" s="194">
        <v>45917886.902473107</v>
      </c>
      <c r="N22" s="1100" t="s">
        <v>887</v>
      </c>
      <c r="O22" s="1100"/>
      <c r="P22" s="1100"/>
      <c r="Q22" s="2"/>
      <c r="R22" s="194">
        <v>18190134.436892606</v>
      </c>
      <c r="S22" s="194">
        <v>8336240.8068993008</v>
      </c>
      <c r="T22" s="194">
        <v>21514407.058516838</v>
      </c>
      <c r="U22" s="194">
        <v>4413495.3153394675</v>
      </c>
      <c r="V22" s="194">
        <v>4782466.8321800772</v>
      </c>
      <c r="W22" s="194">
        <v>131274997.17202936</v>
      </c>
      <c r="X22" s="199">
        <v>73940940.593984038</v>
      </c>
      <c r="Y22" s="194">
        <v>616388.1521807767</v>
      </c>
      <c r="Z22" s="194">
        <v>56717668.425864562</v>
      </c>
      <c r="AA22" s="194">
        <v>134775379.42539817</v>
      </c>
      <c r="AB22" s="194">
        <v>19788531.53080038</v>
      </c>
    </row>
    <row r="23" spans="1:37">
      <c r="A23" s="1100" t="s">
        <v>1101</v>
      </c>
      <c r="B23" s="1100"/>
      <c r="C23" s="1100"/>
      <c r="D23" s="2"/>
      <c r="E23" s="194">
        <v>2611526961.9052567</v>
      </c>
      <c r="F23" s="194">
        <v>2469547853.3207588</v>
      </c>
      <c r="G23" s="194">
        <v>2185877774.3387218</v>
      </c>
      <c r="H23" s="194">
        <v>55041749.027572758</v>
      </c>
      <c r="I23" s="194">
        <v>44948460.470020458</v>
      </c>
      <c r="J23" s="194">
        <v>1518477550.7594748</v>
      </c>
      <c r="K23" s="194">
        <v>558729922.58465528</v>
      </c>
      <c r="L23" s="194">
        <v>112001400.9804389</v>
      </c>
      <c r="M23" s="194">
        <v>51310740.930126138</v>
      </c>
      <c r="N23" s="1100" t="s">
        <v>1101</v>
      </c>
      <c r="O23" s="1100"/>
      <c r="P23" s="1100"/>
      <c r="Q23" s="214"/>
      <c r="R23" s="194">
        <v>17600868.413797736</v>
      </c>
      <c r="S23" s="194">
        <v>10157434.262884654</v>
      </c>
      <c r="T23" s="194">
        <v>23768528.628772002</v>
      </c>
      <c r="U23" s="194">
        <v>5490629.2830968993</v>
      </c>
      <c r="V23" s="194">
        <v>3531724.5057614702</v>
      </c>
      <c r="W23" s="194">
        <v>171668678.00159627</v>
      </c>
      <c r="X23" s="199">
        <v>68425558.473110497</v>
      </c>
      <c r="Y23" s="194">
        <v>172132.88482894946</v>
      </c>
      <c r="Z23" s="194">
        <v>63373082.267656878</v>
      </c>
      <c r="AA23" s="194">
        <v>161914963.76830015</v>
      </c>
      <c r="AB23" s="194">
        <v>19938762.183802322</v>
      </c>
    </row>
    <row r="24" spans="1:37" ht="15" customHeight="1">
      <c r="A24" s="1100" t="s">
        <v>729</v>
      </c>
      <c r="B24" s="1100"/>
      <c r="C24" s="1100"/>
      <c r="D24" s="126"/>
      <c r="E24" s="217"/>
      <c r="F24" s="199"/>
      <c r="G24" s="199"/>
      <c r="H24" s="199"/>
      <c r="I24" s="199"/>
      <c r="J24" s="199"/>
      <c r="K24" s="199"/>
      <c r="L24" s="199"/>
      <c r="M24" s="199"/>
      <c r="N24" s="1100" t="s">
        <v>729</v>
      </c>
      <c r="O24" s="1100"/>
      <c r="P24" s="1100"/>
      <c r="Q24" s="2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D24" s="130"/>
      <c r="AE24" s="130"/>
    </row>
    <row r="25" spans="1:37" ht="15" customHeight="1">
      <c r="A25" s="98"/>
      <c r="B25" s="42" t="s">
        <v>888</v>
      </c>
      <c r="C25" s="98"/>
      <c r="D25" s="440"/>
      <c r="E25" s="441">
        <v>321931164.09709185</v>
      </c>
      <c r="F25" s="428">
        <v>258373034.7057372</v>
      </c>
      <c r="G25" s="428">
        <v>215882566.97609019</v>
      </c>
      <c r="H25" s="428">
        <v>14142975.083653113</v>
      </c>
      <c r="I25" s="428">
        <v>5222251.4859316014</v>
      </c>
      <c r="J25" s="428">
        <v>90082647.999456957</v>
      </c>
      <c r="K25" s="428">
        <v>106434692.4070489</v>
      </c>
      <c r="L25" s="428">
        <v>25987843.024754424</v>
      </c>
      <c r="M25" s="428">
        <v>10219881.160165053</v>
      </c>
      <c r="N25" s="98"/>
      <c r="O25" s="42" t="s">
        <v>888</v>
      </c>
      <c r="P25" s="98"/>
      <c r="Q25" s="46"/>
      <c r="R25" s="428">
        <v>2280892.3050609287</v>
      </c>
      <c r="S25" s="428">
        <v>4312111.9379954441</v>
      </c>
      <c r="T25" s="428">
        <v>6875233.0138336029</v>
      </c>
      <c r="U25" s="428">
        <v>1452758.8184038089</v>
      </c>
      <c r="V25" s="428">
        <v>846965.78929561109</v>
      </c>
      <c r="W25" s="428">
        <v>16502624.704892209</v>
      </c>
      <c r="X25" s="428">
        <v>3220472.0189281139</v>
      </c>
      <c r="Y25" s="428">
        <v>20868.080551727384</v>
      </c>
      <c r="Z25" s="428">
        <v>13261284.605412364</v>
      </c>
      <c r="AA25" s="428">
        <v>67102443.815074548</v>
      </c>
      <c r="AB25" s="428">
        <v>3544314.4237201475</v>
      </c>
      <c r="AD25" s="130"/>
      <c r="AE25" s="130"/>
    </row>
    <row r="26" spans="1:37" ht="15" customHeight="1">
      <c r="A26" s="98"/>
      <c r="B26" s="42" t="s">
        <v>889</v>
      </c>
      <c r="C26" s="98"/>
      <c r="D26" s="440"/>
      <c r="E26" s="441">
        <v>294424802.63484246</v>
      </c>
      <c r="F26" s="428">
        <v>266028914.27233991</v>
      </c>
      <c r="G26" s="428">
        <v>233610835.13540813</v>
      </c>
      <c r="H26" s="428">
        <v>12347319.254240317</v>
      </c>
      <c r="I26" s="428">
        <v>3103296.9763294621</v>
      </c>
      <c r="J26" s="428">
        <v>131759577.08450115</v>
      </c>
      <c r="K26" s="428">
        <v>86400641.82033737</v>
      </c>
      <c r="L26" s="428">
        <v>17764865.275864221</v>
      </c>
      <c r="M26" s="428">
        <v>8552929.8107369412</v>
      </c>
      <c r="N26" s="98"/>
      <c r="O26" s="42" t="s">
        <v>889</v>
      </c>
      <c r="P26" s="98"/>
      <c r="Q26" s="46"/>
      <c r="R26" s="428">
        <v>2430123.6929839896</v>
      </c>
      <c r="S26" s="428">
        <v>1598683.0674296028</v>
      </c>
      <c r="T26" s="428">
        <v>2776640.0935298684</v>
      </c>
      <c r="U26" s="428">
        <v>789919.34554112854</v>
      </c>
      <c r="V26" s="428">
        <v>1616569.2656426847</v>
      </c>
      <c r="W26" s="428">
        <v>14653213.861067319</v>
      </c>
      <c r="X26" s="428">
        <v>4417345.2561449204</v>
      </c>
      <c r="Y26" s="428">
        <v>19354.126980100533</v>
      </c>
      <c r="Z26" s="428">
        <v>10216514.477942303</v>
      </c>
      <c r="AA26" s="428">
        <v>30387823.856416322</v>
      </c>
      <c r="AB26" s="428">
        <v>1991935.4939135064</v>
      </c>
      <c r="AD26" s="130"/>
      <c r="AE26" s="130"/>
    </row>
    <row r="27" spans="1:37" ht="15" customHeight="1">
      <c r="A27" s="98"/>
      <c r="B27" s="42" t="s">
        <v>890</v>
      </c>
      <c r="C27" s="98"/>
      <c r="D27" s="440"/>
      <c r="E27" s="441">
        <v>417843011.25834221</v>
      </c>
      <c r="F27" s="428">
        <v>392911479.46110952</v>
      </c>
      <c r="G27" s="428">
        <v>347866291.5921517</v>
      </c>
      <c r="H27" s="428">
        <v>13465807.389205804</v>
      </c>
      <c r="I27" s="428">
        <v>3451690.5809806879</v>
      </c>
      <c r="J27" s="428">
        <v>216008869.64315087</v>
      </c>
      <c r="K27" s="428">
        <v>114939923.97881438</v>
      </c>
      <c r="L27" s="428">
        <v>23546054.699159816</v>
      </c>
      <c r="M27" s="428">
        <v>11722678.67405046</v>
      </c>
      <c r="N27" s="98"/>
      <c r="O27" s="42" t="s">
        <v>890</v>
      </c>
      <c r="P27" s="98"/>
      <c r="Q27" s="46"/>
      <c r="R27" s="428">
        <v>2481258.4041922651</v>
      </c>
      <c r="S27" s="428">
        <v>1834347.1992239403</v>
      </c>
      <c r="T27" s="428">
        <v>5493137.2433974417</v>
      </c>
      <c r="U27" s="428">
        <v>1747676.0524725299</v>
      </c>
      <c r="V27" s="428">
        <v>266957.12582317251</v>
      </c>
      <c r="W27" s="428">
        <v>21499133.169798072</v>
      </c>
      <c r="X27" s="428">
        <v>10272841.112037459</v>
      </c>
      <c r="Y27" s="428">
        <v>16291.209297121573</v>
      </c>
      <c r="Z27" s="428">
        <v>11210000.848463506</v>
      </c>
      <c r="AA27" s="428">
        <v>27871336.268851869</v>
      </c>
      <c r="AB27" s="428">
        <v>2939804.4716191199</v>
      </c>
      <c r="AD27" s="130"/>
      <c r="AE27" s="130"/>
    </row>
    <row r="28" spans="1:37" ht="15" customHeight="1">
      <c r="A28" s="98"/>
      <c r="B28" s="42" t="s">
        <v>891</v>
      </c>
      <c r="C28" s="98"/>
      <c r="D28" s="440"/>
      <c r="E28" s="441">
        <v>289952220.80925781</v>
      </c>
      <c r="F28" s="428">
        <v>283757479.20431834</v>
      </c>
      <c r="G28" s="428">
        <v>245546404.82655066</v>
      </c>
      <c r="H28" s="428">
        <v>10434083.855336811</v>
      </c>
      <c r="I28" s="428">
        <v>10293966.819778699</v>
      </c>
      <c r="J28" s="428">
        <v>159248497.56053433</v>
      </c>
      <c r="K28" s="428">
        <v>65569856.590900771</v>
      </c>
      <c r="L28" s="428">
        <v>15453187.459305327</v>
      </c>
      <c r="M28" s="428">
        <v>6157202.9240444405</v>
      </c>
      <c r="N28" s="98"/>
      <c r="O28" s="42" t="s">
        <v>891</v>
      </c>
      <c r="P28" s="98"/>
      <c r="Q28" s="46"/>
      <c r="R28" s="428">
        <v>3783229.7778664106</v>
      </c>
      <c r="S28" s="428">
        <v>1338660.5640896694</v>
      </c>
      <c r="T28" s="428">
        <v>3178489.180646054</v>
      </c>
      <c r="U28" s="428">
        <v>604787.97665875149</v>
      </c>
      <c r="V28" s="428">
        <v>390817.03600000002</v>
      </c>
      <c r="W28" s="428">
        <v>22757886.918462411</v>
      </c>
      <c r="X28" s="428">
        <v>7635550.5029999977</v>
      </c>
      <c r="Y28" s="428">
        <v>30059.66</v>
      </c>
      <c r="Z28" s="428">
        <v>15092276.755462414</v>
      </c>
      <c r="AA28" s="428">
        <v>10966281.718339002</v>
      </c>
      <c r="AB28" s="428">
        <v>4771540.1133996276</v>
      </c>
      <c r="AD28" s="130"/>
      <c r="AE28" s="130"/>
    </row>
    <row r="29" spans="1:37" ht="15" customHeight="1">
      <c r="A29" s="98"/>
      <c r="B29" s="42" t="s">
        <v>892</v>
      </c>
      <c r="C29" s="98"/>
      <c r="D29" s="440"/>
      <c r="E29" s="441">
        <v>470363173.35172129</v>
      </c>
      <c r="F29" s="428">
        <v>458452906.40425283</v>
      </c>
      <c r="G29" s="428">
        <v>385472940.57852173</v>
      </c>
      <c r="H29" s="428">
        <v>3419386.2651367676</v>
      </c>
      <c r="I29" s="428">
        <v>6508866.7850000001</v>
      </c>
      <c r="J29" s="428">
        <v>270448229.21683019</v>
      </c>
      <c r="K29" s="428">
        <v>96416366.814554676</v>
      </c>
      <c r="L29" s="428">
        <v>11588597.039355032</v>
      </c>
      <c r="M29" s="428">
        <v>4238484.3081292119</v>
      </c>
      <c r="N29" s="98"/>
      <c r="O29" s="42" t="s">
        <v>892</v>
      </c>
      <c r="P29" s="98"/>
      <c r="Q29" s="46"/>
      <c r="R29" s="428">
        <v>2744780.9936941429</v>
      </c>
      <c r="S29" s="428">
        <v>885994.09014598676</v>
      </c>
      <c r="T29" s="428">
        <v>3022185.3093650159</v>
      </c>
      <c r="U29" s="428">
        <v>385093.55002068303</v>
      </c>
      <c r="V29" s="428">
        <v>170583.83199999999</v>
      </c>
      <c r="W29" s="428">
        <v>61391368.786376253</v>
      </c>
      <c r="X29" s="428">
        <v>16946363.119000003</v>
      </c>
      <c r="Y29" s="428">
        <v>33007.794000000002</v>
      </c>
      <c r="Z29" s="428">
        <v>4714093.4973762734</v>
      </c>
      <c r="AA29" s="428">
        <v>13056589.390618375</v>
      </c>
      <c r="AB29" s="428">
        <v>1149229.4431499138</v>
      </c>
      <c r="AD29" s="130"/>
      <c r="AE29" s="130"/>
    </row>
    <row r="30" spans="1:37" ht="15" customHeight="1">
      <c r="A30" s="98"/>
      <c r="B30" s="42" t="s">
        <v>893</v>
      </c>
      <c r="C30" s="98"/>
      <c r="D30" s="440"/>
      <c r="E30" s="441">
        <v>817012589.75399983</v>
      </c>
      <c r="F30" s="428">
        <v>810024039.27299988</v>
      </c>
      <c r="G30" s="428">
        <v>757498735.23000002</v>
      </c>
      <c r="H30" s="428">
        <v>1232177.1800000002</v>
      </c>
      <c r="I30" s="428">
        <v>16368387.822000001</v>
      </c>
      <c r="J30" s="428">
        <v>650929729.255</v>
      </c>
      <c r="K30" s="428">
        <v>88968440.973000005</v>
      </c>
      <c r="L30" s="428">
        <v>17660853.481999997</v>
      </c>
      <c r="M30" s="428">
        <v>10419564.052999999</v>
      </c>
      <c r="N30" s="98"/>
      <c r="O30" s="42" t="s">
        <v>893</v>
      </c>
      <c r="P30" s="98"/>
      <c r="Q30" s="46"/>
      <c r="R30" s="428">
        <v>3880583.24</v>
      </c>
      <c r="S30" s="428">
        <v>187637.40400000001</v>
      </c>
      <c r="T30" s="428">
        <v>2422843.7879999997</v>
      </c>
      <c r="U30" s="428">
        <v>510393.54</v>
      </c>
      <c r="V30" s="428">
        <v>239831.45699999999</v>
      </c>
      <c r="W30" s="428">
        <v>34864450.560999997</v>
      </c>
      <c r="X30" s="428">
        <v>25932986.464000002</v>
      </c>
      <c r="Y30" s="428">
        <v>52552.013999999996</v>
      </c>
      <c r="Z30" s="428">
        <v>8878912.0829999987</v>
      </c>
      <c r="AA30" s="428">
        <v>12530488.719000001</v>
      </c>
      <c r="AB30" s="428">
        <v>5541938.2379999999</v>
      </c>
      <c r="AD30" s="130"/>
      <c r="AE30" s="130"/>
    </row>
    <row r="31" spans="1:37" ht="15" customHeight="1">
      <c r="A31" s="1100" t="s">
        <v>730</v>
      </c>
      <c r="B31" s="1100"/>
      <c r="C31" s="1100"/>
      <c r="D31" s="126"/>
      <c r="E31" s="441"/>
      <c r="F31" s="428"/>
      <c r="G31" s="428"/>
      <c r="H31" s="428"/>
      <c r="I31" s="428"/>
      <c r="J31" s="428"/>
      <c r="K31" s="428"/>
      <c r="L31" s="428"/>
      <c r="M31" s="428"/>
      <c r="N31" s="1100" t="s">
        <v>730</v>
      </c>
      <c r="O31" s="1100"/>
      <c r="P31" s="1100"/>
      <c r="Q31" s="2"/>
      <c r="R31" s="428"/>
      <c r="S31" s="428"/>
      <c r="T31" s="428"/>
      <c r="U31" s="428"/>
      <c r="V31" s="453"/>
      <c r="W31" s="428"/>
      <c r="X31" s="428"/>
      <c r="Y31" s="428"/>
      <c r="Z31" s="428"/>
      <c r="AA31" s="428"/>
      <c r="AB31" s="428"/>
      <c r="AD31" s="130"/>
      <c r="AE31" s="130"/>
    </row>
    <row r="32" spans="1:37" ht="15" customHeight="1">
      <c r="A32" s="98"/>
      <c r="B32" s="98" t="s">
        <v>779</v>
      </c>
      <c r="C32" s="98"/>
      <c r="D32" s="440"/>
      <c r="E32" s="441">
        <v>122839192.88994145</v>
      </c>
      <c r="F32" s="428">
        <v>100492476.12555519</v>
      </c>
      <c r="G32" s="428">
        <v>85760756.781187236</v>
      </c>
      <c r="H32" s="428">
        <v>4334375.2025920758</v>
      </c>
      <c r="I32" s="428">
        <v>2856048.9629086656</v>
      </c>
      <c r="J32" s="428">
        <v>33242168.338045213</v>
      </c>
      <c r="K32" s="428">
        <v>45328164.277641326</v>
      </c>
      <c r="L32" s="428">
        <v>9544174.2251453865</v>
      </c>
      <c r="M32" s="428">
        <v>5328740.2135174731</v>
      </c>
      <c r="N32" s="98"/>
      <c r="O32" s="62" t="s">
        <v>731</v>
      </c>
      <c r="P32" s="98"/>
      <c r="Q32" s="46"/>
      <c r="R32" s="428">
        <v>934411.7460357009</v>
      </c>
      <c r="S32" s="428">
        <v>1273444.9398793168</v>
      </c>
      <c r="T32" s="428">
        <v>1602397.4628075191</v>
      </c>
      <c r="U32" s="428">
        <v>373649.90970563598</v>
      </c>
      <c r="V32" s="428">
        <v>31529.953199740437</v>
      </c>
      <c r="W32" s="428">
        <v>5187545.1192225516</v>
      </c>
      <c r="X32" s="428">
        <v>1295924.7007740354</v>
      </c>
      <c r="Y32" s="428">
        <v>18998.25572012542</v>
      </c>
      <c r="Z32" s="428">
        <v>3872622.1627283921</v>
      </c>
      <c r="AA32" s="428">
        <v>24629633.542173203</v>
      </c>
      <c r="AB32" s="428">
        <v>2282916.77778689</v>
      </c>
      <c r="AD32" s="130"/>
      <c r="AE32" s="130"/>
    </row>
    <row r="33" spans="1:31" ht="15" customHeight="1">
      <c r="A33" s="98"/>
      <c r="B33" s="98" t="s">
        <v>780</v>
      </c>
      <c r="C33" s="98"/>
      <c r="D33" s="440"/>
      <c r="E33" s="441">
        <v>43024605.372992061</v>
      </c>
      <c r="F33" s="428">
        <v>28602975.719770417</v>
      </c>
      <c r="G33" s="428">
        <v>22383493.96613301</v>
      </c>
      <c r="H33" s="428">
        <v>1463882.2434768209</v>
      </c>
      <c r="I33" s="428">
        <v>699060.46226188459</v>
      </c>
      <c r="J33" s="428">
        <v>8726444.0286498293</v>
      </c>
      <c r="K33" s="428">
        <v>11494107.231744466</v>
      </c>
      <c r="L33" s="428">
        <v>3823610.6031910903</v>
      </c>
      <c r="M33" s="428">
        <v>1142277.763682327</v>
      </c>
      <c r="N33" s="98"/>
      <c r="O33" s="62" t="s">
        <v>732</v>
      </c>
      <c r="P33" s="98"/>
      <c r="Q33" s="46"/>
      <c r="R33" s="428">
        <v>331270.67894947383</v>
      </c>
      <c r="S33" s="428">
        <v>977070.01081485918</v>
      </c>
      <c r="T33" s="428">
        <v>1096615.0683971073</v>
      </c>
      <c r="U33" s="428">
        <v>174753.27134469553</v>
      </c>
      <c r="V33" s="428">
        <v>101623.81000262623</v>
      </c>
      <c r="W33" s="428">
        <v>2395871.1504463176</v>
      </c>
      <c r="X33" s="428">
        <v>709002.9497776014</v>
      </c>
      <c r="Y33" s="428">
        <v>1236.5256064135863</v>
      </c>
      <c r="Z33" s="428">
        <v>1685631.6750623018</v>
      </c>
      <c r="AA33" s="428">
        <v>14635209.582523409</v>
      </c>
      <c r="AB33" s="428">
        <v>213579.92930177425</v>
      </c>
      <c r="AD33" s="130"/>
      <c r="AE33" s="130"/>
    </row>
    <row r="34" spans="1:31" ht="15" customHeight="1">
      <c r="A34" s="42"/>
      <c r="B34" s="98" t="s">
        <v>781</v>
      </c>
      <c r="C34" s="42"/>
      <c r="D34" s="440"/>
      <c r="E34" s="441">
        <v>73410818.007303014</v>
      </c>
      <c r="F34" s="428">
        <v>56036045.762041859</v>
      </c>
      <c r="G34" s="428">
        <v>47089105.280020945</v>
      </c>
      <c r="H34" s="428">
        <v>2476661.3243903564</v>
      </c>
      <c r="I34" s="428">
        <v>545196.38141128712</v>
      </c>
      <c r="J34" s="428">
        <v>16698774.957574001</v>
      </c>
      <c r="K34" s="428">
        <v>27368472.616645258</v>
      </c>
      <c r="L34" s="428">
        <v>5607685.8604855472</v>
      </c>
      <c r="M34" s="428">
        <v>1853484.5204070262</v>
      </c>
      <c r="N34" s="42"/>
      <c r="O34" s="62" t="s">
        <v>734</v>
      </c>
      <c r="P34" s="42"/>
      <c r="Q34" s="46"/>
      <c r="R34" s="428">
        <v>478868.54594645416</v>
      </c>
      <c r="S34" s="428">
        <v>1196652.8646806977</v>
      </c>
      <c r="T34" s="428">
        <v>1319407.0327435895</v>
      </c>
      <c r="U34" s="428">
        <v>407868.10820412845</v>
      </c>
      <c r="V34" s="428">
        <v>351404.78850364918</v>
      </c>
      <c r="W34" s="428">
        <v>3339254.6215354283</v>
      </c>
      <c r="X34" s="428">
        <v>749946.67125483474</v>
      </c>
      <c r="Y34" s="428">
        <v>425.94499999999999</v>
      </c>
      <c r="Z34" s="428">
        <v>2588882.0052805925</v>
      </c>
      <c r="AA34" s="428">
        <v>17899856.798698809</v>
      </c>
      <c r="AB34" s="428">
        <v>525084.55343768664</v>
      </c>
      <c r="AD34" s="130"/>
      <c r="AE34" s="130"/>
    </row>
    <row r="35" spans="1:31" ht="15" customHeight="1">
      <c r="A35" s="42"/>
      <c r="B35" s="98" t="s">
        <v>782</v>
      </c>
      <c r="C35" s="42"/>
      <c r="D35" s="440"/>
      <c r="E35" s="441">
        <v>197438586.48028195</v>
      </c>
      <c r="F35" s="428">
        <v>170526159.62023115</v>
      </c>
      <c r="G35" s="428">
        <v>143315853.64206219</v>
      </c>
      <c r="H35" s="428">
        <v>8707971.2139466722</v>
      </c>
      <c r="I35" s="428">
        <v>5874101.2445613695</v>
      </c>
      <c r="J35" s="428">
        <v>64311222.748918198</v>
      </c>
      <c r="K35" s="428">
        <v>64422558.434635848</v>
      </c>
      <c r="L35" s="428">
        <v>15922067.552230246</v>
      </c>
      <c r="M35" s="428">
        <v>6210348.3908451311</v>
      </c>
      <c r="N35" s="42"/>
      <c r="O35" s="62" t="s">
        <v>736</v>
      </c>
      <c r="P35" s="42"/>
      <c r="Q35" s="46"/>
      <c r="R35" s="428">
        <v>1507029.7022620358</v>
      </c>
      <c r="S35" s="428">
        <v>1886988.1531360217</v>
      </c>
      <c r="T35" s="428">
        <v>3930613.4019389926</v>
      </c>
      <c r="U35" s="428">
        <v>788576.32943477039</v>
      </c>
      <c r="V35" s="428">
        <v>1598511.574613289</v>
      </c>
      <c r="W35" s="428">
        <v>11288238.425938891</v>
      </c>
      <c r="X35" s="428">
        <v>2058623.58931777</v>
      </c>
      <c r="Y35" s="428">
        <v>19693.913553840164</v>
      </c>
      <c r="Z35" s="428">
        <v>9209920.9230672792</v>
      </c>
      <c r="AA35" s="428">
        <v>27842986.557991087</v>
      </c>
      <c r="AB35" s="428">
        <v>930559.69794010569</v>
      </c>
      <c r="AD35" s="130"/>
      <c r="AE35" s="130"/>
    </row>
    <row r="36" spans="1:31" ht="15" customHeight="1">
      <c r="A36" s="42"/>
      <c r="B36" s="98" t="s">
        <v>783</v>
      </c>
      <c r="C36" s="42"/>
      <c r="D36" s="440"/>
      <c r="E36" s="441">
        <v>227847068.81114152</v>
      </c>
      <c r="F36" s="428">
        <v>212437987.69379985</v>
      </c>
      <c r="G36" s="428">
        <v>186252340.49553242</v>
      </c>
      <c r="H36" s="428">
        <v>10044399.382266536</v>
      </c>
      <c r="I36" s="428">
        <v>1615014.7498125588</v>
      </c>
      <c r="J36" s="428">
        <v>103058778.49359517</v>
      </c>
      <c r="K36" s="428">
        <v>71534147.869858056</v>
      </c>
      <c r="L36" s="428">
        <v>14645943.615282815</v>
      </c>
      <c r="M36" s="428">
        <v>5978877.7693776144</v>
      </c>
      <c r="N36" s="42"/>
      <c r="O36" s="62" t="s">
        <v>738</v>
      </c>
      <c r="P36" s="42"/>
      <c r="Q36" s="46"/>
      <c r="R36" s="428">
        <v>1708697.8349352158</v>
      </c>
      <c r="S36" s="428">
        <v>1248277.1588450037</v>
      </c>
      <c r="T36" s="428">
        <v>4126791.225478149</v>
      </c>
      <c r="U36" s="428">
        <v>1040821.5220204763</v>
      </c>
      <c r="V36" s="428">
        <v>542478.10462635767</v>
      </c>
      <c r="W36" s="428">
        <v>11539703.582984613</v>
      </c>
      <c r="X36" s="428">
        <v>2998055.9612583374</v>
      </c>
      <c r="Y36" s="428">
        <v>18290.94907503885</v>
      </c>
      <c r="Z36" s="428">
        <v>8523356.6726512369</v>
      </c>
      <c r="AA36" s="428">
        <v>17505864.838565886</v>
      </c>
      <c r="AB36" s="428">
        <v>2096783.7212241548</v>
      </c>
      <c r="AD36" s="130"/>
      <c r="AE36" s="130"/>
    </row>
    <row r="37" spans="1:31" ht="15" customHeight="1">
      <c r="A37" s="42"/>
      <c r="B37" s="98" t="s">
        <v>784</v>
      </c>
      <c r="C37" s="42"/>
      <c r="D37" s="440"/>
      <c r="E37" s="441">
        <v>360134526.21585321</v>
      </c>
      <c r="F37" s="428">
        <v>340056458.74378264</v>
      </c>
      <c r="G37" s="428">
        <v>307297492.01193321</v>
      </c>
      <c r="H37" s="428">
        <v>11359090.890165571</v>
      </c>
      <c r="I37" s="428">
        <v>1744879.8050646831</v>
      </c>
      <c r="J37" s="428">
        <v>196200174.51131108</v>
      </c>
      <c r="K37" s="428">
        <v>97993346.805391982</v>
      </c>
      <c r="L37" s="428">
        <v>17976832.878839213</v>
      </c>
      <c r="M37" s="428">
        <v>8917297.5641526915</v>
      </c>
      <c r="N37" s="42"/>
      <c r="O37" s="62" t="s">
        <v>740</v>
      </c>
      <c r="P37" s="42"/>
      <c r="Q37" s="46"/>
      <c r="R37" s="428">
        <v>2512405.3494608798</v>
      </c>
      <c r="S37" s="428">
        <v>1367640.9907451025</v>
      </c>
      <c r="T37" s="428">
        <v>3636163.8036446893</v>
      </c>
      <c r="U37" s="428">
        <v>1298060.5660200571</v>
      </c>
      <c r="V37" s="428">
        <v>245264.60481580577</v>
      </c>
      <c r="W37" s="428">
        <v>14782133.853009902</v>
      </c>
      <c r="X37" s="428">
        <v>5115204.0172042204</v>
      </c>
      <c r="Y37" s="428">
        <v>20402.491699611623</v>
      </c>
      <c r="Z37" s="428">
        <v>9646527.3441060726</v>
      </c>
      <c r="AA37" s="428">
        <v>23342508.812079478</v>
      </c>
      <c r="AB37" s="428">
        <v>3264441.3400089201</v>
      </c>
      <c r="AD37" s="130"/>
      <c r="AE37" s="130"/>
    </row>
    <row r="38" spans="1:31" ht="15" customHeight="1">
      <c r="A38" s="42"/>
      <c r="B38" s="98" t="s">
        <v>785</v>
      </c>
      <c r="C38" s="42"/>
      <c r="D38" s="440"/>
      <c r="E38" s="441">
        <v>202104193.85309076</v>
      </c>
      <c r="F38" s="428">
        <v>195954178.74364528</v>
      </c>
      <c r="G38" s="428">
        <v>173718242.69868717</v>
      </c>
      <c r="H38" s="428">
        <v>5325154.8097690195</v>
      </c>
      <c r="I38" s="428">
        <v>887605.58200000005</v>
      </c>
      <c r="J38" s="428">
        <v>128971535.50193554</v>
      </c>
      <c r="K38" s="428">
        <v>38533946.80498255</v>
      </c>
      <c r="L38" s="428">
        <v>6394745.5862915451</v>
      </c>
      <c r="M38" s="428">
        <v>2804067.8417711016</v>
      </c>
      <c r="N38" s="42"/>
      <c r="O38" s="62" t="s">
        <v>742</v>
      </c>
      <c r="P38" s="42"/>
      <c r="Q38" s="46"/>
      <c r="R38" s="428">
        <v>1255238.1870627587</v>
      </c>
      <c r="S38" s="428">
        <v>264795.73061636405</v>
      </c>
      <c r="T38" s="428">
        <v>1671365.5545467117</v>
      </c>
      <c r="U38" s="428">
        <v>308838.36529460672</v>
      </c>
      <c r="V38" s="428">
        <v>90439.907000000007</v>
      </c>
      <c r="W38" s="428">
        <v>15841190.458666606</v>
      </c>
      <c r="X38" s="428">
        <v>5671873.9655236928</v>
      </c>
      <c r="Y38" s="428">
        <v>13336.311</v>
      </c>
      <c r="Z38" s="428">
        <v>10155980.182142925</v>
      </c>
      <c r="AA38" s="428">
        <v>6889806.6835482772</v>
      </c>
      <c r="AB38" s="428">
        <v>739791.57410278299</v>
      </c>
      <c r="AD38" s="130"/>
      <c r="AE38" s="130"/>
    </row>
    <row r="39" spans="1:31" ht="15" customHeight="1">
      <c r="A39" s="42"/>
      <c r="B39" s="98" t="s">
        <v>786</v>
      </c>
      <c r="C39" s="42"/>
      <c r="D39" s="440"/>
      <c r="E39" s="441">
        <v>285800326.77019584</v>
      </c>
      <c r="F39" s="428">
        <v>278206450.66965139</v>
      </c>
      <c r="G39" s="428">
        <v>211602239.10389695</v>
      </c>
      <c r="H39" s="428">
        <v>4181921.523965755</v>
      </c>
      <c r="I39" s="428">
        <v>8798027.6950000003</v>
      </c>
      <c r="J39" s="428">
        <v>129856032.75371338</v>
      </c>
      <c r="K39" s="428">
        <v>60086165.634217776</v>
      </c>
      <c r="L39" s="428">
        <v>14035614.920406302</v>
      </c>
      <c r="M39" s="428">
        <v>6491025.9856758462</v>
      </c>
      <c r="N39" s="42"/>
      <c r="O39" s="62" t="s">
        <v>744</v>
      </c>
      <c r="P39" s="42"/>
      <c r="Q39" s="46"/>
      <c r="R39" s="428">
        <v>3762214.9272755068</v>
      </c>
      <c r="S39" s="428">
        <v>1031240.2913846193</v>
      </c>
      <c r="T39" s="428">
        <v>1850553.7792152266</v>
      </c>
      <c r="U39" s="428">
        <v>523134.48485511012</v>
      </c>
      <c r="V39" s="428">
        <v>235970.49599999998</v>
      </c>
      <c r="W39" s="428">
        <v>52568596.645348087</v>
      </c>
      <c r="X39" s="428">
        <v>7605951.1969999997</v>
      </c>
      <c r="Y39" s="428">
        <v>40617.142999999996</v>
      </c>
      <c r="Z39" s="428">
        <v>5224123.9293480841</v>
      </c>
      <c r="AA39" s="428">
        <v>11007867.684544472</v>
      </c>
      <c r="AB39" s="428">
        <v>3416898.5840000003</v>
      </c>
      <c r="AD39" s="130"/>
      <c r="AE39" s="130"/>
    </row>
    <row r="40" spans="1:31" ht="15" customHeight="1">
      <c r="A40" s="42"/>
      <c r="B40" s="98" t="s">
        <v>787</v>
      </c>
      <c r="C40" s="42"/>
      <c r="D40" s="440"/>
      <c r="E40" s="441">
        <v>630402851.16945612</v>
      </c>
      <c r="F40" s="428">
        <v>622628063.0712806</v>
      </c>
      <c r="G40" s="428">
        <v>573163554.03026998</v>
      </c>
      <c r="H40" s="428">
        <v>6403393.7370000016</v>
      </c>
      <c r="I40" s="428">
        <v>7835292.5310000004</v>
      </c>
      <c r="J40" s="428">
        <v>477610686.7807309</v>
      </c>
      <c r="K40" s="428">
        <v>81314180.981538922</v>
      </c>
      <c r="L40" s="428">
        <v>13614120.088566696</v>
      </c>
      <c r="M40" s="428">
        <v>5764148.0156969037</v>
      </c>
      <c r="N40" s="42"/>
      <c r="O40" s="62" t="s">
        <v>746</v>
      </c>
      <c r="P40" s="42"/>
      <c r="Q40" s="46"/>
      <c r="R40" s="428">
        <v>2733407.1568697141</v>
      </c>
      <c r="S40" s="428">
        <v>840370.55878266064</v>
      </c>
      <c r="T40" s="428">
        <v>3543700.8709999998</v>
      </c>
      <c r="U40" s="428">
        <v>443387.82621741976</v>
      </c>
      <c r="V40" s="428">
        <v>289105.66000000003</v>
      </c>
      <c r="W40" s="428">
        <v>35850388.952443905</v>
      </c>
      <c r="X40" s="428">
        <v>27633445.428999998</v>
      </c>
      <c r="Y40" s="428">
        <v>28553.499173919845</v>
      </c>
      <c r="Z40" s="428">
        <v>8188390.0242699776</v>
      </c>
      <c r="AA40" s="428">
        <v>10193652.078175502</v>
      </c>
      <c r="AB40" s="428">
        <v>2418863.98</v>
      </c>
      <c r="AD40" s="130"/>
      <c r="AE40" s="130"/>
    </row>
    <row r="41" spans="1:31" ht="15" customHeight="1">
      <c r="A41" s="42"/>
      <c r="B41" s="98" t="s">
        <v>788</v>
      </c>
      <c r="C41" s="42"/>
      <c r="D41" s="440"/>
      <c r="E41" s="441">
        <v>468524792.33500004</v>
      </c>
      <c r="F41" s="428">
        <v>464607057.171</v>
      </c>
      <c r="G41" s="428">
        <v>435294696.329</v>
      </c>
      <c r="H41" s="428">
        <v>744898.7</v>
      </c>
      <c r="I41" s="428">
        <v>14093233.056000002</v>
      </c>
      <c r="J41" s="428">
        <v>359801732.64499998</v>
      </c>
      <c r="K41" s="428">
        <v>60654831.928000003</v>
      </c>
      <c r="L41" s="428">
        <v>10436605.65</v>
      </c>
      <c r="M41" s="428">
        <v>6820472.8650000002</v>
      </c>
      <c r="N41" s="42"/>
      <c r="O41" s="62" t="s">
        <v>748</v>
      </c>
      <c r="P41" s="42"/>
      <c r="Q41" s="46"/>
      <c r="R41" s="428">
        <v>2377324.2850000001</v>
      </c>
      <c r="S41" s="428">
        <v>70953.563999999998</v>
      </c>
      <c r="T41" s="428">
        <v>990920.429</v>
      </c>
      <c r="U41" s="428">
        <v>131538.90000000002</v>
      </c>
      <c r="V41" s="428">
        <v>45395.607000000004</v>
      </c>
      <c r="W41" s="428">
        <v>18875755.192000002</v>
      </c>
      <c r="X41" s="428">
        <v>14587529.992000001</v>
      </c>
      <c r="Y41" s="428">
        <v>10577.851000000001</v>
      </c>
      <c r="Z41" s="428">
        <v>4277647.3489999995</v>
      </c>
      <c r="AA41" s="428">
        <v>7967577.1900000004</v>
      </c>
      <c r="AB41" s="428">
        <v>4049842.0260000005</v>
      </c>
      <c r="AD41" s="130"/>
      <c r="AE41" s="130"/>
    </row>
    <row r="42" spans="1:31" ht="15" customHeight="1">
      <c r="A42" s="1100" t="s">
        <v>749</v>
      </c>
      <c r="B42" s="1100"/>
      <c r="C42" s="1100"/>
      <c r="D42" s="440"/>
      <c r="E42" s="441"/>
      <c r="F42" s="428"/>
      <c r="G42" s="428"/>
      <c r="H42" s="428"/>
      <c r="I42" s="428"/>
      <c r="J42" s="428"/>
      <c r="K42" s="428"/>
      <c r="L42" s="428"/>
      <c r="M42" s="428"/>
      <c r="N42" s="1100" t="s">
        <v>749</v>
      </c>
      <c r="O42" s="1100"/>
      <c r="P42" s="1100"/>
      <c r="Q42" s="46"/>
      <c r="R42" s="428"/>
      <c r="S42" s="428"/>
      <c r="T42" s="428"/>
      <c r="U42" s="428"/>
      <c r="V42" s="428"/>
      <c r="W42" s="428"/>
      <c r="X42" s="428"/>
      <c r="Y42" s="428"/>
      <c r="Z42" s="428"/>
      <c r="AA42" s="428"/>
      <c r="AB42" s="428"/>
      <c r="AD42" s="130"/>
      <c r="AE42" s="130"/>
    </row>
    <row r="43" spans="1:31" ht="15" customHeight="1">
      <c r="A43" s="42"/>
      <c r="B43" s="98" t="s">
        <v>779</v>
      </c>
      <c r="C43" s="42"/>
      <c r="D43" s="440"/>
      <c r="E43" s="441">
        <v>111305379.34177613</v>
      </c>
      <c r="F43" s="428">
        <v>87797175.468650699</v>
      </c>
      <c r="G43" s="428">
        <v>71597257.387076154</v>
      </c>
      <c r="H43" s="428">
        <v>5521609.4557231367</v>
      </c>
      <c r="I43" s="428">
        <v>1788831.2199086654</v>
      </c>
      <c r="J43" s="428">
        <v>24603217.554298986</v>
      </c>
      <c r="K43" s="428">
        <v>39683599.157145396</v>
      </c>
      <c r="L43" s="428">
        <v>11124887.524659963</v>
      </c>
      <c r="M43" s="428">
        <v>6114037.8308086162</v>
      </c>
      <c r="N43" s="42"/>
      <c r="O43" s="62" t="s">
        <v>731</v>
      </c>
      <c r="P43" s="42"/>
      <c r="Q43" s="46"/>
      <c r="R43" s="428">
        <v>1192158.6809983528</v>
      </c>
      <c r="S43" s="428">
        <v>1268997.9514493986</v>
      </c>
      <c r="T43" s="428">
        <v>1895983.7102679007</v>
      </c>
      <c r="U43" s="428">
        <v>500736.00646635023</v>
      </c>
      <c r="V43" s="428">
        <v>152973.34466934885</v>
      </c>
      <c r="W43" s="428">
        <v>5075030.5569146397</v>
      </c>
      <c r="X43" s="428">
        <v>1350068.780992629</v>
      </c>
      <c r="Y43" s="428">
        <v>18034.566720125422</v>
      </c>
      <c r="Z43" s="428">
        <v>3706927.2092018891</v>
      </c>
      <c r="AA43" s="428">
        <v>26178364.246762492</v>
      </c>
      <c r="AB43" s="428">
        <v>2670160.3736370853</v>
      </c>
      <c r="AD43" s="130"/>
      <c r="AE43" s="130"/>
    </row>
    <row r="44" spans="1:31" ht="15" customHeight="1">
      <c r="A44" s="42"/>
      <c r="B44" s="98" t="s">
        <v>780</v>
      </c>
      <c r="C44" s="42"/>
      <c r="D44" s="440"/>
      <c r="E44" s="441">
        <v>40927978.708954811</v>
      </c>
      <c r="F44" s="428">
        <v>27059145.023782637</v>
      </c>
      <c r="G44" s="428">
        <v>21704494.257436235</v>
      </c>
      <c r="H44" s="428">
        <v>1600226.9143953929</v>
      </c>
      <c r="I44" s="439">
        <v>1074779.4427687256</v>
      </c>
      <c r="J44" s="428">
        <v>7737597.346326407</v>
      </c>
      <c r="K44" s="428">
        <v>11291890.553945707</v>
      </c>
      <c r="L44" s="428">
        <v>3468976.9365180586</v>
      </c>
      <c r="M44" s="428">
        <v>901867.32276623219</v>
      </c>
      <c r="N44" s="42"/>
      <c r="O44" s="62" t="s">
        <v>732</v>
      </c>
      <c r="P44" s="42"/>
      <c r="Q44" s="46"/>
      <c r="R44" s="428">
        <v>303733.45994444028</v>
      </c>
      <c r="S44" s="428">
        <v>815968.5386354631</v>
      </c>
      <c r="T44" s="428">
        <v>1140501.4215364945</v>
      </c>
      <c r="U44" s="428">
        <v>180126.42631878087</v>
      </c>
      <c r="V44" s="428">
        <v>126779.76731664772</v>
      </c>
      <c r="W44" s="428">
        <v>1885673.8298283394</v>
      </c>
      <c r="X44" s="428">
        <v>536167.49929591583</v>
      </c>
      <c r="Y44" s="428">
        <v>1236.5256064135863</v>
      </c>
      <c r="Z44" s="428">
        <v>1348269.8049260101</v>
      </c>
      <c r="AA44" s="428">
        <v>13939403.825081544</v>
      </c>
      <c r="AB44" s="428">
        <v>70570.139909388017</v>
      </c>
      <c r="AD44" s="130"/>
      <c r="AE44" s="130"/>
    </row>
    <row r="45" spans="1:31" ht="15" customHeight="1">
      <c r="A45" s="42"/>
      <c r="B45" s="98" t="s">
        <v>781</v>
      </c>
      <c r="C45" s="42"/>
      <c r="D45" s="440"/>
      <c r="E45" s="441">
        <v>74546355.601155266</v>
      </c>
      <c r="F45" s="428">
        <v>58641885.715827033</v>
      </c>
      <c r="G45" s="428">
        <v>49384150.683868282</v>
      </c>
      <c r="H45" s="428">
        <v>2966337.9433672926</v>
      </c>
      <c r="I45" s="428">
        <v>552258.67184864788</v>
      </c>
      <c r="J45" s="428">
        <v>17567133.664136726</v>
      </c>
      <c r="K45" s="428">
        <v>28298420.404515587</v>
      </c>
      <c r="L45" s="428">
        <v>5904732.6268469859</v>
      </c>
      <c r="M45" s="428">
        <v>2296042.1419691942</v>
      </c>
      <c r="N45" s="42"/>
      <c r="O45" s="62" t="s">
        <v>734</v>
      </c>
      <c r="P45" s="42"/>
      <c r="Q45" s="46"/>
      <c r="R45" s="428">
        <v>558401.22634022671</v>
      </c>
      <c r="S45" s="428">
        <v>1315958.2029330146</v>
      </c>
      <c r="T45" s="428">
        <v>1015477.9605536262</v>
      </c>
      <c r="U45" s="428">
        <v>413139.29800284142</v>
      </c>
      <c r="V45" s="428">
        <v>305713.79704808339</v>
      </c>
      <c r="W45" s="428">
        <v>3353002.4051118055</v>
      </c>
      <c r="X45" s="428">
        <v>602306.99824817979</v>
      </c>
      <c r="Y45" s="428">
        <v>12809.465285714286</v>
      </c>
      <c r="Z45" s="428">
        <v>2737885.9415779086</v>
      </c>
      <c r="AA45" s="428">
        <v>16465508.145667136</v>
      </c>
      <c r="AB45" s="428">
        <v>561038.26033894438</v>
      </c>
      <c r="AD45" s="130"/>
      <c r="AE45" s="130"/>
    </row>
    <row r="46" spans="1:31" ht="15" customHeight="1">
      <c r="A46" s="98"/>
      <c r="B46" s="98" t="s">
        <v>782</v>
      </c>
      <c r="C46" s="98"/>
      <c r="D46" s="440"/>
      <c r="E46" s="441">
        <v>191058114.5447371</v>
      </c>
      <c r="F46" s="428">
        <v>164331213.77914339</v>
      </c>
      <c r="G46" s="428">
        <v>134475128.77237475</v>
      </c>
      <c r="H46" s="428">
        <v>7627119.405692474</v>
      </c>
      <c r="I46" s="428">
        <v>3726225.4734201874</v>
      </c>
      <c r="J46" s="428">
        <v>61231245.155142814</v>
      </c>
      <c r="K46" s="428">
        <v>61890538.738119155</v>
      </c>
      <c r="L46" s="428">
        <v>16217216.660060886</v>
      </c>
      <c r="M46" s="428">
        <v>6647813.760999836</v>
      </c>
      <c r="N46" s="98"/>
      <c r="O46" s="62" t="s">
        <v>736</v>
      </c>
      <c r="P46" s="98"/>
      <c r="Q46" s="46"/>
      <c r="R46" s="428">
        <v>1232613.0565580062</v>
      </c>
      <c r="S46" s="428">
        <v>2097333.2673428734</v>
      </c>
      <c r="T46" s="428">
        <v>3966542.338892228</v>
      </c>
      <c r="U46" s="428">
        <v>639746.68545413227</v>
      </c>
      <c r="V46" s="428">
        <v>1633167.5508138074</v>
      </c>
      <c r="W46" s="428">
        <v>13638868.346707921</v>
      </c>
      <c r="X46" s="428">
        <v>3303382.2541966527</v>
      </c>
      <c r="Y46" s="428">
        <v>13515.280646833717</v>
      </c>
      <c r="Z46" s="428">
        <v>10321970.811864441</v>
      </c>
      <c r="AA46" s="428">
        <v>27860162.53788406</v>
      </c>
      <c r="AB46" s="428">
        <v>1133261.7722901767</v>
      </c>
      <c r="AD46" s="130"/>
      <c r="AE46" s="130"/>
    </row>
    <row r="47" spans="1:31" ht="15" customHeight="1">
      <c r="A47" s="98"/>
      <c r="B47" s="98" t="s">
        <v>783</v>
      </c>
      <c r="C47" s="98"/>
      <c r="D47" s="440"/>
      <c r="E47" s="441">
        <v>221813840.38183394</v>
      </c>
      <c r="F47" s="428">
        <v>205730992.1025351</v>
      </c>
      <c r="G47" s="428">
        <v>182412717.58559728</v>
      </c>
      <c r="H47" s="428">
        <v>9039600.5776648521</v>
      </c>
      <c r="I47" s="428">
        <v>1048628.9863962275</v>
      </c>
      <c r="J47" s="428">
        <v>101904989.23094136</v>
      </c>
      <c r="K47" s="428">
        <v>70419498.790594727</v>
      </c>
      <c r="L47" s="428">
        <v>13605256.991208183</v>
      </c>
      <c r="M47" s="428">
        <v>5336866.4723972259</v>
      </c>
      <c r="N47" s="98"/>
      <c r="O47" s="62" t="s">
        <v>738</v>
      </c>
      <c r="P47" s="98"/>
      <c r="Q47" s="46"/>
      <c r="R47" s="428">
        <v>1766092.769698933</v>
      </c>
      <c r="S47" s="428">
        <v>1077887.8816316866</v>
      </c>
      <c r="T47" s="428">
        <v>4035744.1942358073</v>
      </c>
      <c r="U47" s="428">
        <v>1001949.9001467489</v>
      </c>
      <c r="V47" s="428">
        <v>386715.77309777524</v>
      </c>
      <c r="W47" s="428">
        <v>9713017.5257297065</v>
      </c>
      <c r="X47" s="428">
        <v>2311109.6777254841</v>
      </c>
      <c r="Y47" s="428">
        <v>7175.793696331004</v>
      </c>
      <c r="Z47" s="428">
        <v>7394732.0543078929</v>
      </c>
      <c r="AA47" s="428">
        <v>17872979.608350892</v>
      </c>
      <c r="AB47" s="428">
        <v>1790131.3290521125</v>
      </c>
      <c r="AD47" s="130"/>
      <c r="AE47" s="130"/>
    </row>
    <row r="48" spans="1:31" ht="15" customHeight="1">
      <c r="A48" s="98"/>
      <c r="B48" s="98" t="s">
        <v>784</v>
      </c>
      <c r="C48" s="98"/>
      <c r="D48" s="440"/>
      <c r="E48" s="441">
        <v>410307830.74112558</v>
      </c>
      <c r="F48" s="428">
        <v>390655081.5451737</v>
      </c>
      <c r="G48" s="428">
        <v>349005352.90595692</v>
      </c>
      <c r="H48" s="428">
        <v>14666364.938909741</v>
      </c>
      <c r="I48" s="428">
        <v>10367765.604677994</v>
      </c>
      <c r="J48" s="428">
        <v>218633540.06620374</v>
      </c>
      <c r="K48" s="428">
        <v>105337682.29616529</v>
      </c>
      <c r="L48" s="428">
        <v>19118468.376475211</v>
      </c>
      <c r="M48" s="428">
        <v>8164905.9185673241</v>
      </c>
      <c r="N48" s="98"/>
      <c r="O48" s="62" t="s">
        <v>740</v>
      </c>
      <c r="P48" s="98"/>
      <c r="Q48" s="46"/>
      <c r="R48" s="428">
        <v>4200187.3372102613</v>
      </c>
      <c r="S48" s="428">
        <v>1358279.0113641501</v>
      </c>
      <c r="T48" s="428">
        <v>3795597.8860231931</v>
      </c>
      <c r="U48" s="428">
        <v>1391705.3114944871</v>
      </c>
      <c r="V48" s="428">
        <v>207792.91181580574</v>
      </c>
      <c r="W48" s="428">
        <v>22531260.262741473</v>
      </c>
      <c r="X48" s="428">
        <v>8620638.9459568262</v>
      </c>
      <c r="Y48" s="428">
        <v>26782.221699611619</v>
      </c>
      <c r="Z48" s="428">
        <v>13883839.095085034</v>
      </c>
      <c r="AA48" s="428">
        <v>24514649.418988742</v>
      </c>
      <c r="AB48" s="428">
        <v>4861900.2230369849</v>
      </c>
      <c r="AD48" s="130"/>
      <c r="AE48" s="130"/>
    </row>
    <row r="49" spans="1:53" ht="15" customHeight="1">
      <c r="A49" s="98"/>
      <c r="B49" s="98" t="s">
        <v>785</v>
      </c>
      <c r="C49" s="98"/>
      <c r="D49" s="440"/>
      <c r="E49" s="441">
        <v>191954384.34630588</v>
      </c>
      <c r="F49" s="428">
        <v>187872921.23627537</v>
      </c>
      <c r="G49" s="428">
        <v>170946831.53494462</v>
      </c>
      <c r="H49" s="428">
        <v>2229423.5776658193</v>
      </c>
      <c r="I49" s="428">
        <v>3392449.8160000001</v>
      </c>
      <c r="J49" s="428">
        <v>126627912.34474483</v>
      </c>
      <c r="K49" s="428">
        <v>38697045.796533898</v>
      </c>
      <c r="L49" s="428">
        <v>5652942.0858620191</v>
      </c>
      <c r="M49" s="428">
        <v>2460337.2218584348</v>
      </c>
      <c r="N49" s="98"/>
      <c r="O49" s="62" t="s">
        <v>742</v>
      </c>
      <c r="P49" s="98"/>
      <c r="Q49" s="46"/>
      <c r="R49" s="428">
        <v>1145073.088135377</v>
      </c>
      <c r="S49" s="428">
        <v>249717.89596075969</v>
      </c>
      <c r="T49" s="428">
        <v>1383660.5183272208</v>
      </c>
      <c r="U49" s="428">
        <v>324781.4345802241</v>
      </c>
      <c r="V49" s="428">
        <v>89371.927000000011</v>
      </c>
      <c r="W49" s="428">
        <v>11273147.615468835</v>
      </c>
      <c r="X49" s="428">
        <v>4775091.0206948072</v>
      </c>
      <c r="Y49" s="428">
        <v>11824.765000000001</v>
      </c>
      <c r="Z49" s="428">
        <v>6486231.8297740323</v>
      </c>
      <c r="AA49" s="428">
        <v>5025459.2275680983</v>
      </c>
      <c r="AB49" s="428">
        <v>943996.11753762234</v>
      </c>
      <c r="AC49" s="44"/>
      <c r="AD49" s="130"/>
      <c r="AE49" s="130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</row>
    <row r="50" spans="1:53" ht="15" customHeight="1">
      <c r="A50" s="98"/>
      <c r="B50" s="98" t="s">
        <v>786</v>
      </c>
      <c r="C50" s="98"/>
      <c r="D50" s="440"/>
      <c r="E50" s="441">
        <v>319444024.24600834</v>
      </c>
      <c r="F50" s="428">
        <v>308896420.03363717</v>
      </c>
      <c r="G50" s="428">
        <v>242474101.16916221</v>
      </c>
      <c r="H50" s="428">
        <v>4475792.2227994706</v>
      </c>
      <c r="I50" s="428">
        <v>5128624.0870000003</v>
      </c>
      <c r="J50" s="428">
        <v>151458116.41639253</v>
      </c>
      <c r="K50" s="428">
        <v>72731476.945970103</v>
      </c>
      <c r="L50" s="428">
        <v>12740043.914565977</v>
      </c>
      <c r="M50" s="428">
        <v>6685474.3816761915</v>
      </c>
      <c r="N50" s="98"/>
      <c r="O50" s="62" t="s">
        <v>744</v>
      </c>
      <c r="P50" s="98"/>
      <c r="Q50" s="46"/>
      <c r="R50" s="428">
        <v>2080853.2470424282</v>
      </c>
      <c r="S50" s="428">
        <v>1064854.7813336712</v>
      </c>
      <c r="T50" s="428">
        <v>1990742.5570977763</v>
      </c>
      <c r="U50" s="428">
        <v>481935.82441591535</v>
      </c>
      <c r="V50" s="428">
        <v>294708.16700000002</v>
      </c>
      <c r="W50" s="428">
        <v>53682274.949909024</v>
      </c>
      <c r="X50" s="428">
        <v>8084992.6589999991</v>
      </c>
      <c r="Y50" s="428">
        <v>42942.592000000011</v>
      </c>
      <c r="Z50" s="428">
        <v>5856435.3229090171</v>
      </c>
      <c r="AA50" s="428">
        <v>12124808.683371194</v>
      </c>
      <c r="AB50" s="428">
        <v>1580111.4709999999</v>
      </c>
      <c r="AC50" s="44"/>
      <c r="AD50" s="130"/>
      <c r="AE50" s="130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</row>
    <row r="51" spans="1:53" ht="15" customHeight="1">
      <c r="A51" s="98"/>
      <c r="B51" s="98" t="s">
        <v>787</v>
      </c>
      <c r="C51" s="98"/>
      <c r="D51" s="440"/>
      <c r="E51" s="441">
        <v>533748508.03645611</v>
      </c>
      <c r="F51" s="428">
        <v>526002823.32228053</v>
      </c>
      <c r="G51" s="428">
        <v>480787132.65926987</v>
      </c>
      <c r="H51" s="428">
        <v>6164469.688000001</v>
      </c>
      <c r="I51" s="428">
        <v>8463044.9710000008</v>
      </c>
      <c r="J51" s="428">
        <v>400892753.96473098</v>
      </c>
      <c r="K51" s="428">
        <v>65266864.035538897</v>
      </c>
      <c r="L51" s="428">
        <v>14793863.937566698</v>
      </c>
      <c r="M51" s="428">
        <v>6703489.858696904</v>
      </c>
      <c r="N51" s="98"/>
      <c r="O51" s="62" t="s">
        <v>746</v>
      </c>
      <c r="P51" s="98"/>
      <c r="Q51" s="46"/>
      <c r="R51" s="428">
        <v>2996515.246869714</v>
      </c>
      <c r="S51" s="428">
        <v>819631.39578266069</v>
      </c>
      <c r="T51" s="428">
        <v>3523500.4270000001</v>
      </c>
      <c r="U51" s="428">
        <v>461621.34921741975</v>
      </c>
      <c r="V51" s="428">
        <v>289105.66000000003</v>
      </c>
      <c r="W51" s="428">
        <v>30421826.725443903</v>
      </c>
      <c r="X51" s="428">
        <v>23359409.916000001</v>
      </c>
      <c r="Y51" s="428">
        <v>28356.039173919846</v>
      </c>
      <c r="Z51" s="428">
        <v>7034060.7702699797</v>
      </c>
      <c r="AA51" s="428">
        <v>9790217.0781755019</v>
      </c>
      <c r="AB51" s="428">
        <v>2044532.3640000001</v>
      </c>
      <c r="AD51" s="130"/>
      <c r="AE51" s="130"/>
    </row>
    <row r="52" spans="1:53" ht="15" customHeight="1">
      <c r="A52" s="98"/>
      <c r="B52" s="98" t="s">
        <v>788</v>
      </c>
      <c r="C52" s="98"/>
      <c r="D52" s="440"/>
      <c r="E52" s="441">
        <v>516420545.95690286</v>
      </c>
      <c r="F52" s="428">
        <v>512560195.09345233</v>
      </c>
      <c r="G52" s="428">
        <v>483090607.38303685</v>
      </c>
      <c r="H52" s="428">
        <v>750804.30335462512</v>
      </c>
      <c r="I52" s="428">
        <v>9405852.1970000006</v>
      </c>
      <c r="J52" s="428">
        <v>407821045.01655495</v>
      </c>
      <c r="K52" s="428">
        <v>65112905.866127312</v>
      </c>
      <c r="L52" s="428">
        <v>9375011.9266748633</v>
      </c>
      <c r="M52" s="428">
        <v>5999906.0203861566</v>
      </c>
      <c r="N52" s="98"/>
      <c r="O52" s="62" t="s">
        <v>748</v>
      </c>
      <c r="P52" s="98"/>
      <c r="Q52" s="46"/>
      <c r="R52" s="428">
        <v>2125240.301</v>
      </c>
      <c r="S52" s="428">
        <v>88805.33645096673</v>
      </c>
      <c r="T52" s="428">
        <v>1020777.6148377408</v>
      </c>
      <c r="U52" s="428">
        <v>94887.047000000006</v>
      </c>
      <c r="V52" s="428">
        <v>45395.607000000004</v>
      </c>
      <c r="W52" s="428">
        <v>20094575.783740651</v>
      </c>
      <c r="X52" s="428">
        <v>15482390.720999999</v>
      </c>
      <c r="Y52" s="428">
        <v>9455.6350000000002</v>
      </c>
      <c r="Z52" s="428">
        <v>4602729.427740653</v>
      </c>
      <c r="AA52" s="428">
        <v>8143410.9964504689</v>
      </c>
      <c r="AB52" s="428">
        <v>4283060.1330000004</v>
      </c>
      <c r="AD52" s="130"/>
      <c r="AE52" s="130"/>
    </row>
    <row r="53" spans="1:53" ht="15" customHeight="1">
      <c r="A53" s="1100" t="s">
        <v>750</v>
      </c>
      <c r="B53" s="1100"/>
      <c r="C53" s="1100"/>
      <c r="D53" s="126"/>
      <c r="E53" s="441"/>
      <c r="F53" s="428"/>
      <c r="G53" s="428"/>
      <c r="H53" s="428"/>
      <c r="I53" s="428"/>
      <c r="J53" s="428"/>
      <c r="K53" s="428"/>
      <c r="L53" s="428"/>
      <c r="M53" s="428"/>
      <c r="N53" s="1100" t="s">
        <v>750</v>
      </c>
      <c r="O53" s="1100"/>
      <c r="P53" s="1100"/>
      <c r="Q53" s="2"/>
      <c r="R53" s="428"/>
      <c r="S53" s="428"/>
      <c r="T53" s="428"/>
      <c r="U53" s="428"/>
      <c r="V53" s="428"/>
      <c r="W53" s="428"/>
      <c r="X53" s="428"/>
      <c r="Y53" s="428"/>
      <c r="Z53" s="428"/>
      <c r="AA53" s="428"/>
      <c r="AB53" s="428"/>
      <c r="AD53" s="130"/>
      <c r="AE53" s="130"/>
    </row>
    <row r="54" spans="1:53" ht="15" customHeight="1">
      <c r="A54" s="6"/>
      <c r="B54" s="98" t="s">
        <v>154</v>
      </c>
      <c r="C54" s="6"/>
      <c r="D54" s="126"/>
      <c r="E54" s="441">
        <v>15380104.66141537</v>
      </c>
      <c r="F54" s="428">
        <v>10044944.548370585</v>
      </c>
      <c r="G54" s="428">
        <v>7772347.6551690493</v>
      </c>
      <c r="H54" s="428">
        <v>570508.36161692801</v>
      </c>
      <c r="I54" s="428">
        <v>0</v>
      </c>
      <c r="J54" s="428">
        <v>1047409.6665443816</v>
      </c>
      <c r="K54" s="428">
        <v>6154429.6270077368</v>
      </c>
      <c r="L54" s="442">
        <v>2088115.5932435296</v>
      </c>
      <c r="M54" s="428">
        <v>366414.03876851592</v>
      </c>
      <c r="N54" s="44"/>
      <c r="O54" s="62" t="s">
        <v>731</v>
      </c>
      <c r="P54" s="44"/>
      <c r="Q54" s="180"/>
      <c r="R54" s="428">
        <v>122664.29486540692</v>
      </c>
      <c r="S54" s="428">
        <v>752727.12957434461</v>
      </c>
      <c r="T54" s="428">
        <v>640103.38303235266</v>
      </c>
      <c r="U54" s="428">
        <v>200005.47012475235</v>
      </c>
      <c r="V54" s="428">
        <v>6201.2768781580216</v>
      </c>
      <c r="W54" s="428">
        <v>184481.29995800051</v>
      </c>
      <c r="X54" s="428">
        <v>0</v>
      </c>
      <c r="Y54" s="439">
        <v>12369.833004542144</v>
      </c>
      <c r="Z54" s="428">
        <v>172111.46695345835</v>
      </c>
      <c r="AA54" s="428">
        <v>5907433.0750117395</v>
      </c>
      <c r="AB54" s="428">
        <v>572272.96196694463</v>
      </c>
      <c r="AD54" s="130"/>
      <c r="AE54" s="130"/>
    </row>
    <row r="55" spans="1:53" ht="15" customHeight="1">
      <c r="A55" s="6"/>
      <c r="B55" s="98" t="s">
        <v>155</v>
      </c>
      <c r="C55" s="6"/>
      <c r="D55" s="126"/>
      <c r="E55" s="441">
        <v>18175493.935382791</v>
      </c>
      <c r="F55" s="428">
        <v>9895837.6408270467</v>
      </c>
      <c r="G55" s="428">
        <v>8274981.165702343</v>
      </c>
      <c r="H55" s="428">
        <v>743208.942946358</v>
      </c>
      <c r="I55" s="439">
        <v>88308.332436530007</v>
      </c>
      <c r="J55" s="428">
        <v>1309621.7070774185</v>
      </c>
      <c r="K55" s="428">
        <v>6133842.1832420351</v>
      </c>
      <c r="L55" s="442">
        <v>1413869.0832845392</v>
      </c>
      <c r="M55" s="428">
        <v>66745.128735428472</v>
      </c>
      <c r="N55" s="6"/>
      <c r="O55" s="62" t="s">
        <v>732</v>
      </c>
      <c r="P55" s="6"/>
      <c r="Q55" s="2"/>
      <c r="R55" s="428">
        <v>95610.028658749579</v>
      </c>
      <c r="S55" s="428">
        <v>547838.55413380358</v>
      </c>
      <c r="T55" s="428">
        <v>550178.79589882458</v>
      </c>
      <c r="U55" s="428">
        <v>153496.57585773215</v>
      </c>
      <c r="V55" s="428">
        <v>0</v>
      </c>
      <c r="W55" s="428">
        <v>206987.39184016897</v>
      </c>
      <c r="X55" s="428">
        <v>95.875</v>
      </c>
      <c r="Y55" s="428">
        <v>1522.2622642547576</v>
      </c>
      <c r="Z55" s="428">
        <v>205369.25457591424</v>
      </c>
      <c r="AA55" s="428">
        <v>8280356.2945557432</v>
      </c>
      <c r="AB55" s="428">
        <v>700</v>
      </c>
      <c r="AD55" s="130"/>
      <c r="AE55" s="130"/>
    </row>
    <row r="56" spans="1:53" ht="15" customHeight="1">
      <c r="A56" s="98"/>
      <c r="B56" s="98" t="s">
        <v>156</v>
      </c>
      <c r="C56" s="98"/>
      <c r="D56" s="440"/>
      <c r="E56" s="441">
        <v>42272384.255253017</v>
      </c>
      <c r="F56" s="428">
        <v>25639783.931482796</v>
      </c>
      <c r="G56" s="428">
        <v>20831004.867306359</v>
      </c>
      <c r="H56" s="428">
        <v>2092294.1226675045</v>
      </c>
      <c r="I56" s="428">
        <v>13051.858797882091</v>
      </c>
      <c r="J56" s="428">
        <v>3899890.2187046227</v>
      </c>
      <c r="K56" s="428">
        <v>14825768.667136328</v>
      </c>
      <c r="L56" s="442">
        <v>3634036.2512100795</v>
      </c>
      <c r="M56" s="428">
        <v>385256.0789912318</v>
      </c>
      <c r="N56" s="98"/>
      <c r="O56" s="62" t="s">
        <v>734</v>
      </c>
      <c r="P56" s="98"/>
      <c r="Q56" s="46"/>
      <c r="R56" s="428">
        <v>326446.23675395822</v>
      </c>
      <c r="S56" s="428">
        <v>1266927.4247889032</v>
      </c>
      <c r="T56" s="428">
        <v>1457645.0254749879</v>
      </c>
      <c r="U56" s="428">
        <v>184833.87430786138</v>
      </c>
      <c r="V56" s="428">
        <v>12927.610893138228</v>
      </c>
      <c r="W56" s="428">
        <v>1174742.8129663824</v>
      </c>
      <c r="X56" s="428">
        <v>184223.11271308613</v>
      </c>
      <c r="Y56" s="428">
        <v>2713.3578108900633</v>
      </c>
      <c r="Z56" s="428">
        <v>987806.34244240634</v>
      </c>
      <c r="AA56" s="428">
        <v>16656396.645347197</v>
      </c>
      <c r="AB56" s="428">
        <v>23796.321576994109</v>
      </c>
      <c r="AD56" s="130"/>
      <c r="AE56" s="130"/>
    </row>
    <row r="57" spans="1:53" ht="15" customHeight="1">
      <c r="A57" s="98"/>
      <c r="B57" s="98" t="s">
        <v>157</v>
      </c>
      <c r="C57" s="98"/>
      <c r="D57" s="440"/>
      <c r="E57" s="441">
        <v>80236037.065731138</v>
      </c>
      <c r="F57" s="428">
        <v>57492729.080563374</v>
      </c>
      <c r="G57" s="428">
        <v>47544184.031585485</v>
      </c>
      <c r="H57" s="428">
        <v>3114591.7291066376</v>
      </c>
      <c r="I57" s="428">
        <v>224639.40725807979</v>
      </c>
      <c r="J57" s="428">
        <v>13656224.744247068</v>
      </c>
      <c r="K57" s="428">
        <v>30548728.150973644</v>
      </c>
      <c r="L57" s="442">
        <v>5529722.1672660811</v>
      </c>
      <c r="M57" s="428">
        <v>910884.9864117495</v>
      </c>
      <c r="N57" s="98"/>
      <c r="O57" s="62" t="s">
        <v>736</v>
      </c>
      <c r="P57" s="98"/>
      <c r="Q57" s="46"/>
      <c r="R57" s="428">
        <v>674275.11842626415</v>
      </c>
      <c r="S57" s="428">
        <v>1455338.7680604649</v>
      </c>
      <c r="T57" s="428">
        <v>1791356.6782193324</v>
      </c>
      <c r="U57" s="428">
        <v>557448.57132022327</v>
      </c>
      <c r="V57" s="428">
        <v>140418.04482804381</v>
      </c>
      <c r="W57" s="428">
        <v>4418822.8817118276</v>
      </c>
      <c r="X57" s="428">
        <v>107453.225198164</v>
      </c>
      <c r="Y57" s="428">
        <v>3429.3740837753726</v>
      </c>
      <c r="Z57" s="428">
        <v>4307940.2824298898</v>
      </c>
      <c r="AA57" s="428">
        <v>23198336.575027678</v>
      </c>
      <c r="AB57" s="428">
        <v>455028.58985985961</v>
      </c>
      <c r="AD57" s="130"/>
      <c r="AE57" s="130"/>
    </row>
    <row r="58" spans="1:53" ht="15" customHeight="1">
      <c r="A58" s="98"/>
      <c r="B58" s="98" t="s">
        <v>158</v>
      </c>
      <c r="C58" s="98"/>
      <c r="D58" s="440"/>
      <c r="E58" s="441">
        <v>94651071.215170145</v>
      </c>
      <c r="F58" s="428">
        <v>77227326.320366547</v>
      </c>
      <c r="G58" s="428">
        <v>64877082.028822891</v>
      </c>
      <c r="H58" s="428">
        <v>4407350.3167260196</v>
      </c>
      <c r="I58" s="428">
        <v>1391158.662068344</v>
      </c>
      <c r="J58" s="428">
        <v>24703295.234985035</v>
      </c>
      <c r="K58" s="428">
        <v>34375277.815043457</v>
      </c>
      <c r="L58" s="442">
        <v>7252372.9893491762</v>
      </c>
      <c r="M58" s="428">
        <v>2816277.288256234</v>
      </c>
      <c r="N58" s="98"/>
      <c r="O58" s="62" t="s">
        <v>738</v>
      </c>
      <c r="P58" s="98"/>
      <c r="Q58" s="46"/>
      <c r="R58" s="428">
        <v>594527.44931758556</v>
      </c>
      <c r="S58" s="428">
        <v>1030095.7292069949</v>
      </c>
      <c r="T58" s="428">
        <v>1948041.5645026397</v>
      </c>
      <c r="U58" s="428">
        <v>467361.06320708641</v>
      </c>
      <c r="V58" s="428">
        <v>396069.8948586355</v>
      </c>
      <c r="W58" s="428">
        <v>5097871.302194586</v>
      </c>
      <c r="X58" s="428">
        <v>555453.64184634003</v>
      </c>
      <c r="Y58" s="428">
        <v>4738.185321600703</v>
      </c>
      <c r="Z58" s="428">
        <v>4537679.4750266438</v>
      </c>
      <c r="AA58" s="428">
        <v>17847758.48415279</v>
      </c>
      <c r="AB58" s="428">
        <v>424013.58934925229</v>
      </c>
      <c r="AD58" s="130"/>
      <c r="AE58" s="130"/>
    </row>
    <row r="59" spans="1:53" ht="15" customHeight="1">
      <c r="A59" s="98"/>
      <c r="B59" s="98" t="s">
        <v>159</v>
      </c>
      <c r="C59" s="98"/>
      <c r="D59" s="440"/>
      <c r="E59" s="441">
        <v>209082535.24429896</v>
      </c>
      <c r="F59" s="428">
        <v>187230026.06722522</v>
      </c>
      <c r="G59" s="428">
        <v>153949921.03326479</v>
      </c>
      <c r="H59" s="428">
        <v>7693409.6417369545</v>
      </c>
      <c r="I59" s="428">
        <v>2286739.4763040617</v>
      </c>
      <c r="J59" s="428">
        <v>74667517.539593473</v>
      </c>
      <c r="K59" s="428">
        <v>69302254.375630289</v>
      </c>
      <c r="L59" s="442">
        <v>20936763.66103192</v>
      </c>
      <c r="M59" s="428">
        <v>10401394.714061366</v>
      </c>
      <c r="N59" s="98"/>
      <c r="O59" s="62" t="s">
        <v>740</v>
      </c>
      <c r="P59" s="98"/>
      <c r="Q59" s="46"/>
      <c r="R59" s="428">
        <v>2632960.9077336732</v>
      </c>
      <c r="S59" s="428">
        <v>1529190.3702781897</v>
      </c>
      <c r="T59" s="428">
        <v>4886296.8859594613</v>
      </c>
      <c r="U59" s="428">
        <v>980954.53803870606</v>
      </c>
      <c r="V59" s="428">
        <v>505966.24496052781</v>
      </c>
      <c r="W59" s="428">
        <v>12343341.37292853</v>
      </c>
      <c r="X59" s="428">
        <v>2774917.1972113615</v>
      </c>
      <c r="Y59" s="428">
        <v>7168.4411434736776</v>
      </c>
      <c r="Z59" s="428">
        <v>9561255.7345736995</v>
      </c>
      <c r="AA59" s="428">
        <v>24322087.716881018</v>
      </c>
      <c r="AB59" s="428">
        <v>2469578.5398073206</v>
      </c>
      <c r="AD59" s="130"/>
      <c r="AE59" s="130"/>
    </row>
    <row r="60" spans="1:53" ht="15" customHeight="1">
      <c r="A60" s="98"/>
      <c r="B60" s="98" t="s">
        <v>160</v>
      </c>
      <c r="C60" s="98"/>
      <c r="D60" s="440"/>
      <c r="E60" s="441">
        <v>125890733.44306456</v>
      </c>
      <c r="F60" s="428">
        <v>120763044.30328701</v>
      </c>
      <c r="G60" s="428">
        <v>102678464.54001035</v>
      </c>
      <c r="H60" s="428">
        <v>3890905.9663533797</v>
      </c>
      <c r="I60" s="428">
        <v>3892802.4862194774</v>
      </c>
      <c r="J60" s="428">
        <v>60417181.498222336</v>
      </c>
      <c r="K60" s="428">
        <v>34477574.589215092</v>
      </c>
      <c r="L60" s="442">
        <v>9774175.0590626076</v>
      </c>
      <c r="M60" s="428">
        <v>4281502.0515887551</v>
      </c>
      <c r="N60" s="98"/>
      <c r="O60" s="62" t="s">
        <v>742</v>
      </c>
      <c r="P60" s="98"/>
      <c r="Q60" s="46"/>
      <c r="R60" s="428">
        <v>961805.22884413064</v>
      </c>
      <c r="S60" s="428">
        <v>585424.8777232049</v>
      </c>
      <c r="T60" s="428">
        <v>2034647.7348247548</v>
      </c>
      <c r="U60" s="428">
        <v>475357.37100397632</v>
      </c>
      <c r="V60" s="428">
        <v>1435437.7950777807</v>
      </c>
      <c r="W60" s="428">
        <v>8310404.7042140551</v>
      </c>
      <c r="X60" s="428">
        <v>1906310.4409923828</v>
      </c>
      <c r="Y60" s="428">
        <v>6365.6349307444661</v>
      </c>
      <c r="Z60" s="428">
        <v>6397728.6282909289</v>
      </c>
      <c r="AA60" s="428">
        <v>7476899.5686495593</v>
      </c>
      <c r="AB60" s="428">
        <v>2349210.4288719445</v>
      </c>
      <c r="AD60" s="130"/>
      <c r="AE60" s="130"/>
    </row>
    <row r="61" spans="1:53" ht="15" customHeight="1">
      <c r="A61" s="98"/>
      <c r="B61" s="98" t="s">
        <v>161</v>
      </c>
      <c r="C61" s="98"/>
      <c r="D61" s="440"/>
      <c r="E61" s="441">
        <v>193210629.62410745</v>
      </c>
      <c r="F61" s="428">
        <v>182411138.74213952</v>
      </c>
      <c r="G61" s="428">
        <v>164074748.14407623</v>
      </c>
      <c r="H61" s="428">
        <v>6510069.4112066636</v>
      </c>
      <c r="I61" s="428">
        <v>675144.82799425372</v>
      </c>
      <c r="J61" s="428">
        <v>105546103.22294709</v>
      </c>
      <c r="K61" s="428">
        <v>51343430.681928232</v>
      </c>
      <c r="L61" s="442">
        <v>9652963.9144538622</v>
      </c>
      <c r="M61" s="428">
        <v>5434347.4067938607</v>
      </c>
      <c r="N61" s="98"/>
      <c r="O61" s="62" t="s">
        <v>744</v>
      </c>
      <c r="P61" s="98"/>
      <c r="Q61" s="46"/>
      <c r="R61" s="428">
        <v>1496984.637562345</v>
      </c>
      <c r="S61" s="428">
        <v>461560.30071495712</v>
      </c>
      <c r="T61" s="428">
        <v>1127523.2494306248</v>
      </c>
      <c r="U61" s="428">
        <v>985675.07595207519</v>
      </c>
      <c r="V61" s="428">
        <v>146873.24399999998</v>
      </c>
      <c r="W61" s="428">
        <v>8683426.6836093571</v>
      </c>
      <c r="X61" s="428">
        <v>3349242.9990583835</v>
      </c>
      <c r="Y61" s="428">
        <v>27359.098562516832</v>
      </c>
      <c r="Z61" s="428">
        <v>5306824.5859884629</v>
      </c>
      <c r="AA61" s="428">
        <v>12427025.343984073</v>
      </c>
      <c r="AB61" s="428">
        <v>1627534.4620160852</v>
      </c>
      <c r="AD61" s="130"/>
      <c r="AE61" s="130"/>
    </row>
    <row r="62" spans="1:53" ht="15" customHeight="1">
      <c r="A62" s="98"/>
      <c r="B62" s="98" t="s">
        <v>163</v>
      </c>
      <c r="C62" s="98"/>
      <c r="D62" s="440"/>
      <c r="E62" s="441">
        <v>350053159.91637635</v>
      </c>
      <c r="F62" s="428">
        <v>334919082.78621531</v>
      </c>
      <c r="G62" s="428">
        <v>299115849.19551551</v>
      </c>
      <c r="H62" s="428">
        <v>13785164.527212357</v>
      </c>
      <c r="I62" s="428">
        <v>4103250.9309418211</v>
      </c>
      <c r="J62" s="428">
        <v>192815681.460421</v>
      </c>
      <c r="K62" s="428">
        <v>88411752.276940405</v>
      </c>
      <c r="L62" s="442">
        <v>19588146.440970354</v>
      </c>
      <c r="M62" s="428">
        <v>11044613.456822062</v>
      </c>
      <c r="N62" s="98"/>
      <c r="O62" s="62" t="s">
        <v>746</v>
      </c>
      <c r="P62" s="98"/>
      <c r="Q62" s="46"/>
      <c r="R62" s="428">
        <v>2362674.1077659116</v>
      </c>
      <c r="S62" s="428">
        <v>1521016.0016211236</v>
      </c>
      <c r="T62" s="428">
        <v>3559257.1394290095</v>
      </c>
      <c r="U62" s="428">
        <v>583283.09206706705</v>
      </c>
      <c r="V62" s="428">
        <v>517302.64326518402</v>
      </c>
      <c r="W62" s="428">
        <v>16215087.149729474</v>
      </c>
      <c r="X62" s="428">
        <v>8027609.6340907747</v>
      </c>
      <c r="Y62" s="428">
        <v>19149.877533231622</v>
      </c>
      <c r="Z62" s="428">
        <v>8168327.6381054707</v>
      </c>
      <c r="AA62" s="428">
        <v>17564480.938514851</v>
      </c>
      <c r="AB62" s="428">
        <v>2430403.8083539135</v>
      </c>
      <c r="AD62" s="130"/>
      <c r="AE62" s="130"/>
    </row>
    <row r="63" spans="1:53" ht="15" customHeight="1" thickBot="1">
      <c r="A63" s="100"/>
      <c r="B63" s="100" t="s">
        <v>162</v>
      </c>
      <c r="C63" s="100"/>
      <c r="D63" s="448"/>
      <c r="E63" s="443">
        <v>1482574812.5444562</v>
      </c>
      <c r="F63" s="436">
        <v>1463923939.9002807</v>
      </c>
      <c r="G63" s="436">
        <v>1316759191.6772695</v>
      </c>
      <c r="H63" s="436">
        <v>12234246.007999999</v>
      </c>
      <c r="I63" s="436">
        <v>32273364.488000002</v>
      </c>
      <c r="J63" s="436">
        <v>1040414625.4667312</v>
      </c>
      <c r="K63" s="436">
        <v>223156864.21753898</v>
      </c>
      <c r="L63" s="436">
        <v>32131235.820566703</v>
      </c>
      <c r="M63" s="436">
        <v>15603305.779696902</v>
      </c>
      <c r="N63" s="100"/>
      <c r="O63" s="63" t="s">
        <v>748</v>
      </c>
      <c r="P63" s="100"/>
      <c r="Q63" s="181"/>
      <c r="R63" s="436">
        <v>8332920.4038697146</v>
      </c>
      <c r="S63" s="436">
        <v>1007315.1067826604</v>
      </c>
      <c r="T63" s="436">
        <v>5773478.1720000021</v>
      </c>
      <c r="U63" s="436">
        <v>902213.65121741954</v>
      </c>
      <c r="V63" s="436">
        <v>370527.75099999999</v>
      </c>
      <c r="W63" s="436">
        <v>115033512.40244392</v>
      </c>
      <c r="X63" s="436">
        <v>51520252.347000018</v>
      </c>
      <c r="Y63" s="436">
        <v>87316.820173919841</v>
      </c>
      <c r="Z63" s="436">
        <v>23728038.859269977</v>
      </c>
      <c r="AA63" s="436">
        <v>28234189.126175504</v>
      </c>
      <c r="AB63" s="436">
        <v>9586223.4820000008</v>
      </c>
      <c r="AD63" s="130"/>
      <c r="AE63" s="130"/>
    </row>
    <row r="64" spans="1:53" s="228" customFormat="1" ht="13.65" customHeight="1">
      <c r="A64" s="1182"/>
      <c r="B64" s="1182"/>
      <c r="C64" s="1182"/>
      <c r="D64" s="1182"/>
      <c r="E64" s="1182"/>
      <c r="F64" s="1182"/>
      <c r="G64" s="1182"/>
      <c r="H64" s="1182"/>
      <c r="K64" s="229"/>
      <c r="L64" s="229"/>
      <c r="M64" s="229"/>
      <c r="N64" s="1182"/>
      <c r="O64" s="1182"/>
      <c r="P64" s="1182"/>
      <c r="Q64" s="1182"/>
      <c r="R64" s="1182"/>
      <c r="S64" s="1182"/>
      <c r="T64" s="1182"/>
      <c r="U64" s="1182"/>
      <c r="V64" s="1182"/>
    </row>
    <row r="65" spans="11:13" ht="12.75" customHeight="1">
      <c r="K65" s="44"/>
      <c r="L65" s="44"/>
      <c r="M65" s="44"/>
    </row>
    <row r="66" spans="11:13">
      <c r="K66" s="44"/>
      <c r="L66" s="44"/>
      <c r="M66" s="44"/>
    </row>
    <row r="67" spans="11:13">
      <c r="K67" s="44"/>
      <c r="L67" s="44"/>
      <c r="M67" s="44"/>
    </row>
    <row r="68" spans="11:13">
      <c r="K68" s="44"/>
      <c r="L68" s="44"/>
      <c r="M68" s="44"/>
    </row>
    <row r="69" spans="11:13">
      <c r="K69" s="44"/>
      <c r="L69" s="44"/>
      <c r="M69" s="44"/>
    </row>
    <row r="70" spans="11:13">
      <c r="K70" s="44"/>
      <c r="L70" s="44"/>
      <c r="M70" s="44"/>
    </row>
    <row r="71" spans="11:13">
      <c r="K71" s="44"/>
      <c r="L71" s="44"/>
      <c r="M71" s="44"/>
    </row>
    <row r="72" spans="11:13">
      <c r="K72" s="44"/>
      <c r="L72" s="44"/>
      <c r="M72" s="44"/>
    </row>
  </sheetData>
  <mergeCells count="61">
    <mergeCell ref="A23:C23"/>
    <mergeCell ref="N23:P23"/>
    <mergeCell ref="A10:C10"/>
    <mergeCell ref="N19:P19"/>
    <mergeCell ref="A19:C19"/>
    <mergeCell ref="A15:C15"/>
    <mergeCell ref="N11:P11"/>
    <mergeCell ref="N14:P14"/>
    <mergeCell ref="N17:P17"/>
    <mergeCell ref="N13:P13"/>
    <mergeCell ref="A22:C22"/>
    <mergeCell ref="N22:P22"/>
    <mergeCell ref="A12:C12"/>
    <mergeCell ref="A20:C20"/>
    <mergeCell ref="A17:C17"/>
    <mergeCell ref="N20:P20"/>
    <mergeCell ref="AB3:AB5"/>
    <mergeCell ref="N6:P6"/>
    <mergeCell ref="N3:P5"/>
    <mergeCell ref="F3:M3"/>
    <mergeCell ref="F4:F5"/>
    <mergeCell ref="L4:M4"/>
    <mergeCell ref="W4:X4"/>
    <mergeCell ref="AA3:AA5"/>
    <mergeCell ref="A64:H64"/>
    <mergeCell ref="N64:V64"/>
    <mergeCell ref="N42:P42"/>
    <mergeCell ref="A42:C42"/>
    <mergeCell ref="N53:P53"/>
    <mergeCell ref="A53:C53"/>
    <mergeCell ref="A31:C31"/>
    <mergeCell ref="N31:P31"/>
    <mergeCell ref="A24:C24"/>
    <mergeCell ref="N24:P24"/>
    <mergeCell ref="I1:M1"/>
    <mergeCell ref="G4:K4"/>
    <mergeCell ref="A9:C9"/>
    <mergeCell ref="A6:C6"/>
    <mergeCell ref="A13:C13"/>
    <mergeCell ref="A18:C18"/>
    <mergeCell ref="A1:H1"/>
    <mergeCell ref="A14:C14"/>
    <mergeCell ref="A11:C11"/>
    <mergeCell ref="N18:P18"/>
    <mergeCell ref="N16:P16"/>
    <mergeCell ref="A16:C16"/>
    <mergeCell ref="N15:P15"/>
    <mergeCell ref="A21:C21"/>
    <mergeCell ref="N21:P21"/>
    <mergeCell ref="N12:P12"/>
    <mergeCell ref="N1:V1"/>
    <mergeCell ref="R3:X3"/>
    <mergeCell ref="N10:P10"/>
    <mergeCell ref="N9:P9"/>
    <mergeCell ref="N7:P7"/>
    <mergeCell ref="R4:V4"/>
    <mergeCell ref="E3:E5"/>
    <mergeCell ref="A8:C8"/>
    <mergeCell ref="N8:P8"/>
    <mergeCell ref="A3:C5"/>
    <mergeCell ref="A7:C7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2" manualBreakCount="2">
    <brk id="8" max="1048575" man="1"/>
    <brk id="13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AW64"/>
  <sheetViews>
    <sheetView view="pageBreakPreview" zoomScaleNormal="50" workbookViewId="0">
      <selection activeCell="J65" sqref="J65"/>
    </sheetView>
  </sheetViews>
  <sheetFormatPr defaultColWidth="9.109375" defaultRowHeight="15.6"/>
  <cols>
    <col min="1" max="1" width="2.33203125" style="14" customWidth="1"/>
    <col min="2" max="2" width="18.6640625" style="14" customWidth="1"/>
    <col min="3" max="3" width="2.33203125" style="14" customWidth="1"/>
    <col min="4" max="4" width="1.6640625" style="15" customWidth="1"/>
    <col min="5" max="8" width="17.109375" style="43" customWidth="1"/>
    <col min="9" max="11" width="18.33203125" style="43" customWidth="1"/>
    <col min="12" max="12" width="18.33203125" style="236" customWidth="1"/>
    <col min="13" max="13" width="18.33203125" style="14" customWidth="1"/>
    <col min="14" max="14" width="2.33203125" style="14" customWidth="1"/>
    <col min="15" max="15" width="18.6640625" style="15" customWidth="1"/>
    <col min="16" max="16" width="2.33203125" style="43" customWidth="1"/>
    <col min="17" max="17" width="1.6640625" style="43" customWidth="1"/>
    <col min="18" max="18" width="14.33203125" style="43" customWidth="1"/>
    <col min="19" max="19" width="14.88671875" style="43" customWidth="1"/>
    <col min="20" max="22" width="16.44140625" style="43" customWidth="1"/>
    <col min="23" max="27" width="16.88671875" style="43" customWidth="1"/>
    <col min="28" max="28" width="14" style="43" customWidth="1"/>
    <col min="29" max="29" width="9.109375" style="43"/>
    <col min="30" max="30" width="16" style="43" bestFit="1" customWidth="1"/>
    <col min="31" max="34" width="18.88671875" style="43" bestFit="1" customWidth="1"/>
    <col min="35" max="36" width="14.109375" style="43" bestFit="1" customWidth="1"/>
    <col min="37" max="40" width="9.33203125" style="43" bestFit="1" customWidth="1"/>
    <col min="41" max="42" width="12.88671875" style="43" bestFit="1" customWidth="1"/>
    <col min="43" max="43" width="14.109375" style="43" bestFit="1" customWidth="1"/>
    <col min="44" max="45" width="12.88671875" style="43" bestFit="1" customWidth="1"/>
    <col min="46" max="47" width="14.109375" style="43" bestFit="1" customWidth="1"/>
    <col min="48" max="48" width="11.5546875" style="43" bestFit="1" customWidth="1"/>
    <col min="49" max="49" width="14.109375" style="43" bestFit="1" customWidth="1"/>
    <col min="50" max="16384" width="9.109375" style="43"/>
  </cols>
  <sheetData>
    <row r="1" spans="1:49" s="113" customFormat="1" ht="35.1" customHeight="1">
      <c r="A1" s="1128" t="s">
        <v>562</v>
      </c>
      <c r="B1" s="1128"/>
      <c r="C1" s="1128"/>
      <c r="D1" s="1128"/>
      <c r="E1" s="1128"/>
      <c r="F1" s="1128"/>
      <c r="G1" s="1128"/>
      <c r="H1" s="1128"/>
      <c r="I1" s="1124" t="s">
        <v>420</v>
      </c>
      <c r="J1" s="1124"/>
      <c r="K1" s="1124"/>
      <c r="L1" s="1124"/>
      <c r="M1" s="1124"/>
      <c r="N1" s="1128" t="s">
        <v>562</v>
      </c>
      <c r="O1" s="1128"/>
      <c r="P1" s="1128"/>
      <c r="Q1" s="1128"/>
      <c r="R1" s="1128"/>
      <c r="S1" s="1128"/>
      <c r="T1" s="1128"/>
      <c r="U1" s="1128"/>
      <c r="V1" s="1128"/>
      <c r="W1" s="111" t="s">
        <v>421</v>
      </c>
      <c r="X1" s="111"/>
      <c r="Z1" s="111"/>
      <c r="AA1" s="111"/>
      <c r="AB1" s="111"/>
    </row>
    <row r="2" spans="1:49" ht="12.9" customHeight="1" thickBot="1">
      <c r="A2" s="43"/>
      <c r="B2" s="115"/>
      <c r="C2" s="115"/>
      <c r="D2" s="116"/>
      <c r="F2" s="427"/>
      <c r="G2" s="427"/>
      <c r="H2" s="427"/>
      <c r="I2" s="427"/>
      <c r="J2" s="427"/>
      <c r="K2" s="427"/>
      <c r="L2" s="427"/>
      <c r="M2" s="118" t="s">
        <v>349</v>
      </c>
      <c r="N2" s="43"/>
      <c r="O2" s="201"/>
      <c r="P2" s="115"/>
      <c r="Q2" s="116"/>
      <c r="AA2" s="427"/>
      <c r="AB2" s="118" t="s">
        <v>349</v>
      </c>
    </row>
    <row r="3" spans="1:49" s="203" customFormat="1" ht="15" customHeight="1">
      <c r="A3" s="1104" t="s">
        <v>23</v>
      </c>
      <c r="B3" s="1104"/>
      <c r="C3" s="1104"/>
      <c r="D3" s="119"/>
      <c r="E3" s="1101" t="s">
        <v>966</v>
      </c>
      <c r="F3" s="1186" t="s">
        <v>147</v>
      </c>
      <c r="G3" s="1187"/>
      <c r="H3" s="1187"/>
      <c r="I3" s="1187"/>
      <c r="J3" s="1187"/>
      <c r="K3" s="1187"/>
      <c r="L3" s="1187"/>
      <c r="M3" s="1187"/>
      <c r="N3" s="1104" t="s">
        <v>23</v>
      </c>
      <c r="O3" s="1104"/>
      <c r="P3" s="1104"/>
      <c r="Q3" s="202"/>
      <c r="R3" s="1186" t="s">
        <v>147</v>
      </c>
      <c r="S3" s="1187"/>
      <c r="T3" s="1187"/>
      <c r="U3" s="1187"/>
      <c r="V3" s="1187"/>
      <c r="W3" s="1187"/>
      <c r="X3" s="1187"/>
      <c r="Y3" s="1187"/>
      <c r="Z3" s="1188"/>
      <c r="AA3" s="1101" t="s">
        <v>967</v>
      </c>
      <c r="AB3" s="1107" t="s">
        <v>971</v>
      </c>
    </row>
    <row r="4" spans="1:49" s="203" customFormat="1" ht="15" customHeight="1">
      <c r="A4" s="1105"/>
      <c r="B4" s="1105"/>
      <c r="C4" s="1105"/>
      <c r="D4" s="122"/>
      <c r="E4" s="1102"/>
      <c r="F4" s="1112" t="s">
        <v>969</v>
      </c>
      <c r="G4" s="1189" t="s">
        <v>970</v>
      </c>
      <c r="H4" s="1190"/>
      <c r="I4" s="1190"/>
      <c r="J4" s="1190"/>
      <c r="K4" s="1192"/>
      <c r="L4" s="1189" t="s">
        <v>192</v>
      </c>
      <c r="M4" s="1190"/>
      <c r="N4" s="1105"/>
      <c r="O4" s="1105"/>
      <c r="P4" s="1105"/>
      <c r="Q4" s="122"/>
      <c r="R4" s="1189" t="s">
        <v>193</v>
      </c>
      <c r="S4" s="1190"/>
      <c r="T4" s="1190"/>
      <c r="U4" s="1190"/>
      <c r="V4" s="1190"/>
      <c r="W4" s="1185" t="s">
        <v>74</v>
      </c>
      <c r="X4" s="1185"/>
      <c r="Y4" s="232" t="s">
        <v>519</v>
      </c>
      <c r="Z4" s="233"/>
      <c r="AA4" s="1102"/>
      <c r="AB4" s="1108"/>
    </row>
    <row r="5" spans="1:49" s="208" customFormat="1" ht="48" customHeight="1">
      <c r="A5" s="1106"/>
      <c r="B5" s="1106"/>
      <c r="C5" s="1106"/>
      <c r="D5" s="123"/>
      <c r="E5" s="1103"/>
      <c r="F5" s="1113"/>
      <c r="G5" s="124" t="s">
        <v>68</v>
      </c>
      <c r="H5" s="125" t="s">
        <v>85</v>
      </c>
      <c r="I5" s="206" t="s">
        <v>69</v>
      </c>
      <c r="J5" s="124" t="s">
        <v>412</v>
      </c>
      <c r="K5" s="207" t="s">
        <v>77</v>
      </c>
      <c r="L5" s="124" t="s">
        <v>68</v>
      </c>
      <c r="M5" s="124" t="s">
        <v>70</v>
      </c>
      <c r="N5" s="1106"/>
      <c r="O5" s="1106"/>
      <c r="P5" s="1106"/>
      <c r="Q5" s="123"/>
      <c r="R5" s="124" t="s">
        <v>516</v>
      </c>
      <c r="S5" s="124" t="s">
        <v>71</v>
      </c>
      <c r="T5" s="124" t="s">
        <v>72</v>
      </c>
      <c r="U5" s="124" t="s">
        <v>521</v>
      </c>
      <c r="V5" s="124" t="s">
        <v>520</v>
      </c>
      <c r="W5" s="206" t="s">
        <v>68</v>
      </c>
      <c r="X5" s="125" t="s">
        <v>62</v>
      </c>
      <c r="Y5" s="125" t="s">
        <v>73</v>
      </c>
      <c r="Z5" s="125" t="s">
        <v>74</v>
      </c>
      <c r="AA5" s="1103"/>
      <c r="AB5" s="1109"/>
    </row>
    <row r="6" spans="1:49" s="130" customFormat="1" ht="24" hidden="1" customHeight="1">
      <c r="A6" s="1110" t="s">
        <v>834</v>
      </c>
      <c r="B6" s="1110"/>
      <c r="C6" s="1110"/>
      <c r="D6" s="2"/>
      <c r="E6" s="127">
        <v>935542435</v>
      </c>
      <c r="F6" s="128">
        <v>868143845</v>
      </c>
      <c r="G6" s="128">
        <v>597130155</v>
      </c>
      <c r="H6" s="128">
        <v>37601085</v>
      </c>
      <c r="I6" s="128">
        <v>19002633</v>
      </c>
      <c r="J6" s="128">
        <v>217723483</v>
      </c>
      <c r="K6" s="128">
        <v>322802954</v>
      </c>
      <c r="L6" s="128">
        <v>166687249</v>
      </c>
      <c r="M6" s="128">
        <v>38654505</v>
      </c>
      <c r="N6" s="1110" t="s">
        <v>834</v>
      </c>
      <c r="O6" s="1110"/>
      <c r="P6" s="1110"/>
      <c r="Q6" s="2"/>
      <c r="R6" s="132">
        <v>15468328</v>
      </c>
      <c r="S6" s="132">
        <v>21044543</v>
      </c>
      <c r="T6" s="132">
        <v>55815965</v>
      </c>
      <c r="U6" s="132">
        <v>20748737</v>
      </c>
      <c r="V6" s="132">
        <v>14955171</v>
      </c>
      <c r="W6" s="132">
        <f>Z6</f>
        <v>104326441</v>
      </c>
      <c r="X6" s="227" t="s">
        <v>14</v>
      </c>
      <c r="Y6" s="227" t="s">
        <v>14</v>
      </c>
      <c r="Z6" s="132">
        <v>104326441</v>
      </c>
      <c r="AA6" s="132">
        <v>76453319</v>
      </c>
      <c r="AB6" s="132">
        <v>9054729</v>
      </c>
    </row>
    <row r="7" spans="1:49" s="130" customFormat="1" ht="24" hidden="1" customHeight="1">
      <c r="A7" s="1100" t="s">
        <v>835</v>
      </c>
      <c r="B7" s="1100"/>
      <c r="C7" s="1100"/>
      <c r="D7" s="2"/>
      <c r="E7" s="131">
        <v>1265186892.827142</v>
      </c>
      <c r="F7" s="132">
        <v>1204890205.5401511</v>
      </c>
      <c r="G7" s="132">
        <v>860664202.23223579</v>
      </c>
      <c r="H7" s="132">
        <v>61627792.47016219</v>
      </c>
      <c r="I7" s="132">
        <v>25981233.91723733</v>
      </c>
      <c r="J7" s="132">
        <v>414187546.63982821</v>
      </c>
      <c r="K7" s="132">
        <v>358867629.20500857</v>
      </c>
      <c r="L7" s="132">
        <f>182036250.424962-Y7</f>
        <v>181825901.45501566</v>
      </c>
      <c r="M7" s="132">
        <v>65227930.940402821</v>
      </c>
      <c r="N7" s="1100" t="s">
        <v>835</v>
      </c>
      <c r="O7" s="1100"/>
      <c r="P7" s="1100"/>
      <c r="Q7" s="2"/>
      <c r="R7" s="132">
        <v>17662903.995990962</v>
      </c>
      <c r="S7" s="132">
        <v>21315901.462025888</v>
      </c>
      <c r="T7" s="132">
        <v>50819366.142948896</v>
      </c>
      <c r="U7" s="132">
        <v>13400426.495378332</v>
      </c>
      <c r="V7" s="132">
        <v>13399372.418269351</v>
      </c>
      <c r="W7" s="132">
        <f>Y7+Z7</f>
        <v>162400101.85289735</v>
      </c>
      <c r="X7" s="227" t="s">
        <v>14</v>
      </c>
      <c r="Y7" s="132">
        <v>210348.96994636179</v>
      </c>
      <c r="Z7" s="132">
        <v>162189752.88295099</v>
      </c>
      <c r="AA7" s="132">
        <v>78676303.587583244</v>
      </c>
      <c r="AB7" s="132">
        <v>18379616.300594278</v>
      </c>
    </row>
    <row r="8" spans="1:49" s="130" customFormat="1" ht="24" hidden="1" customHeight="1">
      <c r="A8" s="1100" t="s">
        <v>873</v>
      </c>
      <c r="B8" s="1100"/>
      <c r="C8" s="1100"/>
      <c r="D8" s="2"/>
      <c r="E8" s="131">
        <f>F8+AA8-AB8</f>
        <v>1013232752</v>
      </c>
      <c r="F8" s="132">
        <f>G8+L8+W8</f>
        <v>1002605338</v>
      </c>
      <c r="G8" s="132">
        <v>649592760</v>
      </c>
      <c r="H8" s="132">
        <v>33961983</v>
      </c>
      <c r="I8" s="132">
        <v>12274553</v>
      </c>
      <c r="J8" s="132">
        <v>331576729</v>
      </c>
      <c r="K8" s="132">
        <v>271779495</v>
      </c>
      <c r="L8" s="132">
        <v>346614534</v>
      </c>
      <c r="M8" s="132">
        <v>82824847</v>
      </c>
      <c r="N8" s="1100" t="s">
        <v>873</v>
      </c>
      <c r="O8" s="1100"/>
      <c r="P8" s="1100"/>
      <c r="Q8" s="2"/>
      <c r="R8" s="132">
        <v>19637804</v>
      </c>
      <c r="S8" s="132">
        <v>25101789</v>
      </c>
      <c r="T8" s="132">
        <v>152670751.45999956</v>
      </c>
      <c r="U8" s="132">
        <v>41428868.540000141</v>
      </c>
      <c r="V8" s="132">
        <v>24950474</v>
      </c>
      <c r="W8" s="132">
        <v>6398044</v>
      </c>
      <c r="X8" s="227" t="s">
        <v>14</v>
      </c>
      <c r="Y8" s="227" t="s">
        <v>14</v>
      </c>
      <c r="Z8" s="132">
        <v>6398044</v>
      </c>
      <c r="AA8" s="132">
        <v>11727329</v>
      </c>
      <c r="AB8" s="132">
        <v>1099915</v>
      </c>
    </row>
    <row r="9" spans="1:49" s="130" customFormat="1" ht="19.5" hidden="1" customHeight="1">
      <c r="A9" s="1100" t="s">
        <v>874</v>
      </c>
      <c r="B9" s="1100"/>
      <c r="C9" s="1100"/>
      <c r="D9" s="2"/>
      <c r="E9" s="211">
        <v>937701317.52802277</v>
      </c>
      <c r="F9" s="210">
        <v>918177961.13841772</v>
      </c>
      <c r="G9" s="132">
        <v>647532310.41547668</v>
      </c>
      <c r="H9" s="132">
        <v>52581956.153102256</v>
      </c>
      <c r="I9" s="132">
        <v>10688689.552511062</v>
      </c>
      <c r="J9" s="132">
        <v>276449626.26490414</v>
      </c>
      <c r="K9" s="132">
        <v>307812038.4449591</v>
      </c>
      <c r="L9" s="132">
        <f>171368237.857491-Y9</f>
        <v>171106026.59127441</v>
      </c>
      <c r="M9" s="132">
        <v>54210746.42529235</v>
      </c>
      <c r="N9" s="1100" t="s">
        <v>874</v>
      </c>
      <c r="O9" s="1100"/>
      <c r="P9" s="1100"/>
      <c r="Q9" s="2"/>
      <c r="R9" s="132">
        <v>12495561.607546957</v>
      </c>
      <c r="S9" s="132">
        <v>19760352.098533135</v>
      </c>
      <c r="T9" s="132">
        <v>47504333.448358849</v>
      </c>
      <c r="U9" s="132">
        <v>29967979.864939988</v>
      </c>
      <c r="V9" s="132">
        <v>7167053.1466036355</v>
      </c>
      <c r="W9" s="132">
        <f>Y9+Z9</f>
        <v>99539624.131666765</v>
      </c>
      <c r="X9" s="227" t="s">
        <v>14</v>
      </c>
      <c r="Y9" s="132">
        <v>262211.26621657744</v>
      </c>
      <c r="Z9" s="132">
        <v>99277412.865450189</v>
      </c>
      <c r="AA9" s="132">
        <v>56690793.854573004</v>
      </c>
      <c r="AB9" s="132">
        <v>37167437.464967608</v>
      </c>
    </row>
    <row r="10" spans="1:49" s="130" customFormat="1" ht="19.5" hidden="1" customHeight="1">
      <c r="A10" s="1100" t="s">
        <v>875</v>
      </c>
      <c r="B10" s="1100"/>
      <c r="C10" s="1100"/>
      <c r="D10" s="2"/>
      <c r="E10" s="211">
        <v>1149896911.6818821</v>
      </c>
      <c r="F10" s="210">
        <v>1106867327.1392467</v>
      </c>
      <c r="G10" s="132">
        <v>817188245.88725257</v>
      </c>
      <c r="H10" s="132">
        <v>141809653.47389013</v>
      </c>
      <c r="I10" s="132">
        <v>20316280.878726214</v>
      </c>
      <c r="J10" s="132">
        <v>296025460.82286692</v>
      </c>
      <c r="K10" s="132">
        <v>359036850.71176863</v>
      </c>
      <c r="L10" s="132">
        <v>174244726.92752141</v>
      </c>
      <c r="M10" s="132">
        <v>56668654.987001732</v>
      </c>
      <c r="N10" s="1100" t="s">
        <v>875</v>
      </c>
      <c r="O10" s="1100"/>
      <c r="P10" s="1100"/>
      <c r="Q10" s="2"/>
      <c r="R10" s="132">
        <v>21977357.452698626</v>
      </c>
      <c r="S10" s="132">
        <v>20405194.156797897</v>
      </c>
      <c r="T10" s="132">
        <v>53380339.317722403</v>
      </c>
      <c r="U10" s="132">
        <v>14544588.909446089</v>
      </c>
      <c r="V10" s="132">
        <v>7268592.103854835</v>
      </c>
      <c r="W10" s="132">
        <v>115434354.32447402</v>
      </c>
      <c r="X10" s="132">
        <v>57305211.741886877</v>
      </c>
      <c r="Y10" s="132">
        <v>200175.56460030255</v>
      </c>
      <c r="Z10" s="132">
        <v>57928967.017986692</v>
      </c>
      <c r="AA10" s="132">
        <v>56317162.047994226</v>
      </c>
      <c r="AB10" s="132">
        <v>13287577.505359702</v>
      </c>
    </row>
    <row r="11" spans="1:49" s="130" customFormat="1" ht="19.5" hidden="1" customHeight="1">
      <c r="A11" s="1100" t="s">
        <v>876</v>
      </c>
      <c r="B11" s="1100"/>
      <c r="C11" s="1100"/>
      <c r="D11" s="2"/>
      <c r="E11" s="106">
        <v>1155096330.3884003</v>
      </c>
      <c r="F11" s="106">
        <v>1118583919.8709385</v>
      </c>
      <c r="G11" s="50">
        <v>844266328.09188735</v>
      </c>
      <c r="H11" s="50">
        <v>83545723.626557037</v>
      </c>
      <c r="I11" s="50">
        <v>16213505.051686004</v>
      </c>
      <c r="J11" s="50">
        <v>331835129.9245007</v>
      </c>
      <c r="K11" s="50">
        <v>412671969.48914409</v>
      </c>
      <c r="L11" s="50">
        <v>157410445.72816199</v>
      </c>
      <c r="M11" s="50">
        <v>51170554.744952828</v>
      </c>
      <c r="N11" s="1100" t="s">
        <v>876</v>
      </c>
      <c r="O11" s="1100"/>
      <c r="P11" s="1100"/>
      <c r="Q11" s="2"/>
      <c r="R11" s="50">
        <v>13958337.893071853</v>
      </c>
      <c r="S11" s="50">
        <v>16788420.568408035</v>
      </c>
      <c r="T11" s="50">
        <v>52551477.976373933</v>
      </c>
      <c r="U11" s="50">
        <v>11196551.862239618</v>
      </c>
      <c r="V11" s="50">
        <v>11745102.683115313</v>
      </c>
      <c r="W11" s="50">
        <v>116907146.05088861</v>
      </c>
      <c r="X11" s="50">
        <v>60633284.890478961</v>
      </c>
      <c r="Y11" s="50">
        <v>260847.84887009184</v>
      </c>
      <c r="Z11" s="50">
        <v>56013013.311539777</v>
      </c>
      <c r="AA11" s="50">
        <v>54090675.056642227</v>
      </c>
      <c r="AB11" s="50">
        <v>17578264.539178129</v>
      </c>
      <c r="AD11" s="130">
        <f>SUM(G11:G12,G14)</f>
        <v>3255980919.5758772</v>
      </c>
      <c r="AE11" s="130">
        <f>SUM(H11:H12,H14)</f>
        <v>253958658.72148645</v>
      </c>
      <c r="AF11" s="130">
        <f>SUM(I11:I12,I14)</f>
        <v>65442908.265531957</v>
      </c>
      <c r="AG11" s="130">
        <f>SUM(J11:J12,J14)</f>
        <v>1711511970.0758917</v>
      </c>
      <c r="AH11" s="130">
        <f>SUM(K11:K12,K14)</f>
        <v>1225067382.5129673</v>
      </c>
      <c r="AI11" s="130">
        <f t="shared" ref="AI11:AV11" si="0">SUM(L11:L12,L14)</f>
        <v>484302238.48197353</v>
      </c>
      <c r="AJ11" s="130">
        <f>SUM(M11:M12,M14)</f>
        <v>167366375.99631289</v>
      </c>
      <c r="AK11" s="130">
        <f t="shared" si="0"/>
        <v>0</v>
      </c>
      <c r="AL11" s="130">
        <f t="shared" si="0"/>
        <v>0</v>
      </c>
      <c r="AM11" s="130">
        <f t="shared" si="0"/>
        <v>0</v>
      </c>
      <c r="AN11" s="130">
        <f t="shared" si="0"/>
        <v>0</v>
      </c>
      <c r="AO11" s="130">
        <f>SUM(R11:R12,R14)</f>
        <v>53356550.435466476</v>
      </c>
      <c r="AP11" s="130">
        <f t="shared" si="0"/>
        <v>50226671.311238728</v>
      </c>
      <c r="AQ11" s="130">
        <f t="shared" si="0"/>
        <v>153417253.37000942</v>
      </c>
      <c r="AR11" s="130">
        <f t="shared" si="0"/>
        <v>35755109.148843318</v>
      </c>
      <c r="AS11" s="130">
        <f t="shared" si="0"/>
        <v>24180278.220102184</v>
      </c>
      <c r="AT11" s="130">
        <f t="shared" si="0"/>
        <v>364461830.04771876</v>
      </c>
      <c r="AU11" s="130">
        <f t="shared" si="0"/>
        <v>203479062.26744944</v>
      </c>
      <c r="AV11" s="130">
        <f t="shared" si="0"/>
        <v>1102409.1871397241</v>
      </c>
      <c r="AW11" s="130">
        <f>SUM(Z11:Z12,Z14)</f>
        <v>159880358.59312946</v>
      </c>
    </row>
    <row r="12" spans="1:49" s="130" customFormat="1" ht="19.5" hidden="1" customHeight="1">
      <c r="A12" s="1100" t="s">
        <v>877</v>
      </c>
      <c r="B12" s="1100"/>
      <c r="C12" s="1100"/>
      <c r="D12" s="2"/>
      <c r="E12" s="106">
        <v>1161649372.0330591</v>
      </c>
      <c r="F12" s="106">
        <v>1118819839.4686251</v>
      </c>
      <c r="G12" s="50">
        <v>840124875.26148772</v>
      </c>
      <c r="H12" s="50">
        <v>59000259.028558321</v>
      </c>
      <c r="I12" s="50">
        <v>22343556.438847698</v>
      </c>
      <c r="J12" s="50">
        <v>368720316.52669519</v>
      </c>
      <c r="K12" s="50">
        <v>390060743.2673859</v>
      </c>
      <c r="L12" s="50">
        <v>157581900.42178664</v>
      </c>
      <c r="M12" s="50">
        <v>59212231.787924983</v>
      </c>
      <c r="N12" s="1100" t="s">
        <v>877</v>
      </c>
      <c r="O12" s="1100"/>
      <c r="P12" s="1100"/>
      <c r="Q12" s="2"/>
      <c r="R12" s="50">
        <v>17144986.635280542</v>
      </c>
      <c r="S12" s="50">
        <v>17007790.186960321</v>
      </c>
      <c r="T12" s="50">
        <v>46901162.181573041</v>
      </c>
      <c r="U12" s="50">
        <v>11922890.316502675</v>
      </c>
      <c r="V12" s="50">
        <v>5392839.3135451013</v>
      </c>
      <c r="W12" s="50">
        <v>121113063.78535204</v>
      </c>
      <c r="X12" s="50">
        <v>64287966.028651543</v>
      </c>
      <c r="Y12" s="50">
        <v>218282.99935192775</v>
      </c>
      <c r="Z12" s="50">
        <v>56606814.757348619</v>
      </c>
      <c r="AA12" s="50">
        <v>65462529.495163396</v>
      </c>
      <c r="AB12" s="50">
        <v>22632996.930729311</v>
      </c>
      <c r="AE12" s="212">
        <f>AE11/$AD$11</f>
        <v>7.7997588129161091E-2</v>
      </c>
      <c r="AF12" s="212">
        <f>AF11/$AD$11</f>
        <v>2.0099291083700982E-2</v>
      </c>
      <c r="AG12" s="212">
        <f>AG11/$AD$11</f>
        <v>0.5256517198199161</v>
      </c>
      <c r="AH12" s="212">
        <f>AH11/$AD$11</f>
        <v>0.37625140096722193</v>
      </c>
      <c r="AJ12" s="130">
        <f>AJ11/$AI$11</f>
        <v>0.34558249518093548</v>
      </c>
      <c r="AO12" s="130">
        <f>AO11/$AI$11</f>
        <v>0.1101720087082614</v>
      </c>
      <c r="AP12" s="130">
        <f>AP11/$AI$11</f>
        <v>0.10370935197134803</v>
      </c>
      <c r="AQ12" s="130">
        <f>AQ11/$AI$11</f>
        <v>0.31677997989621071</v>
      </c>
      <c r="AR12" s="130">
        <f>AR11/$AI$11</f>
        <v>7.3828089791441634E-2</v>
      </c>
      <c r="AS12" s="130">
        <f>AS11/$AI$11</f>
        <v>4.9928074451801675E-2</v>
      </c>
      <c r="AU12" s="130">
        <f>AU11/$AT$11</f>
        <v>0.55830006187700931</v>
      </c>
      <c r="AV12" s="130">
        <f>AV11/$AT$11</f>
        <v>3.0247589630864402E-3</v>
      </c>
      <c r="AW12" s="130">
        <f>AW11/$AT$11</f>
        <v>0.43867517915990384</v>
      </c>
    </row>
    <row r="13" spans="1:49" s="130" customFormat="1" ht="18.600000000000001" hidden="1" customHeight="1">
      <c r="A13" s="1100" t="s">
        <v>878</v>
      </c>
      <c r="B13" s="1100"/>
      <c r="C13" s="1100"/>
      <c r="D13" s="2"/>
      <c r="E13" s="211">
        <f>F13+AA13-AB13</f>
        <v>1869544789.1675606</v>
      </c>
      <c r="F13" s="210">
        <f>G13+L13+W13</f>
        <v>1821408609.7602091</v>
      </c>
      <c r="G13" s="210">
        <f>H13+I13+J13+K13</f>
        <v>1527930552.4358261</v>
      </c>
      <c r="H13" s="210">
        <v>100844952.89743455</v>
      </c>
      <c r="I13" s="50">
        <v>25986855.63521735</v>
      </c>
      <c r="J13" s="210">
        <v>914634281.11362016</v>
      </c>
      <c r="K13" s="50">
        <v>486464462.78955406</v>
      </c>
      <c r="L13" s="50">
        <v>172340597.70616007</v>
      </c>
      <c r="M13" s="50">
        <f>$L$13*AJ12</f>
        <v>59557893.776268601</v>
      </c>
      <c r="N13" s="1100" t="s">
        <v>878</v>
      </c>
      <c r="O13" s="1100"/>
      <c r="P13" s="1100"/>
      <c r="Q13" s="2"/>
      <c r="R13" s="50">
        <f>$L$13*AO12</f>
        <v>18987109.831270043</v>
      </c>
      <c r="S13" s="50">
        <f>$L$13*AP12</f>
        <v>17873331.706460651</v>
      </c>
      <c r="T13" s="50">
        <f>$L$13*AQ12</f>
        <v>54594051.076658323</v>
      </c>
      <c r="U13" s="50">
        <f>$L$13*AR12</f>
        <v>12723577.122161105</v>
      </c>
      <c r="V13" s="50">
        <f>$L$13*AS12</f>
        <v>8604634.1933411602</v>
      </c>
      <c r="W13" s="50">
        <v>121137459.61822291</v>
      </c>
      <c r="X13" s="50">
        <f>$W$13*AU12</f>
        <v>67631051.20047757</v>
      </c>
      <c r="Y13" s="50">
        <f>$W$13*AV12</f>
        <v>366411.61674574146</v>
      </c>
      <c r="Z13" s="50">
        <f>$W$13*AW12</f>
        <v>53139996.800999552</v>
      </c>
      <c r="AA13" s="50">
        <v>66151616.111287139</v>
      </c>
      <c r="AB13" s="50">
        <v>18015436.703935511</v>
      </c>
    </row>
    <row r="14" spans="1:49" s="130" customFormat="1" ht="18.600000000000001" hidden="1" customHeight="1">
      <c r="A14" s="1100" t="s">
        <v>879</v>
      </c>
      <c r="B14" s="1100"/>
      <c r="C14" s="1100"/>
      <c r="D14" s="2"/>
      <c r="E14" s="211">
        <f>F14+AA14-AB14</f>
        <v>1916344905.2595606</v>
      </c>
      <c r="F14" s="210">
        <f>G14+L14+W14</f>
        <v>1867341228.7660055</v>
      </c>
      <c r="G14" s="210">
        <f>H14+I14+J14+K14</f>
        <v>1571589716.2225025</v>
      </c>
      <c r="H14" s="210">
        <v>111412676.0663711</v>
      </c>
      <c r="I14" s="50">
        <v>26885846.774998259</v>
      </c>
      <c r="J14" s="210">
        <v>1010956523.6246958</v>
      </c>
      <c r="K14" s="50">
        <v>422334669.7564373</v>
      </c>
      <c r="L14" s="50">
        <v>169309892.3320249</v>
      </c>
      <c r="M14" s="50">
        <v>56983589.463435084</v>
      </c>
      <c r="N14" s="1100" t="s">
        <v>879</v>
      </c>
      <c r="O14" s="1100"/>
      <c r="P14" s="1100"/>
      <c r="Q14" s="2"/>
      <c r="R14" s="50">
        <v>22253225.907114081</v>
      </c>
      <c r="S14" s="50">
        <v>16430460.555870375</v>
      </c>
      <c r="T14" s="50">
        <v>53964613.212062433</v>
      </c>
      <c r="U14" s="50">
        <v>12635666.970101021</v>
      </c>
      <c r="V14" s="50">
        <v>7042336.2234417666</v>
      </c>
      <c r="W14" s="50">
        <v>126441620.21147814</v>
      </c>
      <c r="X14" s="50">
        <v>78557811.34831892</v>
      </c>
      <c r="Y14" s="50">
        <v>623278.33891770453</v>
      </c>
      <c r="Z14" s="50">
        <v>47260530.524241075</v>
      </c>
      <c r="AA14" s="50">
        <v>72698499.859068632</v>
      </c>
      <c r="AB14" s="50">
        <v>23694823.365513492</v>
      </c>
    </row>
    <row r="15" spans="1:49" s="130" customFormat="1" ht="18.600000000000001" hidden="1" customHeight="1">
      <c r="A15" s="1100" t="s">
        <v>880</v>
      </c>
      <c r="B15" s="1100"/>
      <c r="C15" s="1100"/>
      <c r="D15" s="2"/>
      <c r="E15" s="211">
        <f>F15+AA15-AB15</f>
        <v>1673648466.1110883</v>
      </c>
      <c r="F15" s="210">
        <f>G15+L15+W15</f>
        <v>1608064677.7996874</v>
      </c>
      <c r="G15" s="210">
        <f>H15+I15+J15+K15</f>
        <v>1330088835.0550394</v>
      </c>
      <c r="H15" s="210">
        <v>79016195.464908555</v>
      </c>
      <c r="I15" s="132">
        <v>24791256.296694715</v>
      </c>
      <c r="J15" s="210">
        <v>779494678.67999995</v>
      </c>
      <c r="K15" s="132">
        <v>446786704.6134361</v>
      </c>
      <c r="L15" s="132">
        <v>154817671.96891436</v>
      </c>
      <c r="M15" s="132">
        <v>43800542.707088277</v>
      </c>
      <c r="N15" s="1100" t="s">
        <v>880</v>
      </c>
      <c r="O15" s="1100"/>
      <c r="P15" s="1100"/>
      <c r="Q15" s="2"/>
      <c r="R15" s="132">
        <v>20952760.835444406</v>
      </c>
      <c r="S15" s="132">
        <v>17339563.473829731</v>
      </c>
      <c r="T15" s="132">
        <v>54520179.076550961</v>
      </c>
      <c r="U15" s="132">
        <v>13294329.805591609</v>
      </c>
      <c r="V15" s="132">
        <v>4910296.0704094805</v>
      </c>
      <c r="W15" s="132">
        <v>123158170.77573361</v>
      </c>
      <c r="X15" s="132">
        <v>73091234.90766561</v>
      </c>
      <c r="Y15" s="132">
        <v>163944.0309401046</v>
      </c>
      <c r="Z15" s="132">
        <v>49902991.837127797</v>
      </c>
      <c r="AA15" s="132">
        <v>85637184.368471995</v>
      </c>
      <c r="AB15" s="132">
        <v>20053396.057071295</v>
      </c>
    </row>
    <row r="16" spans="1:49" s="130" customFormat="1" ht="18" hidden="1" customHeight="1">
      <c r="A16" s="1100" t="s">
        <v>881</v>
      </c>
      <c r="B16" s="1100"/>
      <c r="C16" s="1100"/>
      <c r="D16" s="2"/>
      <c r="E16" s="211">
        <v>1729207450.365438</v>
      </c>
      <c r="F16" s="210">
        <v>1650321330.5401149</v>
      </c>
      <c r="G16" s="210">
        <v>1401775308.9063144</v>
      </c>
      <c r="H16" s="210">
        <v>63098015.97606001</v>
      </c>
      <c r="I16" s="132">
        <v>26089338.459277585</v>
      </c>
      <c r="J16" s="210">
        <v>881921579.78337991</v>
      </c>
      <c r="K16" s="132">
        <v>430666374.68759632</v>
      </c>
      <c r="L16" s="132">
        <v>136562057.95076898</v>
      </c>
      <c r="M16" s="132">
        <v>37835957.86405126</v>
      </c>
      <c r="N16" s="1100" t="s">
        <v>881</v>
      </c>
      <c r="O16" s="1100"/>
      <c r="P16" s="1100"/>
      <c r="Q16" s="2"/>
      <c r="R16" s="132">
        <v>14980218.707151899</v>
      </c>
      <c r="S16" s="132">
        <v>17222176.38372235</v>
      </c>
      <c r="T16" s="132">
        <v>44131635.886311285</v>
      </c>
      <c r="U16" s="132">
        <v>16990136.939101957</v>
      </c>
      <c r="V16" s="132">
        <v>5401932.170430324</v>
      </c>
      <c r="W16" s="132">
        <v>111983963.68303233</v>
      </c>
      <c r="X16" s="132">
        <v>64510374.726414204</v>
      </c>
      <c r="Y16" s="132">
        <v>254261.95056054977</v>
      </c>
      <c r="Z16" s="132">
        <v>47219327.006057613</v>
      </c>
      <c r="AA16" s="132">
        <v>100086642.83445083</v>
      </c>
      <c r="AB16" s="132">
        <v>21200523.00912872</v>
      </c>
    </row>
    <row r="17" spans="1:28" s="130" customFormat="1" ht="19.5" hidden="1" customHeight="1">
      <c r="A17" s="1100" t="s">
        <v>882</v>
      </c>
      <c r="B17" s="1100"/>
      <c r="C17" s="1100"/>
      <c r="D17" s="2"/>
      <c r="E17" s="194">
        <v>1961487443.5277247</v>
      </c>
      <c r="F17" s="194">
        <v>1862461779.7014384</v>
      </c>
      <c r="G17" s="194">
        <v>1592699415.4592865</v>
      </c>
      <c r="H17" s="194">
        <v>56035079.219651394</v>
      </c>
      <c r="I17" s="194">
        <v>20293166.304085318</v>
      </c>
      <c r="J17" s="194">
        <v>1037285061.5019439</v>
      </c>
      <c r="K17" s="194">
        <v>479086108.43360746</v>
      </c>
      <c r="L17" s="194">
        <v>147553416.03823197</v>
      </c>
      <c r="M17" s="194">
        <v>37361463.478440605</v>
      </c>
      <c r="N17" s="1100" t="s">
        <v>882</v>
      </c>
      <c r="O17" s="1100"/>
      <c r="P17" s="1100"/>
      <c r="Q17" s="2"/>
      <c r="R17" s="194">
        <v>18262964.361920636</v>
      </c>
      <c r="S17" s="194">
        <v>17706249.831961978</v>
      </c>
      <c r="T17" s="194">
        <v>49144777.729064912</v>
      </c>
      <c r="U17" s="194">
        <v>15886168.037449973</v>
      </c>
      <c r="V17" s="194">
        <v>9191792.5993934143</v>
      </c>
      <c r="W17" s="194">
        <v>122208948.20392454</v>
      </c>
      <c r="X17" s="194">
        <v>71156047.930085033</v>
      </c>
      <c r="Y17" s="194">
        <v>352436.01569032727</v>
      </c>
      <c r="Z17" s="194">
        <v>50700464.258149348</v>
      </c>
      <c r="AA17" s="194">
        <v>118557832.6993084</v>
      </c>
      <c r="AB17" s="194">
        <v>19532168.87302703</v>
      </c>
    </row>
    <row r="18" spans="1:28" s="130" customFormat="1" ht="19.5" hidden="1" customHeight="1">
      <c r="A18" s="1100" t="s">
        <v>883</v>
      </c>
      <c r="B18" s="1100"/>
      <c r="C18" s="1100"/>
      <c r="D18" s="2"/>
      <c r="E18" s="234">
        <f>F18+AA18-AB18</f>
        <v>1622606545.5800607</v>
      </c>
      <c r="F18" s="234">
        <f>G18+L18+W18</f>
        <v>1553648584.6677973</v>
      </c>
      <c r="G18" s="234">
        <f>H18+I18+J18+K18</f>
        <v>1322044902.9243348</v>
      </c>
      <c r="H18" s="194">
        <v>48134226.697586112</v>
      </c>
      <c r="I18" s="194">
        <v>21622586.778182603</v>
      </c>
      <c r="J18" s="194">
        <v>855876728.34116554</v>
      </c>
      <c r="K18" s="194">
        <v>396411361.1074006</v>
      </c>
      <c r="L18" s="194">
        <v>126460920.40524659</v>
      </c>
      <c r="M18" s="194">
        <v>34041821.947817221</v>
      </c>
      <c r="N18" s="1100" t="s">
        <v>883</v>
      </c>
      <c r="O18" s="1100"/>
      <c r="P18" s="1100"/>
      <c r="Q18" s="2"/>
      <c r="R18" s="194">
        <v>15579530.997384274</v>
      </c>
      <c r="S18" s="194">
        <v>15032420.072966484</v>
      </c>
      <c r="T18" s="194">
        <v>41567836.465236917</v>
      </c>
      <c r="U18" s="194">
        <v>14591784.826161196</v>
      </c>
      <c r="V18" s="194">
        <v>5647526.0956805535</v>
      </c>
      <c r="W18" s="194">
        <v>105142761.33821596</v>
      </c>
      <c r="X18" s="194">
        <v>60473264.517373003</v>
      </c>
      <c r="Y18" s="194">
        <v>263743.77673027688</v>
      </c>
      <c r="Z18" s="194">
        <v>44405753.044112645</v>
      </c>
      <c r="AA18" s="194">
        <v>80943746.709172249</v>
      </c>
      <c r="AB18" s="194">
        <v>11985785.796908749</v>
      </c>
    </row>
    <row r="19" spans="1:28" s="130" customFormat="1" ht="18.75" customHeight="1">
      <c r="A19" s="1100" t="s">
        <v>884</v>
      </c>
      <c r="B19" s="1100"/>
      <c r="C19" s="1100"/>
      <c r="D19" s="2"/>
      <c r="E19" s="194">
        <v>1976575535.7306304</v>
      </c>
      <c r="F19" s="194">
        <v>1887818094.8820403</v>
      </c>
      <c r="G19" s="194">
        <v>1603939222.7933161</v>
      </c>
      <c r="H19" s="194">
        <v>49794242.92041114</v>
      </c>
      <c r="I19" s="194">
        <v>29229771.450746041</v>
      </c>
      <c r="J19" s="194">
        <v>1052866166.4356915</v>
      </c>
      <c r="K19" s="194">
        <v>472049041.9864639</v>
      </c>
      <c r="L19" s="194">
        <v>160438626.17625916</v>
      </c>
      <c r="M19" s="194">
        <v>41403783.888343148</v>
      </c>
      <c r="N19" s="1100" t="s">
        <v>884</v>
      </c>
      <c r="O19" s="1100"/>
      <c r="P19" s="1100"/>
      <c r="Q19" s="2"/>
      <c r="R19" s="194">
        <v>20599308.413328398</v>
      </c>
      <c r="S19" s="194">
        <v>20077013.190110017</v>
      </c>
      <c r="T19" s="194">
        <v>53594510.197038457</v>
      </c>
      <c r="U19" s="194">
        <v>18553260.053438365</v>
      </c>
      <c r="V19" s="194">
        <v>6210750.434000113</v>
      </c>
      <c r="W19" s="194">
        <v>123440245.91246736</v>
      </c>
      <c r="X19" s="194">
        <v>65709038.855836667</v>
      </c>
      <c r="Y19" s="194">
        <v>316509.0393580143</v>
      </c>
      <c r="Z19" s="194">
        <v>57414698.017272882</v>
      </c>
      <c r="AA19" s="194">
        <v>108374434.91079684</v>
      </c>
      <c r="AB19" s="194">
        <v>19616994.062205464</v>
      </c>
    </row>
    <row r="20" spans="1:28" s="130" customFormat="1" ht="18.600000000000001" customHeight="1">
      <c r="A20" s="1100" t="s">
        <v>885</v>
      </c>
      <c r="B20" s="1100"/>
      <c r="C20" s="1100"/>
      <c r="D20" s="2"/>
      <c r="E20" s="194">
        <v>2061582424.4305871</v>
      </c>
      <c r="F20" s="194">
        <v>1972100453.8784561</v>
      </c>
      <c r="G20" s="194">
        <v>1692738136.9200251</v>
      </c>
      <c r="H20" s="194">
        <v>33742597.498634771</v>
      </c>
      <c r="I20" s="194">
        <v>27969698.550922256</v>
      </c>
      <c r="J20" s="194">
        <v>1129104080.6300826</v>
      </c>
      <c r="K20" s="194">
        <v>501921760.24039036</v>
      </c>
      <c r="L20" s="194">
        <v>159462865.65126267</v>
      </c>
      <c r="M20" s="194">
        <v>43865163.324620284</v>
      </c>
      <c r="N20" s="1100" t="s">
        <v>885</v>
      </c>
      <c r="O20" s="1100"/>
      <c r="P20" s="1100"/>
      <c r="Q20" s="2"/>
      <c r="R20" s="194">
        <v>24413032.719058942</v>
      </c>
      <c r="S20" s="194">
        <v>20075008.079675313</v>
      </c>
      <c r="T20" s="194">
        <v>50609686.001117133</v>
      </c>
      <c r="U20" s="194">
        <v>14565022.807579225</v>
      </c>
      <c r="V20" s="194">
        <v>5934952.7192114126</v>
      </c>
      <c r="W20" s="194">
        <v>119899451.30716555</v>
      </c>
      <c r="X20" s="194">
        <v>70314885.609816074</v>
      </c>
      <c r="Y20" s="194">
        <v>451146.73938871425</v>
      </c>
      <c r="Z20" s="194">
        <v>49133418.957960568</v>
      </c>
      <c r="AA20" s="194">
        <v>110364228.7517581</v>
      </c>
      <c r="AB20" s="194">
        <v>20882258.199627183</v>
      </c>
    </row>
    <row r="21" spans="1:28" s="130" customFormat="1" ht="18.600000000000001" customHeight="1">
      <c r="A21" s="1100" t="s">
        <v>886</v>
      </c>
      <c r="B21" s="1100"/>
      <c r="C21" s="1100"/>
      <c r="D21" s="2"/>
      <c r="E21" s="194">
        <v>2327557771.6801295</v>
      </c>
      <c r="F21" s="194">
        <v>2226775411.9978642</v>
      </c>
      <c r="G21" s="194">
        <v>1926832167.3227859</v>
      </c>
      <c r="H21" s="194">
        <v>50438539.85671977</v>
      </c>
      <c r="I21" s="194">
        <v>31515796.894087169</v>
      </c>
      <c r="J21" s="194">
        <v>1301181267.8617427</v>
      </c>
      <c r="K21" s="194">
        <v>543696562.71023703</v>
      </c>
      <c r="L21" s="194">
        <v>171007477.06266958</v>
      </c>
      <c r="M21" s="194">
        <v>46067162.217533663</v>
      </c>
      <c r="N21" s="1100" t="s">
        <v>886</v>
      </c>
      <c r="O21" s="1100"/>
      <c r="P21" s="1100"/>
      <c r="Q21" s="2"/>
      <c r="R21" s="194">
        <v>25969709.380104728</v>
      </c>
      <c r="S21" s="194">
        <v>21472837.285488848</v>
      </c>
      <c r="T21" s="194">
        <v>56687938.633477397</v>
      </c>
      <c r="U21" s="194">
        <v>14780703.370768767</v>
      </c>
      <c r="V21" s="194">
        <v>6029126.1752961352</v>
      </c>
      <c r="W21" s="194">
        <v>128935767.61240801</v>
      </c>
      <c r="X21" s="194">
        <v>76298958.686348274</v>
      </c>
      <c r="Y21" s="194">
        <v>347299.23651442118</v>
      </c>
      <c r="Z21" s="194">
        <v>52289509.689545281</v>
      </c>
      <c r="AA21" s="194">
        <v>121025198.16219103</v>
      </c>
      <c r="AB21" s="194">
        <v>20242838.47992618</v>
      </c>
    </row>
    <row r="22" spans="1:28" s="130" customFormat="1" ht="18.600000000000001" customHeight="1">
      <c r="A22" s="1100" t="s">
        <v>887</v>
      </c>
      <c r="B22" s="1100"/>
      <c r="C22" s="1100"/>
      <c r="D22" s="2"/>
      <c r="E22" s="194">
        <v>2362008759.7752566</v>
      </c>
      <c r="F22" s="194">
        <v>2247021911.8806477</v>
      </c>
      <c r="G22" s="194">
        <v>1947551461.4915679</v>
      </c>
      <c r="H22" s="194">
        <v>56174469.685894594</v>
      </c>
      <c r="I22" s="194">
        <v>36285352.06575726</v>
      </c>
      <c r="J22" s="194">
        <v>1327383509.6886277</v>
      </c>
      <c r="K22" s="194">
        <v>527708130.05129176</v>
      </c>
      <c r="L22" s="194">
        <v>168195453.21704781</v>
      </c>
      <c r="M22" s="194">
        <v>45917886.902473107</v>
      </c>
      <c r="N22" s="1100" t="s">
        <v>887</v>
      </c>
      <c r="O22" s="1100"/>
      <c r="P22" s="1100"/>
      <c r="Q22" s="2"/>
      <c r="R22" s="194">
        <v>26840620.35913806</v>
      </c>
      <c r="S22" s="194">
        <v>20466839.389939677</v>
      </c>
      <c r="T22" s="194">
        <v>56513397.55547183</v>
      </c>
      <c r="U22" s="194">
        <v>13674242.17784535</v>
      </c>
      <c r="V22" s="194">
        <v>4782466.8321800772</v>
      </c>
      <c r="W22" s="194">
        <v>131274997.17202936</v>
      </c>
      <c r="X22" s="194">
        <v>73940940.593984038</v>
      </c>
      <c r="Y22" s="194">
        <v>616388.1521807767</v>
      </c>
      <c r="Z22" s="194">
        <v>56717668.425864562</v>
      </c>
      <c r="AA22" s="194">
        <v>134775379.42539817</v>
      </c>
      <c r="AB22" s="194">
        <v>19788531.53080038</v>
      </c>
    </row>
    <row r="23" spans="1:28" s="130" customFormat="1" ht="18.600000000000001" customHeight="1">
      <c r="A23" s="1100" t="s">
        <v>1100</v>
      </c>
      <c r="B23" s="1100"/>
      <c r="C23" s="1100"/>
      <c r="D23" s="2"/>
      <c r="E23" s="194">
        <v>2690878913.8574982</v>
      </c>
      <c r="F23" s="194">
        <v>2548899805.2730002</v>
      </c>
      <c r="G23" s="194">
        <v>2185877774.3387218</v>
      </c>
      <c r="H23" s="194">
        <v>55041749.027572758</v>
      </c>
      <c r="I23" s="194">
        <v>44948460.470020458</v>
      </c>
      <c r="J23" s="194">
        <v>1518477550.7594748</v>
      </c>
      <c r="K23" s="194">
        <v>558729922.58465528</v>
      </c>
      <c r="L23" s="194">
        <v>191353352.93268293</v>
      </c>
      <c r="M23" s="194">
        <v>51310740.930126138</v>
      </c>
      <c r="N23" s="1100" t="s">
        <v>1100</v>
      </c>
      <c r="O23" s="1100"/>
      <c r="P23" s="1100"/>
      <c r="Q23" s="2"/>
      <c r="R23" s="194">
        <v>25826613.823156539</v>
      </c>
      <c r="S23" s="194">
        <v>24362362.820060302</v>
      </c>
      <c r="T23" s="194">
        <v>70425131.783784926</v>
      </c>
      <c r="U23" s="194">
        <v>14847366.13379371</v>
      </c>
      <c r="V23" s="194">
        <v>3531724.5057614702</v>
      </c>
      <c r="W23" s="194">
        <v>171668678.00159627</v>
      </c>
      <c r="X23" s="194">
        <v>68425558.473110497</v>
      </c>
      <c r="Y23" s="194">
        <v>172132.88482894946</v>
      </c>
      <c r="Z23" s="194">
        <v>63373082.267656878</v>
      </c>
      <c r="AA23" s="194">
        <v>161914963.76830015</v>
      </c>
      <c r="AB23" s="194">
        <v>19938762.183802318</v>
      </c>
    </row>
    <row r="24" spans="1:28" ht="18.600000000000001" customHeight="1">
      <c r="A24" s="1100" t="s">
        <v>63</v>
      </c>
      <c r="B24" s="1100"/>
      <c r="C24" s="1100"/>
      <c r="D24" s="2"/>
      <c r="E24" s="428"/>
      <c r="F24" s="428"/>
      <c r="G24" s="428"/>
      <c r="H24" s="428"/>
      <c r="I24" s="428"/>
      <c r="J24" s="428"/>
      <c r="K24" s="428"/>
      <c r="L24" s="428"/>
      <c r="M24" s="428"/>
      <c r="N24" s="1100" t="s">
        <v>63</v>
      </c>
      <c r="O24" s="1100"/>
      <c r="P24" s="1100"/>
      <c r="Q24" s="2"/>
      <c r="R24" s="428"/>
      <c r="S24" s="428"/>
      <c r="T24" s="428"/>
      <c r="U24" s="428"/>
      <c r="V24" s="428"/>
      <c r="W24" s="428"/>
      <c r="X24" s="428"/>
      <c r="Y24" s="428"/>
      <c r="Z24" s="428"/>
      <c r="AA24" s="428"/>
      <c r="AB24" s="428"/>
    </row>
    <row r="25" spans="1:28" ht="18.600000000000001" customHeight="1">
      <c r="A25" s="98"/>
      <c r="B25" s="98" t="s">
        <v>64</v>
      </c>
      <c r="C25" s="98"/>
      <c r="D25" s="46"/>
      <c r="E25" s="428">
        <v>2656921083.1711092</v>
      </c>
      <c r="F25" s="428">
        <v>2528793243.3225641</v>
      </c>
      <c r="G25" s="428">
        <v>2173859220.5218153</v>
      </c>
      <c r="H25" s="428">
        <v>54039280.785634883</v>
      </c>
      <c r="I25" s="428">
        <v>44948460.470020458</v>
      </c>
      <c r="J25" s="428">
        <v>1516062507.7419329</v>
      </c>
      <c r="K25" s="428">
        <v>550128880.02722788</v>
      </c>
      <c r="L25" s="428">
        <v>183732017.06210431</v>
      </c>
      <c r="M25" s="428">
        <v>51168431.294699989</v>
      </c>
      <c r="N25" s="98"/>
      <c r="O25" s="98" t="s">
        <v>64</v>
      </c>
      <c r="P25" s="98"/>
      <c r="Q25" s="46"/>
      <c r="R25" s="449">
        <v>25723887.415284198</v>
      </c>
      <c r="S25" s="450">
        <v>21051943.575866815</v>
      </c>
      <c r="T25" s="450">
        <v>67102264.541744508</v>
      </c>
      <c r="U25" s="450">
        <v>14106612.0633424</v>
      </c>
      <c r="V25" s="450">
        <v>3529465.2351665995</v>
      </c>
      <c r="W25" s="450">
        <v>171202005.73864543</v>
      </c>
      <c r="X25" s="450">
        <v>68338811.533110499</v>
      </c>
      <c r="Y25" s="450">
        <v>171508.26211012161</v>
      </c>
      <c r="Z25" s="450">
        <v>62993781.567424878</v>
      </c>
      <c r="AA25" s="450">
        <v>148000161.69901302</v>
      </c>
      <c r="AB25" s="450">
        <v>19875228.850468986</v>
      </c>
    </row>
    <row r="26" spans="1:28" ht="18.600000000000001" customHeight="1">
      <c r="A26" s="98"/>
      <c r="B26" s="98" t="s">
        <v>25</v>
      </c>
      <c r="C26" s="98"/>
      <c r="D26" s="46"/>
      <c r="E26" s="428">
        <v>33957830.686390422</v>
      </c>
      <c r="F26" s="428">
        <v>20106561.950436648</v>
      </c>
      <c r="G26" s="428">
        <v>12018553.816907298</v>
      </c>
      <c r="H26" s="428">
        <v>1002468.2419378635</v>
      </c>
      <c r="I26" s="428">
        <v>0</v>
      </c>
      <c r="J26" s="428">
        <v>2415043.0175419366</v>
      </c>
      <c r="K26" s="428">
        <v>8601042.5574274939</v>
      </c>
      <c r="L26" s="428">
        <v>7621335.870578533</v>
      </c>
      <c r="M26" s="428">
        <v>142309.63542613975</v>
      </c>
      <c r="N26" s="98"/>
      <c r="O26" s="98" t="s">
        <v>25</v>
      </c>
      <c r="P26" s="98"/>
      <c r="Q26" s="46"/>
      <c r="R26" s="428">
        <v>102726.40787233584</v>
      </c>
      <c r="S26" s="428">
        <v>3310419.2441934654</v>
      </c>
      <c r="T26" s="428">
        <v>3322867.2420404102</v>
      </c>
      <c r="U26" s="428">
        <v>740754.07045131538</v>
      </c>
      <c r="V26" s="428">
        <v>2259.2705948703187</v>
      </c>
      <c r="W26" s="428">
        <v>466672.26295082486</v>
      </c>
      <c r="X26" s="428">
        <v>86746.94</v>
      </c>
      <c r="Y26" s="428">
        <v>624.62271882785797</v>
      </c>
      <c r="Z26" s="428">
        <v>379300.70023199689</v>
      </c>
      <c r="AA26" s="428">
        <v>13914802.069287105</v>
      </c>
      <c r="AB26" s="428">
        <v>63533.333333333336</v>
      </c>
    </row>
    <row r="27" spans="1:28" ht="18.600000000000001" customHeight="1">
      <c r="A27" s="1100" t="s">
        <v>26</v>
      </c>
      <c r="B27" s="1100"/>
      <c r="C27" s="1100"/>
      <c r="D27" s="2"/>
      <c r="E27" s="428"/>
      <c r="F27" s="428"/>
      <c r="G27" s="428"/>
      <c r="H27" s="428"/>
      <c r="I27" s="428"/>
      <c r="J27" s="428"/>
      <c r="K27" s="428"/>
      <c r="L27" s="428"/>
      <c r="M27" s="428"/>
      <c r="N27" s="1100" t="s">
        <v>26</v>
      </c>
      <c r="O27" s="1100"/>
      <c r="P27" s="1100"/>
      <c r="Q27" s="2"/>
      <c r="R27" s="449"/>
      <c r="S27" s="450"/>
      <c r="T27" s="450"/>
      <c r="U27" s="450"/>
      <c r="V27" s="450"/>
      <c r="W27" s="450"/>
      <c r="X27" s="450"/>
      <c r="Y27" s="450"/>
      <c r="Z27" s="450"/>
      <c r="AA27" s="450"/>
      <c r="AB27" s="450"/>
    </row>
    <row r="28" spans="1:28" ht="18.600000000000001" customHeight="1">
      <c r="A28" s="98"/>
      <c r="B28" s="98" t="s">
        <v>81</v>
      </c>
      <c r="C28" s="98"/>
      <c r="D28" s="46"/>
      <c r="E28" s="428">
        <v>2071174043.6186543</v>
      </c>
      <c r="F28" s="428">
        <v>2019629588.6062839</v>
      </c>
      <c r="G28" s="428">
        <v>1805478975.2797642</v>
      </c>
      <c r="H28" s="428">
        <v>34104906.174894072</v>
      </c>
      <c r="I28" s="428">
        <v>39436880.964307927</v>
      </c>
      <c r="J28" s="428">
        <v>1324481004.887599</v>
      </c>
      <c r="K28" s="428">
        <v>407456183.25296223</v>
      </c>
      <c r="L28" s="428">
        <v>112566051.40896869</v>
      </c>
      <c r="M28" s="428">
        <v>40248500.906728238</v>
      </c>
      <c r="N28" s="98"/>
      <c r="O28" s="98" t="s">
        <v>81</v>
      </c>
      <c r="P28" s="98"/>
      <c r="Q28" s="46"/>
      <c r="R28" s="449">
        <v>16439392.537668122</v>
      </c>
      <c r="S28" s="450">
        <v>11146817.6194841</v>
      </c>
      <c r="T28" s="450">
        <v>34266102.099708743</v>
      </c>
      <c r="U28" s="450">
        <v>8007623.3154413952</v>
      </c>
      <c r="V28" s="450">
        <v>2457614.9299379145</v>
      </c>
      <c r="W28" s="450">
        <v>101584561.9175518</v>
      </c>
      <c r="X28" s="450">
        <v>60633353.713900313</v>
      </c>
      <c r="Y28" s="450">
        <v>90467.390955945171</v>
      </c>
      <c r="Z28" s="450">
        <v>40860740.812695578</v>
      </c>
      <c r="AA28" s="450">
        <v>68873724.73987487</v>
      </c>
      <c r="AB28" s="450">
        <v>17329269.727504905</v>
      </c>
    </row>
    <row r="29" spans="1:28" ht="18.600000000000001" customHeight="1">
      <c r="A29" s="98"/>
      <c r="B29" s="98" t="s">
        <v>82</v>
      </c>
      <c r="C29" s="98"/>
      <c r="D29" s="46"/>
      <c r="E29" s="428">
        <v>77187674.170424968</v>
      </c>
      <c r="F29" s="428">
        <v>66347329.253223598</v>
      </c>
      <c r="G29" s="428">
        <v>53175663.976200208</v>
      </c>
      <c r="H29" s="428">
        <v>3263974.905054457</v>
      </c>
      <c r="I29" s="428">
        <v>693766.81459580001</v>
      </c>
      <c r="J29" s="428">
        <v>24620313.223731335</v>
      </c>
      <c r="K29" s="428">
        <v>24597609.032818623</v>
      </c>
      <c r="L29" s="428">
        <v>9823679.023199657</v>
      </c>
      <c r="M29" s="428">
        <v>1570437.7965908551</v>
      </c>
      <c r="N29" s="98"/>
      <c r="O29" s="98" t="s">
        <v>82</v>
      </c>
      <c r="P29" s="98"/>
      <c r="Q29" s="46"/>
      <c r="R29" s="449">
        <v>812153.21336596506</v>
      </c>
      <c r="S29" s="450">
        <v>2143129.0889484552</v>
      </c>
      <c r="T29" s="450">
        <v>4169566.2803718634</v>
      </c>
      <c r="U29" s="450">
        <v>949612.23277822032</v>
      </c>
      <c r="V29" s="450">
        <v>178780.41114429483</v>
      </c>
      <c r="W29" s="450">
        <v>3347986.2538237097</v>
      </c>
      <c r="X29" s="450">
        <v>342647.47078298812</v>
      </c>
      <c r="Y29" s="450">
        <v>3915.3682611178519</v>
      </c>
      <c r="Z29" s="450">
        <v>3001423.4147796049</v>
      </c>
      <c r="AA29" s="450">
        <v>11334901.02240984</v>
      </c>
      <c r="AB29" s="450">
        <v>494556.10520844656</v>
      </c>
    </row>
    <row r="30" spans="1:28" ht="18.600000000000001" customHeight="1">
      <c r="A30" s="98"/>
      <c r="B30" s="98" t="s">
        <v>83</v>
      </c>
      <c r="C30" s="98"/>
      <c r="D30" s="46"/>
      <c r="E30" s="428">
        <v>237217291.56286135</v>
      </c>
      <c r="F30" s="428">
        <v>191691912.5232552</v>
      </c>
      <c r="G30" s="428">
        <v>144251915.2587136</v>
      </c>
      <c r="H30" s="428">
        <v>8691308.1982476227</v>
      </c>
      <c r="I30" s="428">
        <v>2681403.4091167334</v>
      </c>
      <c r="J30" s="428">
        <v>68715293.609366626</v>
      </c>
      <c r="K30" s="428">
        <v>64163910.041982651</v>
      </c>
      <c r="L30" s="428">
        <v>37788761.725481302</v>
      </c>
      <c r="M30" s="428">
        <v>4666797.8273572847</v>
      </c>
      <c r="N30" s="98"/>
      <c r="O30" s="98" t="s">
        <v>83</v>
      </c>
      <c r="P30" s="98"/>
      <c r="Q30" s="46"/>
      <c r="R30" s="449">
        <v>3609046.9347144254</v>
      </c>
      <c r="S30" s="450">
        <v>6226564.36852198</v>
      </c>
      <c r="T30" s="450">
        <v>20112251.226501133</v>
      </c>
      <c r="U30" s="450">
        <v>2623683.2773029674</v>
      </c>
      <c r="V30" s="450">
        <v>550418.09108354512</v>
      </c>
      <c r="W30" s="450">
        <v>9651235.5390602145</v>
      </c>
      <c r="X30" s="450">
        <v>1727055.0734272071</v>
      </c>
      <c r="Y30" s="450">
        <v>33428.400607402546</v>
      </c>
      <c r="Z30" s="450">
        <v>7890752.0650256071</v>
      </c>
      <c r="AA30" s="450">
        <v>46511141.088345386</v>
      </c>
      <c r="AB30" s="450">
        <v>985762.04873909522</v>
      </c>
    </row>
    <row r="31" spans="1:28" ht="18.600000000000001" customHeight="1">
      <c r="A31" s="98"/>
      <c r="B31" s="98" t="s">
        <v>344</v>
      </c>
      <c r="C31" s="98"/>
      <c r="D31" s="46"/>
      <c r="E31" s="428">
        <v>49018148.959558986</v>
      </c>
      <c r="F31" s="428">
        <v>27189237.243238784</v>
      </c>
      <c r="G31" s="428">
        <v>17580457.764044568</v>
      </c>
      <c r="H31" s="428">
        <v>1703543.6683766476</v>
      </c>
      <c r="I31" s="439">
        <v>0</v>
      </c>
      <c r="J31" s="428">
        <v>3551127.6727753594</v>
      </c>
      <c r="K31" s="428">
        <v>12325786.422892556</v>
      </c>
      <c r="L31" s="428">
        <v>8632155.3250336349</v>
      </c>
      <c r="M31" s="428">
        <v>137526.64744976503</v>
      </c>
      <c r="N31" s="98"/>
      <c r="O31" s="98" t="s">
        <v>344</v>
      </c>
      <c r="P31" s="98"/>
      <c r="Q31" s="46"/>
      <c r="R31" s="449">
        <v>206602.79840801115</v>
      </c>
      <c r="S31" s="450">
        <v>3599619.2611057176</v>
      </c>
      <c r="T31" s="450">
        <v>3798990.580203285</v>
      </c>
      <c r="U31" s="450">
        <v>884604.12727114686</v>
      </c>
      <c r="V31" s="450">
        <v>4811.9105957141674</v>
      </c>
      <c r="W31" s="450">
        <v>976624.15416058106</v>
      </c>
      <c r="X31" s="450">
        <v>0</v>
      </c>
      <c r="Y31" s="450">
        <v>1820.3370044839439</v>
      </c>
      <c r="Z31" s="450">
        <v>974803.81715609715</v>
      </c>
      <c r="AA31" s="450">
        <v>21927445.049670052</v>
      </c>
      <c r="AB31" s="450">
        <v>98533.333349862267</v>
      </c>
    </row>
    <row r="32" spans="1:28" ht="18.600000000000001" customHeight="1">
      <c r="A32" s="98"/>
      <c r="B32" s="98" t="s">
        <v>343</v>
      </c>
      <c r="C32" s="98"/>
      <c r="D32" s="46"/>
      <c r="E32" s="428">
        <v>256281755.54599983</v>
      </c>
      <c r="F32" s="428">
        <v>244041737.6469999</v>
      </c>
      <c r="G32" s="428">
        <v>165390762.05999988</v>
      </c>
      <c r="H32" s="428">
        <v>7278016.0810000002</v>
      </c>
      <c r="I32" s="428">
        <v>2136409.2820000006</v>
      </c>
      <c r="J32" s="428">
        <v>97109811.365999982</v>
      </c>
      <c r="K32" s="428">
        <v>50186433.833999991</v>
      </c>
      <c r="L32" s="428">
        <v>22542705.450000003</v>
      </c>
      <c r="M32" s="428">
        <v>4687477.7520000022</v>
      </c>
      <c r="N32" s="98"/>
      <c r="O32" s="98" t="s">
        <v>343</v>
      </c>
      <c r="P32" s="98"/>
      <c r="Q32" s="46"/>
      <c r="R32" s="449">
        <v>4759418.3389999997</v>
      </c>
      <c r="S32" s="450">
        <v>1246232.4820000001</v>
      </c>
      <c r="T32" s="450">
        <v>8078221.5970000001</v>
      </c>
      <c r="U32" s="450">
        <v>2381843.1809999994</v>
      </c>
      <c r="V32" s="450">
        <v>340099.163</v>
      </c>
      <c r="W32" s="450">
        <v>56108270.137000009</v>
      </c>
      <c r="X32" s="450">
        <v>5722502.2149999999</v>
      </c>
      <c r="Y32" s="450">
        <v>42501.387999999999</v>
      </c>
      <c r="Z32" s="450">
        <v>10645362.158000007</v>
      </c>
      <c r="AA32" s="450">
        <v>13267751.868000004</v>
      </c>
      <c r="AB32" s="450">
        <v>1030640.9689999998</v>
      </c>
    </row>
    <row r="33" spans="1:28" ht="18.600000000000001" customHeight="1">
      <c r="A33" s="1100" t="s">
        <v>27</v>
      </c>
      <c r="B33" s="1100"/>
      <c r="C33" s="1100"/>
      <c r="D33" s="2"/>
      <c r="E33" s="428"/>
      <c r="F33" s="428"/>
      <c r="G33" s="428"/>
      <c r="H33" s="428"/>
      <c r="I33" s="428"/>
      <c r="J33" s="428"/>
      <c r="K33" s="428"/>
      <c r="L33" s="428"/>
      <c r="M33" s="428"/>
      <c r="N33" s="1100" t="s">
        <v>27</v>
      </c>
      <c r="O33" s="1100"/>
      <c r="P33" s="1100"/>
      <c r="Q33" s="2"/>
      <c r="R33" s="449"/>
      <c r="S33" s="450"/>
      <c r="T33" s="450"/>
      <c r="U33" s="450"/>
      <c r="V33" s="450"/>
      <c r="W33" s="450"/>
      <c r="X33" s="450"/>
      <c r="Y33" s="450"/>
      <c r="Z33" s="450"/>
      <c r="AA33" s="450"/>
      <c r="AB33" s="450"/>
    </row>
    <row r="34" spans="1:28" ht="18.600000000000001" customHeight="1">
      <c r="A34" s="1120" t="s">
        <v>65</v>
      </c>
      <c r="B34" s="1120"/>
      <c r="C34" s="6"/>
      <c r="D34" s="2"/>
      <c r="E34" s="428">
        <v>2682581594.5971646</v>
      </c>
      <c r="F34" s="428">
        <v>2542986431.9414439</v>
      </c>
      <c r="G34" s="428">
        <v>2181289301.8422747</v>
      </c>
      <c r="H34" s="428">
        <v>54800113.552096404</v>
      </c>
      <c r="I34" s="428">
        <v>44935408.61122258</v>
      </c>
      <c r="J34" s="428">
        <v>1516704517.5879035</v>
      </c>
      <c r="K34" s="428">
        <v>556169170.59405351</v>
      </c>
      <c r="L34" s="428">
        <v>190304728.30379146</v>
      </c>
      <c r="M34" s="428">
        <v>51292740.930125244</v>
      </c>
      <c r="N34" s="1120" t="s">
        <v>65</v>
      </c>
      <c r="O34" s="1120"/>
      <c r="P34" s="6"/>
      <c r="Q34" s="2"/>
      <c r="R34" s="449">
        <v>25813468.554155927</v>
      </c>
      <c r="S34" s="450">
        <v>24012466.306699898</v>
      </c>
      <c r="T34" s="450">
        <v>69952829.9087971</v>
      </c>
      <c r="U34" s="450">
        <v>14652085.162251994</v>
      </c>
      <c r="V34" s="450">
        <v>3531724.5057614702</v>
      </c>
      <c r="W34" s="450">
        <v>171392401.79537764</v>
      </c>
      <c r="X34" s="450">
        <v>68425013.790110469</v>
      </c>
      <c r="Y34" s="450">
        <v>172132.88482894946</v>
      </c>
      <c r="Z34" s="450">
        <v>63097350.744438253</v>
      </c>
      <c r="AA34" s="450">
        <v>159508272.03702232</v>
      </c>
      <c r="AB34" s="450">
        <v>19916016.381301206</v>
      </c>
    </row>
    <row r="35" spans="1:28" ht="18.600000000000001" customHeight="1">
      <c r="A35" s="7"/>
      <c r="B35" s="98" t="s">
        <v>28</v>
      </c>
      <c r="C35" s="7"/>
      <c r="D35" s="2"/>
      <c r="E35" s="428">
        <v>1796354163.6529124</v>
      </c>
      <c r="F35" s="428">
        <v>1722102968.3668208</v>
      </c>
      <c r="G35" s="428">
        <v>1531176824.3430119</v>
      </c>
      <c r="H35" s="428">
        <v>38460204.857862875</v>
      </c>
      <c r="I35" s="428">
        <v>33258977.550696705</v>
      </c>
      <c r="J35" s="428">
        <v>1097530998.4270389</v>
      </c>
      <c r="K35" s="428">
        <v>361926643.5074147</v>
      </c>
      <c r="L35" s="428">
        <v>106687510.114226</v>
      </c>
      <c r="M35" s="428">
        <v>36116370.750710048</v>
      </c>
      <c r="N35" s="7"/>
      <c r="O35" s="98" t="s">
        <v>28</v>
      </c>
      <c r="P35" s="7"/>
      <c r="Q35" s="2"/>
      <c r="R35" s="449">
        <v>16346523.211159302</v>
      </c>
      <c r="S35" s="450">
        <v>9535942.2314829286</v>
      </c>
      <c r="T35" s="450">
        <v>34559746.800440483</v>
      </c>
      <c r="U35" s="450">
        <v>7818786.7699494213</v>
      </c>
      <c r="V35" s="450">
        <v>2310140.3504837663</v>
      </c>
      <c r="W35" s="450">
        <v>84238633.909583345</v>
      </c>
      <c r="X35" s="450">
        <v>49213367.65549551</v>
      </c>
      <c r="Y35" s="450">
        <v>108308.76100483713</v>
      </c>
      <c r="Z35" s="450">
        <v>34916957.493083008</v>
      </c>
      <c r="AA35" s="450">
        <v>90520451.621428937</v>
      </c>
      <c r="AB35" s="450">
        <v>16269256.33533903</v>
      </c>
    </row>
    <row r="36" spans="1:28" ht="18.600000000000001" customHeight="1">
      <c r="A36" s="42"/>
      <c r="B36" s="42" t="s">
        <v>927</v>
      </c>
      <c r="C36" s="42"/>
      <c r="D36" s="46"/>
      <c r="E36" s="428">
        <v>241092336.05637026</v>
      </c>
      <c r="F36" s="428">
        <v>214729500.13988066</v>
      </c>
      <c r="G36" s="428">
        <v>179968856.08619919</v>
      </c>
      <c r="H36" s="428">
        <v>8906187.835195655</v>
      </c>
      <c r="I36" s="428">
        <v>2750600.4045965355</v>
      </c>
      <c r="J36" s="428">
        <v>103720243.12556434</v>
      </c>
      <c r="K36" s="428">
        <v>64591824.720842838</v>
      </c>
      <c r="L36" s="428">
        <v>23507167.36940486</v>
      </c>
      <c r="M36" s="428">
        <v>7261249.4366654623</v>
      </c>
      <c r="N36" s="42"/>
      <c r="O36" s="42" t="s">
        <v>927</v>
      </c>
      <c r="P36" s="42"/>
      <c r="Q36" s="46"/>
      <c r="R36" s="449">
        <v>2319075.8944308707</v>
      </c>
      <c r="S36" s="450">
        <v>2936137.4954384193</v>
      </c>
      <c r="T36" s="450">
        <v>7019388.8615132039</v>
      </c>
      <c r="U36" s="450">
        <v>2557311.146350007</v>
      </c>
      <c r="V36" s="450">
        <v>1414004.5350069015</v>
      </c>
      <c r="W36" s="450">
        <v>11253476.684276368</v>
      </c>
      <c r="X36" s="450">
        <v>4918546.1594128683</v>
      </c>
      <c r="Y36" s="450">
        <v>23411.289026058123</v>
      </c>
      <c r="Z36" s="450">
        <v>6311519.2358374475</v>
      </c>
      <c r="AA36" s="450">
        <v>27776735.405527741</v>
      </c>
      <c r="AB36" s="450">
        <v>1413899.4890379687</v>
      </c>
    </row>
    <row r="37" spans="1:28" ht="18.600000000000001" customHeight="1">
      <c r="A37" s="42"/>
      <c r="B37" s="42" t="s">
        <v>928</v>
      </c>
      <c r="C37" s="42"/>
      <c r="D37" s="46"/>
      <c r="E37" s="428">
        <v>1334756836.9124496</v>
      </c>
      <c r="F37" s="428">
        <v>1302540605.7494633</v>
      </c>
      <c r="G37" s="428">
        <v>1170933044.7856092</v>
      </c>
      <c r="H37" s="428">
        <v>23016309.709754482</v>
      </c>
      <c r="I37" s="428">
        <v>26793311.856841736</v>
      </c>
      <c r="J37" s="428">
        <v>888622202.02404225</v>
      </c>
      <c r="K37" s="428">
        <v>232501221.19497135</v>
      </c>
      <c r="L37" s="428">
        <v>66716263.950928368</v>
      </c>
      <c r="M37" s="428">
        <v>24215764.838058881</v>
      </c>
      <c r="N37" s="42"/>
      <c r="O37" s="42" t="s">
        <v>928</v>
      </c>
      <c r="P37" s="42"/>
      <c r="Q37" s="46"/>
      <c r="R37" s="449">
        <v>11889104.786347536</v>
      </c>
      <c r="S37" s="450">
        <v>3424722.9755032174</v>
      </c>
      <c r="T37" s="450">
        <v>23169822.465623833</v>
      </c>
      <c r="U37" s="450">
        <v>3450475.7368101515</v>
      </c>
      <c r="V37" s="450">
        <v>566373.14858481009</v>
      </c>
      <c r="W37" s="450">
        <v>64891297.012924783</v>
      </c>
      <c r="X37" s="450">
        <v>42075929.334320463</v>
      </c>
      <c r="Y37" s="450">
        <v>78317.709657140411</v>
      </c>
      <c r="Z37" s="450">
        <v>22737049.968947213</v>
      </c>
      <c r="AA37" s="450">
        <v>45994345.415723041</v>
      </c>
      <c r="AB37" s="450">
        <v>13778114.252736734</v>
      </c>
    </row>
    <row r="38" spans="1:28" ht="18.600000000000001" customHeight="1">
      <c r="A38" s="42"/>
      <c r="B38" s="42" t="s">
        <v>929</v>
      </c>
      <c r="C38" s="42"/>
      <c r="D38" s="46"/>
      <c r="E38" s="428">
        <v>143753531.04559234</v>
      </c>
      <c r="F38" s="428">
        <v>133946046.37919764</v>
      </c>
      <c r="G38" s="428">
        <v>120208144.32032427</v>
      </c>
      <c r="H38" s="428">
        <v>3964396.9898464107</v>
      </c>
      <c r="I38" s="428">
        <v>1632998.8130015144</v>
      </c>
      <c r="J38" s="428">
        <v>70135068.202647135</v>
      </c>
      <c r="K38" s="428">
        <v>44475680.314829193</v>
      </c>
      <c r="L38" s="428">
        <v>9168312.1953106709</v>
      </c>
      <c r="M38" s="428">
        <v>3133917.6774834576</v>
      </c>
      <c r="N38" s="42"/>
      <c r="O38" s="42" t="s">
        <v>929</v>
      </c>
      <c r="P38" s="42"/>
      <c r="Q38" s="46"/>
      <c r="R38" s="449">
        <v>1564619.8560206222</v>
      </c>
      <c r="S38" s="450">
        <v>1802786.6436619384</v>
      </c>
      <c r="T38" s="450">
        <v>1867195.0881270857</v>
      </c>
      <c r="U38" s="450">
        <v>777358.89944235119</v>
      </c>
      <c r="V38" s="450">
        <v>22434.030575216424</v>
      </c>
      <c r="W38" s="450">
        <v>4569589.8635627562</v>
      </c>
      <c r="X38" s="450">
        <v>1134113.7319999998</v>
      </c>
      <c r="Y38" s="450">
        <v>6333.5973216385937</v>
      </c>
      <c r="Z38" s="450">
        <v>3429142.5342411189</v>
      </c>
      <c r="AA38" s="450">
        <v>10421713.699081199</v>
      </c>
      <c r="AB38" s="450">
        <v>614229.03268649487</v>
      </c>
    </row>
    <row r="39" spans="1:28" ht="18.600000000000001" customHeight="1">
      <c r="A39" s="42"/>
      <c r="B39" s="42" t="s">
        <v>930</v>
      </c>
      <c r="C39" s="42"/>
      <c r="D39" s="46"/>
      <c r="E39" s="428">
        <v>76751459.638499692</v>
      </c>
      <c r="F39" s="428">
        <v>70886816.098280579</v>
      </c>
      <c r="G39" s="428">
        <v>60066779.150879264</v>
      </c>
      <c r="H39" s="428">
        <v>2573310.3230663375</v>
      </c>
      <c r="I39" s="428">
        <v>2082066.4762569165</v>
      </c>
      <c r="J39" s="428">
        <v>35053485.074784644</v>
      </c>
      <c r="K39" s="428">
        <v>20357917.276771378</v>
      </c>
      <c r="L39" s="428">
        <v>7295766.5985819548</v>
      </c>
      <c r="M39" s="428">
        <v>1505438.7985022159</v>
      </c>
      <c r="N39" s="42"/>
      <c r="O39" s="42" t="s">
        <v>930</v>
      </c>
      <c r="P39" s="42"/>
      <c r="Q39" s="46"/>
      <c r="R39" s="449">
        <v>573722.67436028202</v>
      </c>
      <c r="S39" s="450">
        <v>1372295.1168793428</v>
      </c>
      <c r="T39" s="450">
        <v>2503340.3851763657</v>
      </c>
      <c r="U39" s="450">
        <v>1033640.9873469103</v>
      </c>
      <c r="V39" s="450">
        <v>307328.63631683844</v>
      </c>
      <c r="W39" s="450">
        <v>3524270.3488193941</v>
      </c>
      <c r="X39" s="450">
        <v>1084778.4297621662</v>
      </c>
      <c r="Y39" s="450">
        <v>246.16500000000002</v>
      </c>
      <c r="Z39" s="450">
        <v>2439245.7540572267</v>
      </c>
      <c r="AA39" s="450">
        <v>6327657.10109697</v>
      </c>
      <c r="AB39" s="450">
        <v>463013.56087783625</v>
      </c>
    </row>
    <row r="40" spans="1:28" ht="18.600000000000001" customHeight="1">
      <c r="A40" s="42"/>
      <c r="B40" s="98" t="s">
        <v>30</v>
      </c>
      <c r="C40" s="42"/>
      <c r="D40" s="46"/>
      <c r="E40" s="428">
        <v>346944141.57174021</v>
      </c>
      <c r="F40" s="428">
        <v>322320582.62087739</v>
      </c>
      <c r="G40" s="428">
        <v>275907762.55284542</v>
      </c>
      <c r="H40" s="428">
        <v>7891991.6464357236</v>
      </c>
      <c r="I40" s="428">
        <v>6475696.518745048</v>
      </c>
      <c r="J40" s="428">
        <v>167259627.98719266</v>
      </c>
      <c r="K40" s="428">
        <v>94280446.400472179</v>
      </c>
      <c r="L40" s="428">
        <v>31173072.343324717</v>
      </c>
      <c r="M40" s="428">
        <v>6684021.2634321665</v>
      </c>
      <c r="N40" s="42"/>
      <c r="O40" s="98" t="s">
        <v>30</v>
      </c>
      <c r="P40" s="42"/>
      <c r="Q40" s="46"/>
      <c r="R40" s="449">
        <v>3495051.7149172323</v>
      </c>
      <c r="S40" s="450">
        <v>5945396.3738464173</v>
      </c>
      <c r="T40" s="450">
        <v>11424123.283789711</v>
      </c>
      <c r="U40" s="450">
        <v>3160202.9019701178</v>
      </c>
      <c r="V40" s="450">
        <v>464276.80536906555</v>
      </c>
      <c r="W40" s="450">
        <v>15239747.724707095</v>
      </c>
      <c r="X40" s="450">
        <v>5478653.884089971</v>
      </c>
      <c r="Y40" s="450">
        <v>22616.622913577288</v>
      </c>
      <c r="Z40" s="450">
        <v>9738477.2177035511</v>
      </c>
      <c r="AA40" s="450">
        <v>26283547.989798553</v>
      </c>
      <c r="AB40" s="450">
        <v>1659989.0389357219</v>
      </c>
    </row>
    <row r="41" spans="1:28" ht="18.600000000000001" customHeight="1">
      <c r="A41" s="42"/>
      <c r="B41" s="42" t="s">
        <v>931</v>
      </c>
      <c r="C41" s="42"/>
      <c r="D41" s="46"/>
      <c r="E41" s="428">
        <v>284585896.30451125</v>
      </c>
      <c r="F41" s="428">
        <v>266495098.49942449</v>
      </c>
      <c r="G41" s="428">
        <v>233212283.3268438</v>
      </c>
      <c r="H41" s="428">
        <v>5215297.6523015602</v>
      </c>
      <c r="I41" s="428">
        <v>5911948.6579045225</v>
      </c>
      <c r="J41" s="428">
        <v>147991238.56595585</v>
      </c>
      <c r="K41" s="428">
        <v>74093798.45068185</v>
      </c>
      <c r="L41" s="428">
        <v>20909340.580965839</v>
      </c>
      <c r="M41" s="428">
        <v>5700883.4309202153</v>
      </c>
      <c r="N41" s="42"/>
      <c r="O41" s="42" t="s">
        <v>931</v>
      </c>
      <c r="P41" s="42"/>
      <c r="Q41" s="46"/>
      <c r="R41" s="449">
        <v>3119834.505851381</v>
      </c>
      <c r="S41" s="450">
        <v>2999104.0666136695</v>
      </c>
      <c r="T41" s="450">
        <v>6658491.7609915612</v>
      </c>
      <c r="U41" s="450">
        <v>2150523.8663811362</v>
      </c>
      <c r="V41" s="450">
        <v>280502.95020788186</v>
      </c>
      <c r="W41" s="450">
        <v>12373474.591614792</v>
      </c>
      <c r="X41" s="450">
        <v>4930451.1149884388</v>
      </c>
      <c r="Y41" s="450">
        <v>21396.947709100808</v>
      </c>
      <c r="Z41" s="450">
        <v>7421626.5289172512</v>
      </c>
      <c r="AA41" s="450">
        <v>19670129.091201365</v>
      </c>
      <c r="AB41" s="450">
        <v>1579331.2861146629</v>
      </c>
    </row>
    <row r="42" spans="1:28" ht="18.600000000000001" customHeight="1">
      <c r="A42" s="42"/>
      <c r="B42" s="42" t="s">
        <v>932</v>
      </c>
      <c r="C42" s="42"/>
      <c r="D42" s="46"/>
      <c r="E42" s="428">
        <v>62358245.267229021</v>
      </c>
      <c r="F42" s="428">
        <v>55825484.121452935</v>
      </c>
      <c r="G42" s="428">
        <v>42695479.226001777</v>
      </c>
      <c r="H42" s="428">
        <v>2676693.9941341616</v>
      </c>
      <c r="I42" s="428">
        <v>563747.86084052536</v>
      </c>
      <c r="J42" s="428">
        <v>19268389.421236657</v>
      </c>
      <c r="K42" s="428">
        <v>20186647.949790388</v>
      </c>
      <c r="L42" s="428">
        <v>10263731.762358874</v>
      </c>
      <c r="M42" s="428">
        <v>983137.83251195401</v>
      </c>
      <c r="N42" s="42"/>
      <c r="O42" s="42" t="s">
        <v>932</v>
      </c>
      <c r="P42" s="42"/>
      <c r="Q42" s="46"/>
      <c r="R42" s="449">
        <v>375217.2090658521</v>
      </c>
      <c r="S42" s="450">
        <v>2946292.3072327515</v>
      </c>
      <c r="T42" s="450">
        <v>4765631.5227981536</v>
      </c>
      <c r="U42" s="450">
        <v>1009679.0355889807</v>
      </c>
      <c r="V42" s="450">
        <v>183773.85516118369</v>
      </c>
      <c r="W42" s="450">
        <v>2866273.133092307</v>
      </c>
      <c r="X42" s="450">
        <v>548202.76910153206</v>
      </c>
      <c r="Y42" s="450">
        <v>1219.6752044764769</v>
      </c>
      <c r="Z42" s="450">
        <v>2316850.6887862976</v>
      </c>
      <c r="AA42" s="450">
        <v>6613418.8985971771</v>
      </c>
      <c r="AB42" s="450">
        <v>80657.752821058995</v>
      </c>
    </row>
    <row r="43" spans="1:28" ht="18.600000000000001" customHeight="1">
      <c r="A43" s="42"/>
      <c r="B43" s="98" t="s">
        <v>31</v>
      </c>
      <c r="C43" s="42"/>
      <c r="D43" s="46"/>
      <c r="E43" s="428">
        <v>520019976.40628982</v>
      </c>
      <c r="F43" s="428">
        <v>481675317.31439513</v>
      </c>
      <c r="G43" s="428">
        <v>361828065.6686886</v>
      </c>
      <c r="H43" s="428">
        <v>8021355.5607961006</v>
      </c>
      <c r="I43" s="428">
        <v>5200734.5417808164</v>
      </c>
      <c r="J43" s="428">
        <v>246525222.68993482</v>
      </c>
      <c r="K43" s="428">
        <v>93400661.379177019</v>
      </c>
      <c r="L43" s="428">
        <v>48826094.96495536</v>
      </c>
      <c r="M43" s="428">
        <v>8035802.9015179081</v>
      </c>
      <c r="N43" s="42"/>
      <c r="O43" s="98" t="s">
        <v>31</v>
      </c>
      <c r="P43" s="42"/>
      <c r="Q43" s="46"/>
      <c r="R43" s="449">
        <v>5882028.7821791116</v>
      </c>
      <c r="S43" s="450">
        <v>7658210.9337862507</v>
      </c>
      <c r="T43" s="450">
        <v>21932558.429415841</v>
      </c>
      <c r="U43" s="450">
        <v>3510773.6321476107</v>
      </c>
      <c r="V43" s="450">
        <v>757307.34990863618</v>
      </c>
      <c r="W43" s="450">
        <v>71021156.680751443</v>
      </c>
      <c r="X43" s="450">
        <v>13629359.218699168</v>
      </c>
      <c r="Y43" s="450">
        <v>37878.269298843188</v>
      </c>
      <c r="Z43" s="450">
        <v>17656014.81675341</v>
      </c>
      <c r="AA43" s="450">
        <v>40309318.988335274</v>
      </c>
      <c r="AB43" s="450">
        <v>1967566.8964405756</v>
      </c>
    </row>
    <row r="44" spans="1:28" ht="18.600000000000001" customHeight="1">
      <c r="A44" s="42"/>
      <c r="B44" s="42" t="s">
        <v>933</v>
      </c>
      <c r="C44" s="6"/>
      <c r="D44" s="2"/>
      <c r="E44" s="442">
        <v>91953337.633299008</v>
      </c>
      <c r="F44" s="442">
        <v>84422148.280637398</v>
      </c>
      <c r="G44" s="442">
        <v>70572063.241689995</v>
      </c>
      <c r="H44" s="442">
        <v>1639124.0179424239</v>
      </c>
      <c r="I44" s="442">
        <v>384987.49237520609</v>
      </c>
      <c r="J44" s="442">
        <v>47754547.746508822</v>
      </c>
      <c r="K44" s="442">
        <v>20793403.984863568</v>
      </c>
      <c r="L44" s="442">
        <v>10343606.471142687</v>
      </c>
      <c r="M44" s="442">
        <v>1512758.369747757</v>
      </c>
      <c r="N44" s="42"/>
      <c r="O44" s="42" t="s">
        <v>933</v>
      </c>
      <c r="P44" s="6"/>
      <c r="Q44" s="2"/>
      <c r="R44" s="449">
        <v>586533.27716570371</v>
      </c>
      <c r="S44" s="450">
        <v>1427224.4454873183</v>
      </c>
      <c r="T44" s="450">
        <v>5875205.9319541855</v>
      </c>
      <c r="U44" s="450">
        <v>854822.4924026276</v>
      </c>
      <c r="V44" s="450">
        <v>87061.954385093748</v>
      </c>
      <c r="W44" s="450">
        <v>3506478.5678046765</v>
      </c>
      <c r="X44" s="450">
        <v>1188970.6503398009</v>
      </c>
      <c r="Y44" s="450">
        <v>12653.527285714288</v>
      </c>
      <c r="Z44" s="450">
        <v>2304854.3901791633</v>
      </c>
      <c r="AA44" s="450">
        <v>7815590.057736977</v>
      </c>
      <c r="AB44" s="450">
        <v>284400.70507537713</v>
      </c>
    </row>
    <row r="45" spans="1:28" ht="18.600000000000001" customHeight="1">
      <c r="A45" s="42"/>
      <c r="B45" s="42" t="s">
        <v>934</v>
      </c>
      <c r="C45" s="6"/>
      <c r="D45" s="2"/>
      <c r="E45" s="442">
        <v>359530177.42922765</v>
      </c>
      <c r="F45" s="442">
        <v>334036869.10185045</v>
      </c>
      <c r="G45" s="442">
        <v>244040957.57314</v>
      </c>
      <c r="H45" s="442">
        <v>4220695.9983377</v>
      </c>
      <c r="I45" s="442">
        <v>4633685.833254721</v>
      </c>
      <c r="J45" s="442">
        <v>171407484.47530589</v>
      </c>
      <c r="K45" s="442">
        <v>55098999.769241698</v>
      </c>
      <c r="L45" s="442">
        <v>30000908.801814031</v>
      </c>
      <c r="M45" s="442">
        <v>5506242.721662187</v>
      </c>
      <c r="N45" s="42"/>
      <c r="O45" s="42" t="s">
        <v>934</v>
      </c>
      <c r="P45" s="6"/>
      <c r="Q45" s="2"/>
      <c r="R45" s="449">
        <v>4504778.0914314324</v>
      </c>
      <c r="S45" s="450">
        <v>4355882.0048542311</v>
      </c>
      <c r="T45" s="450">
        <v>12041503.172608653</v>
      </c>
      <c r="U45" s="450">
        <v>1923137.2876602944</v>
      </c>
      <c r="V45" s="450">
        <v>619952.58759719715</v>
      </c>
      <c r="W45" s="450">
        <v>59995002.726896606</v>
      </c>
      <c r="X45" s="450">
        <v>11491239.535116052</v>
      </c>
      <c r="Y45" s="450">
        <v>20796.102000000115</v>
      </c>
      <c r="Z45" s="450">
        <v>8785062.7137805596</v>
      </c>
      <c r="AA45" s="450">
        <v>26976043.644794513</v>
      </c>
      <c r="AB45" s="450">
        <v>1485642.3174175511</v>
      </c>
    </row>
    <row r="46" spans="1:28" ht="18.600000000000001" customHeight="1">
      <c r="A46" s="42"/>
      <c r="B46" s="42" t="s">
        <v>935</v>
      </c>
      <c r="C46" s="6"/>
      <c r="D46" s="2"/>
      <c r="E46" s="442">
        <v>68536461.343763605</v>
      </c>
      <c r="F46" s="442">
        <v>63216299.931907453</v>
      </c>
      <c r="G46" s="442">
        <v>47215044.853858694</v>
      </c>
      <c r="H46" s="442">
        <v>2161535.5445159795</v>
      </c>
      <c r="I46" s="442">
        <v>182061.21615088862</v>
      </c>
      <c r="J46" s="442">
        <v>27363190.468120046</v>
      </c>
      <c r="K46" s="442">
        <v>17508257.625071742</v>
      </c>
      <c r="L46" s="442">
        <v>8481579.6919986699</v>
      </c>
      <c r="M46" s="442">
        <v>1016801.8101079649</v>
      </c>
      <c r="N46" s="42"/>
      <c r="O46" s="42" t="s">
        <v>935</v>
      </c>
      <c r="P46" s="6"/>
      <c r="Q46" s="2"/>
      <c r="R46" s="449">
        <v>790717.41358197341</v>
      </c>
      <c r="S46" s="450">
        <v>1875104.4834447016</v>
      </c>
      <c r="T46" s="450">
        <v>4015849.3248530012</v>
      </c>
      <c r="U46" s="450">
        <v>732813.85208468838</v>
      </c>
      <c r="V46" s="450">
        <v>50292.807926345311</v>
      </c>
      <c r="W46" s="450">
        <v>7519675.3860501247</v>
      </c>
      <c r="X46" s="450">
        <v>949149.03324331588</v>
      </c>
      <c r="Y46" s="450">
        <v>4428.6400131287864</v>
      </c>
      <c r="Z46" s="450">
        <v>6566097.7127936808</v>
      </c>
      <c r="AA46" s="450">
        <v>5517685.2858037986</v>
      </c>
      <c r="AB46" s="450">
        <v>197523.87394764711</v>
      </c>
    </row>
    <row r="47" spans="1:28" ht="18.600000000000001" customHeight="1">
      <c r="A47" s="42"/>
      <c r="B47" s="98" t="s">
        <v>33</v>
      </c>
      <c r="C47" s="6"/>
      <c r="D47" s="2"/>
      <c r="E47" s="442">
        <v>19263312.966224022</v>
      </c>
      <c r="F47" s="442">
        <v>16887563.63935044</v>
      </c>
      <c r="G47" s="442">
        <v>12376649.277728971</v>
      </c>
      <c r="H47" s="442">
        <v>426561.48700173764</v>
      </c>
      <c r="I47" s="450">
        <v>0</v>
      </c>
      <c r="J47" s="442">
        <v>5388668.4837367525</v>
      </c>
      <c r="K47" s="442">
        <v>6561419.3069904819</v>
      </c>
      <c r="L47" s="442">
        <v>3618050.8812856455</v>
      </c>
      <c r="M47" s="442">
        <v>456546.01446511247</v>
      </c>
      <c r="N47" s="42"/>
      <c r="O47" s="98" t="s">
        <v>33</v>
      </c>
      <c r="P47" s="6"/>
      <c r="Q47" s="2"/>
      <c r="R47" s="449">
        <v>89864.845900266067</v>
      </c>
      <c r="S47" s="450">
        <v>872916.7675842566</v>
      </c>
      <c r="T47" s="450">
        <v>2036401.3951511469</v>
      </c>
      <c r="U47" s="450">
        <v>162321.85818486346</v>
      </c>
      <c r="V47" s="450">
        <v>0</v>
      </c>
      <c r="W47" s="450">
        <v>892863.48033582477</v>
      </c>
      <c r="X47" s="450">
        <v>103633.03182583617</v>
      </c>
      <c r="Y47" s="450">
        <v>3329.2316116918932</v>
      </c>
      <c r="Z47" s="450">
        <v>785901.21689829684</v>
      </c>
      <c r="AA47" s="450">
        <v>2394953.4374594586</v>
      </c>
      <c r="AB47" s="450">
        <v>19204.110585872935</v>
      </c>
    </row>
    <row r="48" spans="1:28" ht="18.600000000000001" customHeight="1">
      <c r="A48" s="1120" t="s">
        <v>34</v>
      </c>
      <c r="B48" s="1120"/>
      <c r="C48" s="6"/>
      <c r="D48" s="2"/>
      <c r="E48" s="442">
        <v>8297319.2603337821</v>
      </c>
      <c r="F48" s="442">
        <v>5913373.3315569945</v>
      </c>
      <c r="G48" s="442">
        <v>4588472.4964468721</v>
      </c>
      <c r="H48" s="442">
        <v>241635.47547634959</v>
      </c>
      <c r="I48" s="442">
        <v>13051.858797882091</v>
      </c>
      <c r="J48" s="442">
        <v>1773033.1715710631</v>
      </c>
      <c r="K48" s="442">
        <v>2560751.9906015773</v>
      </c>
      <c r="L48" s="442">
        <v>1048624.6288914718</v>
      </c>
      <c r="M48" s="442">
        <v>18000.0000009</v>
      </c>
      <c r="N48" s="1120" t="s">
        <v>34</v>
      </c>
      <c r="O48" s="1120"/>
      <c r="P48" s="6"/>
      <c r="Q48" s="2"/>
      <c r="R48" s="449">
        <v>13145.269000607652</v>
      </c>
      <c r="S48" s="450">
        <v>349896.51336040831</v>
      </c>
      <c r="T48" s="450">
        <v>472301.87498783739</v>
      </c>
      <c r="U48" s="450">
        <v>195280.97154171823</v>
      </c>
      <c r="V48" s="450">
        <v>0</v>
      </c>
      <c r="W48" s="450">
        <v>276276.20621865103</v>
      </c>
      <c r="X48" s="450">
        <v>544.68300002723413</v>
      </c>
      <c r="Y48" s="450">
        <v>0</v>
      </c>
      <c r="Z48" s="450">
        <v>275731.52321862377</v>
      </c>
      <c r="AA48" s="450">
        <v>2406691.7312778998</v>
      </c>
      <c r="AB48" s="450">
        <v>22745.802501112288</v>
      </c>
    </row>
    <row r="49" spans="1:28" ht="18.600000000000001" customHeight="1">
      <c r="A49" s="1100" t="s">
        <v>164</v>
      </c>
      <c r="B49" s="1100"/>
      <c r="C49" s="1100"/>
      <c r="D49" s="2"/>
      <c r="E49" s="442"/>
      <c r="F49" s="442"/>
      <c r="G49" s="442"/>
      <c r="H49" s="442"/>
      <c r="I49" s="442"/>
      <c r="J49" s="442"/>
      <c r="K49" s="442"/>
      <c r="L49" s="442"/>
      <c r="M49" s="442"/>
      <c r="N49" s="1100" t="s">
        <v>164</v>
      </c>
      <c r="O49" s="1100"/>
      <c r="P49" s="1100"/>
      <c r="Q49" s="2"/>
      <c r="R49" s="449"/>
      <c r="S49" s="450"/>
      <c r="T49" s="450"/>
      <c r="U49" s="450"/>
      <c r="V49" s="450"/>
      <c r="W49" s="450"/>
      <c r="X49" s="450"/>
      <c r="Y49" s="450"/>
      <c r="Z49" s="450"/>
      <c r="AA49" s="450"/>
      <c r="AB49" s="450"/>
    </row>
    <row r="50" spans="1:28" ht="18.600000000000001" customHeight="1">
      <c r="A50" s="1120" t="s">
        <v>35</v>
      </c>
      <c r="B50" s="1120" t="s">
        <v>35</v>
      </c>
      <c r="C50" s="102"/>
      <c r="D50" s="2"/>
      <c r="E50" s="442">
        <v>1427329517.5836699</v>
      </c>
      <c r="F50" s="442">
        <v>1361060088.6038766</v>
      </c>
      <c r="G50" s="442">
        <v>1198715699.5784504</v>
      </c>
      <c r="H50" s="442">
        <v>17769177.996174872</v>
      </c>
      <c r="I50" s="442">
        <v>15567922.864532016</v>
      </c>
      <c r="J50" s="442">
        <v>915285234.19212055</v>
      </c>
      <c r="K50" s="442">
        <v>250093364.52562401</v>
      </c>
      <c r="L50" s="442">
        <v>92675860.862278625</v>
      </c>
      <c r="M50" s="442">
        <v>20740647.05485215</v>
      </c>
      <c r="N50" s="1120" t="s">
        <v>35</v>
      </c>
      <c r="O50" s="1120" t="s">
        <v>35</v>
      </c>
      <c r="P50" s="102"/>
      <c r="Q50" s="2"/>
      <c r="R50" s="449">
        <v>10390840.169925613</v>
      </c>
      <c r="S50" s="450">
        <v>14458620.685856223</v>
      </c>
      <c r="T50" s="450">
        <v>38755740.563480347</v>
      </c>
      <c r="U50" s="450">
        <v>7150523.6874357359</v>
      </c>
      <c r="V50" s="450">
        <v>1179488.7007284365</v>
      </c>
      <c r="W50" s="450">
        <v>69668528.163148135</v>
      </c>
      <c r="X50" s="450">
        <v>37365208.632576331</v>
      </c>
      <c r="Y50" s="450">
        <v>82317.180123733779</v>
      </c>
      <c r="Z50" s="450">
        <v>32221002.350448079</v>
      </c>
      <c r="AA50" s="450">
        <v>74989711.443081796</v>
      </c>
      <c r="AB50" s="450">
        <v>8720282.4632892385</v>
      </c>
    </row>
    <row r="51" spans="1:28" ht="18.600000000000001" customHeight="1">
      <c r="A51" s="98"/>
      <c r="B51" s="98" t="s">
        <v>36</v>
      </c>
      <c r="C51" s="98"/>
      <c r="D51" s="46"/>
      <c r="E51" s="442">
        <v>363493296.77201408</v>
      </c>
      <c r="F51" s="442">
        <v>323683977.55011576</v>
      </c>
      <c r="G51" s="442">
        <v>256447393.28148046</v>
      </c>
      <c r="H51" s="442">
        <v>9574401.7320408784</v>
      </c>
      <c r="I51" s="442">
        <v>2025157.6415549265</v>
      </c>
      <c r="J51" s="442">
        <v>152895585.71721056</v>
      </c>
      <c r="K51" s="442">
        <v>91952248.190674096</v>
      </c>
      <c r="L51" s="442">
        <v>48885797.815565847</v>
      </c>
      <c r="M51" s="442">
        <v>7919426.2269634316</v>
      </c>
      <c r="N51" s="98"/>
      <c r="O51" s="98" t="s">
        <v>36</v>
      </c>
      <c r="P51" s="98"/>
      <c r="Q51" s="46"/>
      <c r="R51" s="449">
        <v>3154829.4953213572</v>
      </c>
      <c r="S51" s="450">
        <v>9904065.6927537061</v>
      </c>
      <c r="T51" s="450">
        <v>23370719.86781605</v>
      </c>
      <c r="U51" s="450">
        <v>3792657.9958053264</v>
      </c>
      <c r="V51" s="450">
        <v>744098.53690596903</v>
      </c>
      <c r="W51" s="450">
        <v>18350786.453069419</v>
      </c>
      <c r="X51" s="450">
        <v>1441377.1661209804</v>
      </c>
      <c r="Y51" s="450">
        <v>9483.4717156639654</v>
      </c>
      <c r="Z51" s="450">
        <v>16899925.81523278</v>
      </c>
      <c r="AA51" s="450">
        <v>41513918.410188697</v>
      </c>
      <c r="AB51" s="450">
        <v>1704599.1882902146</v>
      </c>
    </row>
    <row r="52" spans="1:28" ht="18.600000000000001" customHeight="1">
      <c r="A52" s="98"/>
      <c r="B52" s="98" t="s">
        <v>37</v>
      </c>
      <c r="C52" s="98"/>
      <c r="D52" s="46"/>
      <c r="E52" s="442">
        <v>707737063.87189496</v>
      </c>
      <c r="F52" s="442">
        <v>696223889.47290635</v>
      </c>
      <c r="G52" s="442">
        <v>641257851.67627096</v>
      </c>
      <c r="H52" s="442">
        <v>4702782.4906683387</v>
      </c>
      <c r="I52" s="442">
        <v>8139864.4059770927</v>
      </c>
      <c r="J52" s="442">
        <v>530709081.85715085</v>
      </c>
      <c r="K52" s="442">
        <v>97706122.922474608</v>
      </c>
      <c r="L52" s="442">
        <v>28353997.546070423</v>
      </c>
      <c r="M52" s="442">
        <v>8849965.8637052979</v>
      </c>
      <c r="N52" s="98"/>
      <c r="O52" s="98" t="s">
        <v>37</v>
      </c>
      <c r="P52" s="98"/>
      <c r="Q52" s="46"/>
      <c r="R52" s="449">
        <v>3384341.5615762495</v>
      </c>
      <c r="S52" s="450">
        <v>2968738.1509239175</v>
      </c>
      <c r="T52" s="450">
        <v>10902251.361124523</v>
      </c>
      <c r="U52" s="450">
        <v>1892151.1469188035</v>
      </c>
      <c r="V52" s="450">
        <v>356549.46182162355</v>
      </c>
      <c r="W52" s="450">
        <v>26612040.250564836</v>
      </c>
      <c r="X52" s="450">
        <v>16936734.535456993</v>
      </c>
      <c r="Y52" s="450">
        <v>47877.077822117666</v>
      </c>
      <c r="Z52" s="450">
        <v>9627428.6372857224</v>
      </c>
      <c r="AA52" s="450">
        <v>16827451.295245778</v>
      </c>
      <c r="AB52" s="450">
        <v>5314276.8962570727</v>
      </c>
    </row>
    <row r="53" spans="1:28" ht="18.600000000000001" customHeight="1">
      <c r="A53" s="98"/>
      <c r="B53" s="98" t="s">
        <v>38</v>
      </c>
      <c r="C53" s="98"/>
      <c r="D53" s="46"/>
      <c r="E53" s="442">
        <v>356099156.9397611</v>
      </c>
      <c r="F53" s="442">
        <v>341152221.58085591</v>
      </c>
      <c r="G53" s="442">
        <v>301010454.62069964</v>
      </c>
      <c r="H53" s="442">
        <v>3491993.7734656674</v>
      </c>
      <c r="I53" s="442">
        <v>5402900.8169999998</v>
      </c>
      <c r="J53" s="442">
        <v>231680566.6177589</v>
      </c>
      <c r="K53" s="442">
        <v>60434993.412475057</v>
      </c>
      <c r="L53" s="442">
        <v>15436065.500642262</v>
      </c>
      <c r="M53" s="442">
        <v>3971254.9641834199</v>
      </c>
      <c r="N53" s="98"/>
      <c r="O53" s="98" t="s">
        <v>38</v>
      </c>
      <c r="P53" s="98"/>
      <c r="Q53" s="46"/>
      <c r="R53" s="449">
        <v>3851669.1130280076</v>
      </c>
      <c r="S53" s="450">
        <v>1585816.8421785776</v>
      </c>
      <c r="T53" s="450">
        <v>4482769.3345398018</v>
      </c>
      <c r="U53" s="450">
        <v>1465714.5447116042</v>
      </c>
      <c r="V53" s="450">
        <v>78840.702000843856</v>
      </c>
      <c r="W53" s="450">
        <v>24705701.459513899</v>
      </c>
      <c r="X53" s="450">
        <v>18987096.930998355</v>
      </c>
      <c r="Y53" s="450">
        <v>24956.630585952138</v>
      </c>
      <c r="Z53" s="450">
        <v>5693647.8979295818</v>
      </c>
      <c r="AA53" s="450">
        <v>16648341.737647317</v>
      </c>
      <c r="AB53" s="450">
        <v>1701406.3787419503</v>
      </c>
    </row>
    <row r="54" spans="1:28" ht="18.600000000000001" customHeight="1" thickBot="1">
      <c r="A54" s="1121" t="s">
        <v>39</v>
      </c>
      <c r="B54" s="1121"/>
      <c r="C54" s="100"/>
      <c r="D54" s="181"/>
      <c r="E54" s="436">
        <v>1263549396.2738307</v>
      </c>
      <c r="F54" s="436">
        <v>1187839716.6691253</v>
      </c>
      <c r="G54" s="436">
        <v>987162074.76027095</v>
      </c>
      <c r="H54" s="436">
        <v>37272571.031397901</v>
      </c>
      <c r="I54" s="436">
        <v>29380537.605488434</v>
      </c>
      <c r="J54" s="436">
        <v>603192316.56735384</v>
      </c>
      <c r="K54" s="436">
        <v>308636558.05903232</v>
      </c>
      <c r="L54" s="436">
        <v>98677492.070404783</v>
      </c>
      <c r="M54" s="436">
        <v>30570093.875273991</v>
      </c>
      <c r="N54" s="1121" t="s">
        <v>39</v>
      </c>
      <c r="O54" s="1121"/>
      <c r="P54" s="100"/>
      <c r="Q54" s="181"/>
      <c r="R54" s="451">
        <v>15435773.653230919</v>
      </c>
      <c r="S54" s="452">
        <v>9903742.1342040487</v>
      </c>
      <c r="T54" s="452">
        <v>31669391.220304679</v>
      </c>
      <c r="U54" s="452">
        <v>7696842.4463579943</v>
      </c>
      <c r="V54" s="452">
        <v>2352235.8050330323</v>
      </c>
      <c r="W54" s="452">
        <v>102000149.83844818</v>
      </c>
      <c r="X54" s="452">
        <v>31060349.840534158</v>
      </c>
      <c r="Y54" s="452">
        <v>89815.704705215714</v>
      </c>
      <c r="Z54" s="452">
        <v>31152079.917208783</v>
      </c>
      <c r="AA54" s="452">
        <v>86925252.325218335</v>
      </c>
      <c r="AB54" s="452">
        <v>11218479.720513077</v>
      </c>
    </row>
    <row r="55" spans="1:28" s="228" customFormat="1" ht="17.25" customHeight="1">
      <c r="A55" s="235"/>
      <c r="B55" s="235"/>
      <c r="C55" s="235"/>
      <c r="D55" s="235"/>
      <c r="E55" s="235"/>
      <c r="F55" s="235"/>
      <c r="G55" s="235"/>
      <c r="H55" s="235"/>
      <c r="K55" s="229"/>
      <c r="L55" s="229"/>
      <c r="M55" s="229"/>
      <c r="N55" s="1191"/>
      <c r="O55" s="1191"/>
      <c r="P55" s="1191"/>
      <c r="Q55" s="1191"/>
      <c r="R55" s="1191"/>
      <c r="S55" s="1191"/>
      <c r="T55" s="1191"/>
      <c r="U55" s="1191"/>
      <c r="V55" s="1191"/>
    </row>
    <row r="60" spans="1:28">
      <c r="L60" s="43"/>
      <c r="M60" s="43"/>
    </row>
    <row r="61" spans="1:28">
      <c r="L61" s="43"/>
      <c r="M61" s="43"/>
    </row>
    <row r="62" spans="1:28">
      <c r="B62" s="42" t="s">
        <v>962</v>
      </c>
      <c r="E62" s="43">
        <f>E38+E39</f>
        <v>220504990.68409204</v>
      </c>
      <c r="F62" s="43">
        <f t="shared" ref="F62:M62" si="1">F38+F39</f>
        <v>204832862.47747821</v>
      </c>
      <c r="G62" s="43">
        <f t="shared" si="1"/>
        <v>180274923.47120354</v>
      </c>
      <c r="H62" s="43">
        <f t="shared" si="1"/>
        <v>6537707.3129127482</v>
      </c>
      <c r="I62" s="43">
        <f t="shared" si="1"/>
        <v>3715065.2892584307</v>
      </c>
      <c r="J62" s="43">
        <f t="shared" si="1"/>
        <v>105188553.27743179</v>
      </c>
      <c r="K62" s="43">
        <f t="shared" si="1"/>
        <v>64833597.591600567</v>
      </c>
      <c r="L62" s="43">
        <f t="shared" si="1"/>
        <v>16464078.793892626</v>
      </c>
      <c r="M62" s="43">
        <f t="shared" si="1"/>
        <v>4639356.4759856733</v>
      </c>
      <c r="N62" s="43"/>
      <c r="O62" s="42" t="s">
        <v>962</v>
      </c>
      <c r="R62" s="43">
        <f t="shared" ref="R62:AB62" si="2">R38+R39</f>
        <v>2138342.5303809042</v>
      </c>
      <c r="S62" s="43">
        <f t="shared" si="2"/>
        <v>3175081.7605412812</v>
      </c>
      <c r="T62" s="43">
        <f t="shared" si="2"/>
        <v>4370535.4733034512</v>
      </c>
      <c r="U62" s="43">
        <f t="shared" si="2"/>
        <v>1810999.8867892614</v>
      </c>
      <c r="V62" s="43">
        <f t="shared" si="2"/>
        <v>329762.66689205484</v>
      </c>
      <c r="W62" s="43">
        <f t="shared" si="2"/>
        <v>8093860.2123821508</v>
      </c>
      <c r="X62" s="43">
        <f t="shared" si="2"/>
        <v>2218892.1617621658</v>
      </c>
      <c r="Y62" s="43">
        <f t="shared" si="2"/>
        <v>6579.7623216385937</v>
      </c>
      <c r="Z62" s="43">
        <f t="shared" si="2"/>
        <v>5868388.2882983461</v>
      </c>
      <c r="AA62" s="43">
        <f t="shared" si="2"/>
        <v>16749370.80017817</v>
      </c>
      <c r="AB62" s="43">
        <f t="shared" si="2"/>
        <v>1077242.5935643311</v>
      </c>
    </row>
    <row r="63" spans="1:28">
      <c r="L63" s="43"/>
      <c r="M63" s="43"/>
    </row>
    <row r="64" spans="1:28">
      <c r="L64" s="43"/>
      <c r="M64" s="43"/>
    </row>
  </sheetData>
  <mergeCells count="68">
    <mergeCell ref="N50:O50"/>
    <mergeCell ref="A8:C8"/>
    <mergeCell ref="A15:C15"/>
    <mergeCell ref="N15:P15"/>
    <mergeCell ref="N9:P9"/>
    <mergeCell ref="N10:P10"/>
    <mergeCell ref="A10:C10"/>
    <mergeCell ref="A33:C33"/>
    <mergeCell ref="N12:P12"/>
    <mergeCell ref="N16:P16"/>
    <mergeCell ref="A17:C17"/>
    <mergeCell ref="N17:P17"/>
    <mergeCell ref="A21:C21"/>
    <mergeCell ref="N21:P21"/>
    <mergeCell ref="N33:P33"/>
    <mergeCell ref="N48:O48"/>
    <mergeCell ref="N34:O34"/>
    <mergeCell ref="N13:P13"/>
    <mergeCell ref="A16:C16"/>
    <mergeCell ref="A34:B34"/>
    <mergeCell ref="N14:P14"/>
    <mergeCell ref="N18:P18"/>
    <mergeCell ref="N20:P20"/>
    <mergeCell ref="N24:P24"/>
    <mergeCell ref="N22:P22"/>
    <mergeCell ref="N23:P23"/>
    <mergeCell ref="A50:B50"/>
    <mergeCell ref="A6:C6"/>
    <mergeCell ref="A54:B54"/>
    <mergeCell ref="A12:C12"/>
    <mergeCell ref="A14:C14"/>
    <mergeCell ref="A7:C7"/>
    <mergeCell ref="A9:C9"/>
    <mergeCell ref="A24:C24"/>
    <mergeCell ref="A20:C20"/>
    <mergeCell ref="A22:C22"/>
    <mergeCell ref="A23:C23"/>
    <mergeCell ref="N55:V55"/>
    <mergeCell ref="A1:H1"/>
    <mergeCell ref="I1:M1"/>
    <mergeCell ref="F4:F5"/>
    <mergeCell ref="A3:C5"/>
    <mergeCell ref="G4:K4"/>
    <mergeCell ref="L4:M4"/>
    <mergeCell ref="N54:O54"/>
    <mergeCell ref="A19:C19"/>
    <mergeCell ref="N19:P19"/>
    <mergeCell ref="E3:E5"/>
    <mergeCell ref="A49:C49"/>
    <mergeCell ref="N49:P49"/>
    <mergeCell ref="A27:C27"/>
    <mergeCell ref="N27:P27"/>
    <mergeCell ref="A48:B48"/>
    <mergeCell ref="AB3:AB5"/>
    <mergeCell ref="N6:P6"/>
    <mergeCell ref="N7:P7"/>
    <mergeCell ref="N3:P5"/>
    <mergeCell ref="R3:Z3"/>
    <mergeCell ref="R4:V4"/>
    <mergeCell ref="N1:V1"/>
    <mergeCell ref="AA3:AA5"/>
    <mergeCell ref="W4:X4"/>
    <mergeCell ref="A18:C18"/>
    <mergeCell ref="A13:C13"/>
    <mergeCell ref="A11:C11"/>
    <mergeCell ref="N8:P8"/>
    <mergeCell ref="F3:M3"/>
    <mergeCell ref="N11:P11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2" manualBreakCount="2">
    <brk id="8" max="1048575" man="1"/>
    <brk id="13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/>
  <dimension ref="A1:AN72"/>
  <sheetViews>
    <sheetView view="pageBreakPreview" zoomScaleNormal="50" zoomScaleSheetLayoutView="100" workbookViewId="0">
      <selection activeCell="J65" sqref="J65"/>
    </sheetView>
  </sheetViews>
  <sheetFormatPr defaultColWidth="9.109375" defaultRowHeight="15.6"/>
  <cols>
    <col min="1" max="1" width="2.33203125" style="14" customWidth="1"/>
    <col min="2" max="2" width="15.6640625" style="14" customWidth="1"/>
    <col min="3" max="3" width="2.33203125" style="14" customWidth="1"/>
    <col min="4" max="4" width="1.6640625" style="15" customWidth="1"/>
    <col min="5" max="8" width="19.33203125" style="43" customWidth="1"/>
    <col min="9" max="13" width="18.33203125" style="43" customWidth="1"/>
    <col min="14" max="14" width="2.33203125" style="14" customWidth="1"/>
    <col min="15" max="15" width="15.6640625" style="14" customWidth="1"/>
    <col min="16" max="16" width="2.33203125" style="14" customWidth="1"/>
    <col min="17" max="17" width="1.6640625" style="15" customWidth="1"/>
    <col min="18" max="22" width="15.88671875" style="43" customWidth="1"/>
    <col min="23" max="28" width="17" style="43" customWidth="1"/>
    <col min="29" max="16384" width="9.109375" style="43"/>
  </cols>
  <sheetData>
    <row r="1" spans="1:28" s="113" customFormat="1" ht="35.1" customHeight="1">
      <c r="A1" s="1128" t="s">
        <v>563</v>
      </c>
      <c r="B1" s="1128"/>
      <c r="C1" s="1128"/>
      <c r="D1" s="1128"/>
      <c r="E1" s="1128"/>
      <c r="F1" s="1128"/>
      <c r="G1" s="1128"/>
      <c r="H1" s="1128"/>
      <c r="I1" s="1124" t="s">
        <v>422</v>
      </c>
      <c r="J1" s="1124"/>
      <c r="K1" s="1124"/>
      <c r="L1" s="1124"/>
      <c r="M1" s="1124"/>
      <c r="N1" s="1128" t="s">
        <v>563</v>
      </c>
      <c r="O1" s="1128"/>
      <c r="P1" s="1128"/>
      <c r="Q1" s="1128"/>
      <c r="R1" s="1128"/>
      <c r="S1" s="1128"/>
      <c r="T1" s="1128"/>
      <c r="U1" s="1128"/>
      <c r="V1" s="1128"/>
      <c r="W1" s="111" t="s">
        <v>423</v>
      </c>
      <c r="X1" s="111"/>
      <c r="Z1" s="111"/>
      <c r="AA1" s="111"/>
      <c r="AB1" s="220"/>
    </row>
    <row r="2" spans="1:28" ht="12.9" customHeight="1" thickBot="1">
      <c r="A2" s="43"/>
      <c r="B2" s="115"/>
      <c r="C2" s="115"/>
      <c r="D2" s="116"/>
      <c r="F2" s="427"/>
      <c r="G2" s="427"/>
      <c r="H2" s="427"/>
      <c r="I2" s="427"/>
      <c r="J2" s="427"/>
      <c r="K2" s="427"/>
      <c r="L2" s="427"/>
      <c r="M2" s="118" t="s">
        <v>349</v>
      </c>
      <c r="N2" s="221"/>
      <c r="O2" s="221"/>
      <c r="P2" s="221"/>
      <c r="Q2" s="221"/>
      <c r="R2" s="221"/>
      <c r="S2" s="221"/>
      <c r="T2" s="221"/>
      <c r="U2" s="221"/>
      <c r="AA2" s="427"/>
      <c r="AB2" s="118" t="s">
        <v>349</v>
      </c>
    </row>
    <row r="3" spans="1:28" s="203" customFormat="1" ht="18.75" customHeight="1">
      <c r="A3" s="1104" t="s">
        <v>1</v>
      </c>
      <c r="B3" s="1104"/>
      <c r="C3" s="1104"/>
      <c r="D3" s="119"/>
      <c r="E3" s="1101" t="s">
        <v>966</v>
      </c>
      <c r="F3" s="1186" t="s">
        <v>147</v>
      </c>
      <c r="G3" s="1187"/>
      <c r="H3" s="1187"/>
      <c r="I3" s="1187"/>
      <c r="J3" s="1187"/>
      <c r="K3" s="1187"/>
      <c r="L3" s="1187"/>
      <c r="M3" s="1187"/>
      <c r="N3" s="1104" t="s">
        <v>1</v>
      </c>
      <c r="O3" s="1104"/>
      <c r="P3" s="1104"/>
      <c r="Q3" s="202"/>
      <c r="R3" s="1186" t="s">
        <v>147</v>
      </c>
      <c r="S3" s="1187"/>
      <c r="T3" s="1187"/>
      <c r="U3" s="1187"/>
      <c r="V3" s="1187"/>
      <c r="W3" s="1187"/>
      <c r="X3" s="1187"/>
      <c r="Y3" s="1187"/>
      <c r="Z3" s="1188"/>
      <c r="AA3" s="1101" t="s">
        <v>967</v>
      </c>
      <c r="AB3" s="1107" t="s">
        <v>968</v>
      </c>
    </row>
    <row r="4" spans="1:28" s="203" customFormat="1" ht="19.5" customHeight="1">
      <c r="A4" s="1105"/>
      <c r="B4" s="1105"/>
      <c r="C4" s="1105"/>
      <c r="D4" s="122"/>
      <c r="E4" s="1102"/>
      <c r="F4" s="1112" t="s">
        <v>969</v>
      </c>
      <c r="G4" s="1178" t="s">
        <v>970</v>
      </c>
      <c r="H4" s="1179"/>
      <c r="I4" s="1179"/>
      <c r="J4" s="1179"/>
      <c r="K4" s="1180"/>
      <c r="L4" s="1189" t="s">
        <v>192</v>
      </c>
      <c r="M4" s="1190"/>
      <c r="N4" s="1105"/>
      <c r="O4" s="1105"/>
      <c r="P4" s="1105"/>
      <c r="Q4" s="122"/>
      <c r="R4" s="1189" t="s">
        <v>193</v>
      </c>
      <c r="S4" s="1190"/>
      <c r="T4" s="1190"/>
      <c r="U4" s="1190"/>
      <c r="V4" s="1192"/>
      <c r="W4" s="1185" t="s">
        <v>74</v>
      </c>
      <c r="X4" s="1185"/>
      <c r="Y4" s="1193" t="s">
        <v>519</v>
      </c>
      <c r="Z4" s="1194"/>
      <c r="AA4" s="1102"/>
      <c r="AB4" s="1108"/>
    </row>
    <row r="5" spans="1:28" s="225" customFormat="1" ht="48.75" customHeight="1">
      <c r="A5" s="1106"/>
      <c r="B5" s="1106"/>
      <c r="C5" s="1106"/>
      <c r="D5" s="224"/>
      <c r="E5" s="1103"/>
      <c r="F5" s="1113"/>
      <c r="G5" s="124" t="s">
        <v>68</v>
      </c>
      <c r="H5" s="125" t="s">
        <v>85</v>
      </c>
      <c r="I5" s="206" t="s">
        <v>69</v>
      </c>
      <c r="J5" s="124" t="s">
        <v>412</v>
      </c>
      <c r="K5" s="207" t="s">
        <v>77</v>
      </c>
      <c r="L5" s="124" t="s">
        <v>68</v>
      </c>
      <c r="M5" s="124" t="s">
        <v>70</v>
      </c>
      <c r="N5" s="1106"/>
      <c r="O5" s="1106"/>
      <c r="P5" s="1106"/>
      <c r="Q5" s="224"/>
      <c r="R5" s="237" t="s">
        <v>61</v>
      </c>
      <c r="S5" s="237" t="s">
        <v>71</v>
      </c>
      <c r="T5" s="237" t="s">
        <v>72</v>
      </c>
      <c r="U5" s="237" t="s">
        <v>84</v>
      </c>
      <c r="V5" s="237" t="s">
        <v>76</v>
      </c>
      <c r="W5" s="238" t="s">
        <v>68</v>
      </c>
      <c r="X5" s="239" t="s">
        <v>517</v>
      </c>
      <c r="Y5" s="239" t="s">
        <v>73</v>
      </c>
      <c r="Z5" s="239" t="s">
        <v>74</v>
      </c>
      <c r="AA5" s="1103"/>
      <c r="AB5" s="1109"/>
    </row>
    <row r="6" spans="1:28" s="130" customFormat="1" ht="13.5" hidden="1" customHeight="1">
      <c r="A6" s="1110" t="s">
        <v>834</v>
      </c>
      <c r="B6" s="1110"/>
      <c r="C6" s="1110"/>
      <c r="D6" s="126"/>
      <c r="E6" s="127">
        <v>884014361</v>
      </c>
      <c r="F6" s="128">
        <v>816615772</v>
      </c>
      <c r="G6" s="128">
        <v>597130155</v>
      </c>
      <c r="H6" s="128">
        <v>37601085</v>
      </c>
      <c r="I6" s="128">
        <v>19002633</v>
      </c>
      <c r="J6" s="128">
        <v>217723483</v>
      </c>
      <c r="K6" s="128">
        <v>322802954</v>
      </c>
      <c r="L6" s="128">
        <v>115159176</v>
      </c>
      <c r="M6" s="128">
        <v>38654505</v>
      </c>
      <c r="N6" s="1110" t="s">
        <v>834</v>
      </c>
      <c r="O6" s="1110"/>
      <c r="P6" s="1110"/>
      <c r="Q6" s="2"/>
      <c r="R6" s="127">
        <v>13161363.5</v>
      </c>
      <c r="S6" s="128">
        <v>9300868.9700000007</v>
      </c>
      <c r="T6" s="128">
        <v>24730148.800000001</v>
      </c>
      <c r="U6" s="128">
        <v>14357118.5</v>
      </c>
      <c r="V6" s="128">
        <v>14955171</v>
      </c>
      <c r="W6" s="128">
        <v>104326441</v>
      </c>
      <c r="X6" s="226" t="s">
        <v>75</v>
      </c>
      <c r="Y6" s="226" t="s">
        <v>75</v>
      </c>
      <c r="Z6" s="128">
        <v>104326441</v>
      </c>
      <c r="AA6" s="128">
        <v>76453319</v>
      </c>
      <c r="AB6" s="128">
        <v>9054729</v>
      </c>
    </row>
    <row r="7" spans="1:28" s="130" customFormat="1" ht="13.5" hidden="1" customHeight="1">
      <c r="A7" s="1100" t="s">
        <v>835</v>
      </c>
      <c r="B7" s="1100"/>
      <c r="C7" s="1100"/>
      <c r="D7" s="126"/>
      <c r="E7" s="131">
        <v>1212122873.0867617</v>
      </c>
      <c r="F7" s="132">
        <v>1151826185.799772</v>
      </c>
      <c r="G7" s="132">
        <v>860664202.23223579</v>
      </c>
      <c r="H7" s="132">
        <v>61627792.47016219</v>
      </c>
      <c r="I7" s="132">
        <v>25981233.91723733</v>
      </c>
      <c r="J7" s="132">
        <v>414187546.63982821</v>
      </c>
      <c r="K7" s="132">
        <v>358867629.20500857</v>
      </c>
      <c r="L7" s="132">
        <v>128972230.68458322</v>
      </c>
      <c r="M7" s="132">
        <v>65227930.940402821</v>
      </c>
      <c r="N7" s="1100" t="s">
        <v>835</v>
      </c>
      <c r="O7" s="1100"/>
      <c r="P7" s="1100"/>
      <c r="Q7" s="2"/>
      <c r="R7" s="131">
        <v>14934836.423175786</v>
      </c>
      <c r="S7" s="132">
        <v>8358378.8585563535</v>
      </c>
      <c r="T7" s="132">
        <v>20710325.182485808</v>
      </c>
      <c r="U7" s="132">
        <v>6131037.8917467138</v>
      </c>
      <c r="V7" s="132">
        <v>13399372.418269351</v>
      </c>
      <c r="W7" s="132">
        <v>162400101.85289735</v>
      </c>
      <c r="X7" s="227" t="s">
        <v>75</v>
      </c>
      <c r="Y7" s="132">
        <v>210348.96994636179</v>
      </c>
      <c r="Z7" s="132">
        <v>162189752.88295099</v>
      </c>
      <c r="AA7" s="132">
        <v>78676303.587583244</v>
      </c>
      <c r="AB7" s="132">
        <v>18379616.300594278</v>
      </c>
    </row>
    <row r="8" spans="1:28" s="130" customFormat="1" ht="13.5" hidden="1" customHeight="1">
      <c r="A8" s="1100" t="s">
        <v>873</v>
      </c>
      <c r="B8" s="1100"/>
      <c r="C8" s="1100"/>
      <c r="D8" s="126"/>
      <c r="E8" s="131">
        <v>948584982</v>
      </c>
      <c r="F8" s="132">
        <v>937957568</v>
      </c>
      <c r="G8" s="132">
        <v>649592760</v>
      </c>
      <c r="H8" s="132">
        <v>33961983</v>
      </c>
      <c r="I8" s="132">
        <v>12274553</v>
      </c>
      <c r="J8" s="132">
        <v>331576729</v>
      </c>
      <c r="K8" s="132">
        <v>271779495</v>
      </c>
      <c r="L8" s="132">
        <v>281966764</v>
      </c>
      <c r="M8" s="132">
        <v>82824847</v>
      </c>
      <c r="N8" s="1100" t="s">
        <v>873</v>
      </c>
      <c r="O8" s="1100"/>
      <c r="P8" s="1100"/>
      <c r="Q8" s="2"/>
      <c r="R8" s="131">
        <v>15951384</v>
      </c>
      <c r="S8" s="132">
        <v>12407920</v>
      </c>
      <c r="T8" s="132">
        <v>114995367.11999992</v>
      </c>
      <c r="U8" s="132">
        <v>30836771.879999924</v>
      </c>
      <c r="V8" s="132">
        <v>24950474</v>
      </c>
      <c r="W8" s="132">
        <v>6398044</v>
      </c>
      <c r="X8" s="227" t="s">
        <v>75</v>
      </c>
      <c r="Y8" s="227" t="s">
        <v>75</v>
      </c>
      <c r="Z8" s="132">
        <v>6398044</v>
      </c>
      <c r="AA8" s="132">
        <v>11727329</v>
      </c>
      <c r="AB8" s="132">
        <v>1099915</v>
      </c>
    </row>
    <row r="9" spans="1:28" s="130" customFormat="1" ht="13.5" hidden="1" customHeight="1">
      <c r="A9" s="1100" t="s">
        <v>874</v>
      </c>
      <c r="B9" s="1100"/>
      <c r="C9" s="1100"/>
      <c r="D9" s="126"/>
      <c r="E9" s="211">
        <v>887937777.42154884</v>
      </c>
      <c r="F9" s="210">
        <v>868414421.03194356</v>
      </c>
      <c r="G9" s="210">
        <v>647532310.41547668</v>
      </c>
      <c r="H9" s="210">
        <v>52581956.153102256</v>
      </c>
      <c r="I9" s="210">
        <v>10688689.552511062</v>
      </c>
      <c r="J9" s="210">
        <v>276449626.26490414</v>
      </c>
      <c r="K9" s="210">
        <v>307812038.4449591</v>
      </c>
      <c r="L9" s="210">
        <v>121604697.7510175</v>
      </c>
      <c r="M9" s="210">
        <v>54210746.42529235</v>
      </c>
      <c r="N9" s="1100" t="s">
        <v>874</v>
      </c>
      <c r="O9" s="1100"/>
      <c r="P9" s="1100"/>
      <c r="Q9" s="2"/>
      <c r="R9" s="131">
        <v>9975501.050405724</v>
      </c>
      <c r="S9" s="132">
        <v>7094721.0586746205</v>
      </c>
      <c r="T9" s="132">
        <v>19192127.933018804</v>
      </c>
      <c r="U9" s="132">
        <v>23702336.870805494</v>
      </c>
      <c r="V9" s="132">
        <v>7167053.1466036355</v>
      </c>
      <c r="W9" s="132">
        <v>99539624.131666765</v>
      </c>
      <c r="X9" s="227" t="s">
        <v>75</v>
      </c>
      <c r="Y9" s="132">
        <v>262211.26621657744</v>
      </c>
      <c r="Z9" s="132">
        <v>99277412.865450189</v>
      </c>
      <c r="AA9" s="132">
        <v>56690793.854573004</v>
      </c>
      <c r="AB9" s="132">
        <v>37167437.464967608</v>
      </c>
    </row>
    <row r="10" spans="1:28" s="130" customFormat="1" ht="13.5" hidden="1" customHeight="1">
      <c r="A10" s="1100" t="s">
        <v>875</v>
      </c>
      <c r="B10" s="1100"/>
      <c r="C10" s="1100"/>
      <c r="D10" s="126"/>
      <c r="E10" s="211">
        <v>1094008385.2415526</v>
      </c>
      <c r="F10" s="210">
        <v>1050978800.6989181</v>
      </c>
      <c r="G10" s="210">
        <v>817188245.88725257</v>
      </c>
      <c r="H10" s="210">
        <v>141809653.47389013</v>
      </c>
      <c r="I10" s="210">
        <v>20316280.878726214</v>
      </c>
      <c r="J10" s="210">
        <v>296025460.82286692</v>
      </c>
      <c r="K10" s="210">
        <v>359036850.71176863</v>
      </c>
      <c r="L10" s="210">
        <v>118356200.48719232</v>
      </c>
      <c r="M10" s="210">
        <v>56668654.987001732</v>
      </c>
      <c r="N10" s="1100" t="s">
        <v>875</v>
      </c>
      <c r="O10" s="1100"/>
      <c r="P10" s="1100"/>
      <c r="Q10" s="2"/>
      <c r="R10" s="131">
        <v>18549099.55864086</v>
      </c>
      <c r="S10" s="132">
        <v>7603529.6621497804</v>
      </c>
      <c r="T10" s="132">
        <v>21131095.142126884</v>
      </c>
      <c r="U10" s="132">
        <v>7135229.0334181515</v>
      </c>
      <c r="V10" s="132">
        <v>7268592.103854835</v>
      </c>
      <c r="W10" s="132">
        <v>115434354.32447402</v>
      </c>
      <c r="X10" s="132">
        <v>57305211.741886877</v>
      </c>
      <c r="Y10" s="132">
        <v>200175.56460030255</v>
      </c>
      <c r="Z10" s="132">
        <v>57928967.017986692</v>
      </c>
      <c r="AA10" s="132">
        <v>56317162.047994226</v>
      </c>
      <c r="AB10" s="132">
        <v>13287577.505359702</v>
      </c>
    </row>
    <row r="11" spans="1:28" s="130" customFormat="1" ht="13.65" hidden="1" customHeight="1">
      <c r="A11" s="1100" t="s">
        <v>876</v>
      </c>
      <c r="B11" s="1100"/>
      <c r="C11" s="1100"/>
      <c r="D11" s="126"/>
      <c r="E11" s="211">
        <v>1104507474.4175601</v>
      </c>
      <c r="F11" s="106">
        <v>1067995063.900094</v>
      </c>
      <c r="G11" s="106">
        <v>844266328.09188735</v>
      </c>
      <c r="H11" s="106">
        <v>83545723.626557037</v>
      </c>
      <c r="I11" s="106">
        <v>16213505.051686004</v>
      </c>
      <c r="J11" s="106">
        <v>331835129.9245007</v>
      </c>
      <c r="K11" s="106">
        <v>412671969.48914409</v>
      </c>
      <c r="L11" s="106">
        <v>106821589.75731826</v>
      </c>
      <c r="M11" s="106">
        <v>51170554.744952828</v>
      </c>
      <c r="N11" s="1100" t="s">
        <v>876</v>
      </c>
      <c r="O11" s="1100"/>
      <c r="P11" s="1100"/>
      <c r="Q11" s="2"/>
      <c r="R11" s="50">
        <v>11038304.911934117</v>
      </c>
      <c r="S11" s="50">
        <v>6102262.1218957547</v>
      </c>
      <c r="T11" s="50">
        <v>21675359.431122921</v>
      </c>
      <c r="U11" s="50">
        <v>5090005.8642972233</v>
      </c>
      <c r="V11" s="50">
        <v>11745102.683115313</v>
      </c>
      <c r="W11" s="50">
        <v>116907146.05088861</v>
      </c>
      <c r="X11" s="50">
        <v>60633284.890478961</v>
      </c>
      <c r="Y11" s="50">
        <v>260847.84887009184</v>
      </c>
      <c r="Z11" s="50">
        <v>56013013.311539777</v>
      </c>
      <c r="AA11" s="50">
        <v>54090675.056642227</v>
      </c>
      <c r="AB11" s="50">
        <v>17578264.539178129</v>
      </c>
    </row>
    <row r="12" spans="1:28" s="130" customFormat="1" ht="13.65" hidden="1" customHeight="1">
      <c r="A12" s="1100" t="s">
        <v>877</v>
      </c>
      <c r="B12" s="1100"/>
      <c r="C12" s="1100"/>
      <c r="D12" s="126"/>
      <c r="E12" s="211">
        <v>1110604457.444062</v>
      </c>
      <c r="F12" s="106">
        <v>1067774924.8796263</v>
      </c>
      <c r="G12" s="106">
        <v>840124875.26148772</v>
      </c>
      <c r="H12" s="106">
        <v>59000259.028558321</v>
      </c>
      <c r="I12" s="106">
        <v>22343556.438847698</v>
      </c>
      <c r="J12" s="106">
        <v>368720316.52669519</v>
      </c>
      <c r="K12" s="106">
        <v>390060743.2673859</v>
      </c>
      <c r="L12" s="106">
        <v>106536985.83278736</v>
      </c>
      <c r="M12" s="106">
        <v>59212231.787924983</v>
      </c>
      <c r="N12" s="1100" t="s">
        <v>877</v>
      </c>
      <c r="O12" s="1100"/>
      <c r="P12" s="1100"/>
      <c r="Q12" s="2"/>
      <c r="R12" s="50">
        <v>13264109.14223442</v>
      </c>
      <c r="S12" s="50">
        <v>6443666.8464137558</v>
      </c>
      <c r="T12" s="50">
        <v>16799833.136507984</v>
      </c>
      <c r="U12" s="50">
        <v>5424305.6061611259</v>
      </c>
      <c r="V12" s="50">
        <v>5392839.3135451013</v>
      </c>
      <c r="W12" s="50">
        <v>121113063.78535204</v>
      </c>
      <c r="X12" s="50">
        <v>64287966.028651543</v>
      </c>
      <c r="Y12" s="50">
        <v>218282.99935192775</v>
      </c>
      <c r="Z12" s="50">
        <v>56606814.757348619</v>
      </c>
      <c r="AA12" s="50">
        <v>65462529.495163396</v>
      </c>
      <c r="AB12" s="50">
        <v>22632996.930729311</v>
      </c>
    </row>
    <row r="13" spans="1:28" s="130" customFormat="1" ht="13.65" hidden="1" customHeight="1">
      <c r="A13" s="1100" t="s">
        <v>878</v>
      </c>
      <c r="B13" s="1100"/>
      <c r="C13" s="1100"/>
      <c r="D13" s="2"/>
      <c r="E13" s="211">
        <f>F13+AA13-AB13</f>
        <v>1869544789.1675606</v>
      </c>
      <c r="F13" s="210">
        <f>G13+L13+W13</f>
        <v>1821408609.7602091</v>
      </c>
      <c r="G13" s="210">
        <f>H13+I13+J13+K13</f>
        <v>1527930552.4358261</v>
      </c>
      <c r="H13" s="50">
        <v>100844952.89743455</v>
      </c>
      <c r="I13" s="50">
        <v>25986855.63521735</v>
      </c>
      <c r="J13" s="210">
        <v>914634281.11362016</v>
      </c>
      <c r="K13" s="50">
        <v>486464462.78955406</v>
      </c>
      <c r="L13" s="50">
        <v>172340597.70616007</v>
      </c>
      <c r="M13" s="50">
        <v>59557893.776268601</v>
      </c>
      <c r="N13" s="1100" t="s">
        <v>878</v>
      </c>
      <c r="O13" s="1100"/>
      <c r="P13" s="1100"/>
      <c r="Q13" s="2"/>
      <c r="R13" s="50">
        <v>18987109.831270043</v>
      </c>
      <c r="S13" s="50">
        <v>17873331.706460651</v>
      </c>
      <c r="T13" s="50">
        <v>54594051.076658323</v>
      </c>
      <c r="U13" s="50">
        <v>12723577.122161105</v>
      </c>
      <c r="V13" s="50">
        <v>8604634.1933411602</v>
      </c>
      <c r="W13" s="50">
        <v>121137459.61822291</v>
      </c>
      <c r="X13" s="50">
        <v>67631051.20047757</v>
      </c>
      <c r="Y13" s="50">
        <v>366411.61674574146</v>
      </c>
      <c r="Z13" s="50">
        <v>53139996.800999552</v>
      </c>
      <c r="AA13" s="50">
        <v>66151616.111287139</v>
      </c>
      <c r="AB13" s="50">
        <v>18015436.703935511</v>
      </c>
    </row>
    <row r="14" spans="1:28" s="130" customFormat="1" ht="13.65" hidden="1" customHeight="1">
      <c r="A14" s="1100" t="s">
        <v>879</v>
      </c>
      <c r="B14" s="1100"/>
      <c r="C14" s="1100"/>
      <c r="D14" s="2"/>
      <c r="E14" s="211">
        <f>F14+AA14-AB14</f>
        <v>1916344905.2595606</v>
      </c>
      <c r="F14" s="210">
        <f>G14+L14+W14</f>
        <v>1867341228.7660055</v>
      </c>
      <c r="G14" s="210">
        <f>H14+I14+J14+K14</f>
        <v>1571589716.2225025</v>
      </c>
      <c r="H14" s="50">
        <v>111412676.0663711</v>
      </c>
      <c r="I14" s="50">
        <v>26885846.774998259</v>
      </c>
      <c r="J14" s="210">
        <v>1010956523.6246958</v>
      </c>
      <c r="K14" s="50">
        <v>422334669.7564373</v>
      </c>
      <c r="L14" s="50">
        <v>169309892.3320249</v>
      </c>
      <c r="M14" s="50">
        <v>56983589.463435084</v>
      </c>
      <c r="N14" s="1100" t="s">
        <v>879</v>
      </c>
      <c r="O14" s="1100"/>
      <c r="P14" s="1100"/>
      <c r="Q14" s="2"/>
      <c r="R14" s="50">
        <v>22253225.907114081</v>
      </c>
      <c r="S14" s="50">
        <v>16430460.555870375</v>
      </c>
      <c r="T14" s="50">
        <v>53964613.212062433</v>
      </c>
      <c r="U14" s="50">
        <v>12635666.970101021</v>
      </c>
      <c r="V14" s="50">
        <v>7042336.2234417666</v>
      </c>
      <c r="W14" s="50">
        <v>126441620.21147814</v>
      </c>
      <c r="X14" s="50">
        <v>78557811.34831892</v>
      </c>
      <c r="Y14" s="50">
        <v>623278.33891770453</v>
      </c>
      <c r="Z14" s="50">
        <v>47260530.524241075</v>
      </c>
      <c r="AA14" s="50">
        <v>72698499.859068632</v>
      </c>
      <c r="AB14" s="50">
        <v>23694823.365513492</v>
      </c>
    </row>
    <row r="15" spans="1:28" s="130" customFormat="1" ht="13.65" hidden="1" customHeight="1">
      <c r="A15" s="1100" t="s">
        <v>880</v>
      </c>
      <c r="B15" s="1100"/>
      <c r="C15" s="1100"/>
      <c r="D15" s="2"/>
      <c r="E15" s="211">
        <f>F15+AA15-AB15</f>
        <v>1673648466.1110883</v>
      </c>
      <c r="F15" s="210">
        <f>G15+L15+W15</f>
        <v>1608064677.7996874</v>
      </c>
      <c r="G15" s="210">
        <f>H15+I15+J15+K15</f>
        <v>1330088835.0550394</v>
      </c>
      <c r="H15" s="132">
        <v>79016195.464908555</v>
      </c>
      <c r="I15" s="132">
        <v>24791256.296694715</v>
      </c>
      <c r="J15" s="210">
        <v>779494678.67999995</v>
      </c>
      <c r="K15" s="132">
        <v>446786704.6134361</v>
      </c>
      <c r="L15" s="132">
        <v>154817671.96891436</v>
      </c>
      <c r="M15" s="132">
        <v>43800542.707088277</v>
      </c>
      <c r="N15" s="1100" t="s">
        <v>880</v>
      </c>
      <c r="O15" s="1100"/>
      <c r="P15" s="1100"/>
      <c r="Q15" s="2"/>
      <c r="R15" s="132">
        <v>20952760.835444406</v>
      </c>
      <c r="S15" s="132">
        <v>17339563.473829731</v>
      </c>
      <c r="T15" s="132">
        <v>54520179.076550961</v>
      </c>
      <c r="U15" s="132">
        <v>13294329.805591609</v>
      </c>
      <c r="V15" s="132">
        <v>4910296.0704094805</v>
      </c>
      <c r="W15" s="132">
        <v>123158170.77573361</v>
      </c>
      <c r="X15" s="132">
        <v>73091234.90766561</v>
      </c>
      <c r="Y15" s="132">
        <v>163944.0309401046</v>
      </c>
      <c r="Z15" s="132">
        <v>49902991.837127797</v>
      </c>
      <c r="AA15" s="132">
        <v>85637184.368471995</v>
      </c>
      <c r="AB15" s="132">
        <v>20053396.057071295</v>
      </c>
    </row>
    <row r="16" spans="1:28" s="130" customFormat="1" ht="18" hidden="1" customHeight="1">
      <c r="A16" s="1100" t="s">
        <v>881</v>
      </c>
      <c r="B16" s="1100"/>
      <c r="C16" s="1100"/>
      <c r="D16" s="2"/>
      <c r="E16" s="211">
        <v>1729207450.365438</v>
      </c>
      <c r="F16" s="210">
        <v>1650321330.5401149</v>
      </c>
      <c r="G16" s="210">
        <v>1401775308.9063144</v>
      </c>
      <c r="H16" s="210">
        <v>63098015.97606001</v>
      </c>
      <c r="I16" s="132">
        <v>26089338.459277585</v>
      </c>
      <c r="J16" s="210">
        <v>881921579.78337991</v>
      </c>
      <c r="K16" s="132">
        <v>430666374.68759632</v>
      </c>
      <c r="L16" s="132">
        <v>136562057.95076898</v>
      </c>
      <c r="M16" s="132">
        <v>37835957.86405126</v>
      </c>
      <c r="N16" s="1100" t="s">
        <v>881</v>
      </c>
      <c r="O16" s="1100"/>
      <c r="P16" s="1100"/>
      <c r="Q16" s="2"/>
      <c r="R16" s="132">
        <v>14980218.707151899</v>
      </c>
      <c r="S16" s="132">
        <v>17222176.38372235</v>
      </c>
      <c r="T16" s="132">
        <v>44131635.886311285</v>
      </c>
      <c r="U16" s="132">
        <v>16990136.939101957</v>
      </c>
      <c r="V16" s="132">
        <v>5401932.170430324</v>
      </c>
      <c r="W16" s="132">
        <v>111983963.68303233</v>
      </c>
      <c r="X16" s="132">
        <v>64510374.726414204</v>
      </c>
      <c r="Y16" s="132">
        <v>254261.95056054977</v>
      </c>
      <c r="Z16" s="132">
        <v>47219327.006057613</v>
      </c>
      <c r="AA16" s="132">
        <v>100086642.83445083</v>
      </c>
      <c r="AB16" s="132">
        <v>21200523.00912872</v>
      </c>
    </row>
    <row r="17" spans="1:28" s="130" customFormat="1" ht="19.5" hidden="1" customHeight="1">
      <c r="A17" s="1100" t="s">
        <v>882</v>
      </c>
      <c r="B17" s="1100"/>
      <c r="C17" s="1100"/>
      <c r="D17" s="2"/>
      <c r="E17" s="194">
        <v>1961487443.5277247</v>
      </c>
      <c r="F17" s="194">
        <v>1862461779.7014384</v>
      </c>
      <c r="G17" s="194">
        <v>1592699415.4592865</v>
      </c>
      <c r="H17" s="194">
        <v>56035079.219651394</v>
      </c>
      <c r="I17" s="194">
        <v>20293166.304085318</v>
      </c>
      <c r="J17" s="194">
        <v>1037285061.5019439</v>
      </c>
      <c r="K17" s="194">
        <v>479086108.43360746</v>
      </c>
      <c r="L17" s="194">
        <v>147553416.03823197</v>
      </c>
      <c r="M17" s="194">
        <v>37361463.478440605</v>
      </c>
      <c r="N17" s="1100" t="s">
        <v>882</v>
      </c>
      <c r="O17" s="1100"/>
      <c r="P17" s="1100"/>
      <c r="Q17" s="2"/>
      <c r="R17" s="194">
        <v>18262964.361920636</v>
      </c>
      <c r="S17" s="194">
        <v>17706249.831961978</v>
      </c>
      <c r="T17" s="194">
        <v>49144777.729064912</v>
      </c>
      <c r="U17" s="194">
        <v>15886168.037449973</v>
      </c>
      <c r="V17" s="194">
        <v>9191792.5993934143</v>
      </c>
      <c r="W17" s="194">
        <v>122208948.20392454</v>
      </c>
      <c r="X17" s="194">
        <v>71156047.930085033</v>
      </c>
      <c r="Y17" s="194">
        <v>352436.01569032727</v>
      </c>
      <c r="Z17" s="194">
        <v>50700464.258149348</v>
      </c>
      <c r="AA17" s="194">
        <v>118557832.6993084</v>
      </c>
      <c r="AB17" s="194">
        <v>19532168.87302703</v>
      </c>
    </row>
    <row r="18" spans="1:28" s="130" customFormat="1" ht="15.75" hidden="1" customHeight="1">
      <c r="A18" s="1100" t="s">
        <v>883</v>
      </c>
      <c r="B18" s="1100"/>
      <c r="C18" s="1100"/>
      <c r="D18" s="2"/>
      <c r="E18" s="234">
        <f>F18+AA18-AB18</f>
        <v>1622606545.5800607</v>
      </c>
      <c r="F18" s="234">
        <f>G18+L18+W18</f>
        <v>1553648584.6677973</v>
      </c>
      <c r="G18" s="234">
        <f>H18+I18+J18+K18</f>
        <v>1322044902.9243348</v>
      </c>
      <c r="H18" s="194">
        <v>48134226.697586112</v>
      </c>
      <c r="I18" s="194">
        <v>21622586.778182603</v>
      </c>
      <c r="J18" s="194">
        <v>855876728.34116554</v>
      </c>
      <c r="K18" s="194">
        <v>396411361.1074006</v>
      </c>
      <c r="L18" s="194">
        <v>126460920.40524659</v>
      </c>
      <c r="M18" s="194">
        <v>34041821.947817221</v>
      </c>
      <c r="N18" s="1100" t="s">
        <v>883</v>
      </c>
      <c r="O18" s="1100"/>
      <c r="P18" s="1100"/>
      <c r="Q18" s="2"/>
      <c r="R18" s="194">
        <v>15579530.997384274</v>
      </c>
      <c r="S18" s="194">
        <v>15032420.072966484</v>
      </c>
      <c r="T18" s="194">
        <v>41567836.465236917</v>
      </c>
      <c r="U18" s="194">
        <v>14591784.826161196</v>
      </c>
      <c r="V18" s="194">
        <v>5647526.0956805535</v>
      </c>
      <c r="W18" s="194">
        <v>105142761.33821596</v>
      </c>
      <c r="X18" s="194">
        <v>60473264.517373003</v>
      </c>
      <c r="Y18" s="194">
        <v>263743.77673027688</v>
      </c>
      <c r="Z18" s="194">
        <v>44405753.044112645</v>
      </c>
      <c r="AA18" s="194">
        <v>80943746.709172249</v>
      </c>
      <c r="AB18" s="194">
        <v>11985785.796908749</v>
      </c>
    </row>
    <row r="19" spans="1:28" s="130" customFormat="1" ht="15.75" customHeight="1">
      <c r="A19" s="1100" t="s">
        <v>884</v>
      </c>
      <c r="B19" s="1100"/>
      <c r="C19" s="1100"/>
      <c r="D19" s="2"/>
      <c r="E19" s="194">
        <v>1976575535.7306304</v>
      </c>
      <c r="F19" s="194">
        <v>1887818094.8820403</v>
      </c>
      <c r="G19" s="194">
        <v>1603939222.7933161</v>
      </c>
      <c r="H19" s="194">
        <v>49794242.92041114</v>
      </c>
      <c r="I19" s="194">
        <v>29229771.450746041</v>
      </c>
      <c r="J19" s="194">
        <v>1052866166.4356915</v>
      </c>
      <c r="K19" s="194">
        <v>472049041.9864639</v>
      </c>
      <c r="L19" s="194">
        <v>160438626.17625916</v>
      </c>
      <c r="M19" s="194">
        <v>41403783.888343148</v>
      </c>
      <c r="N19" s="1100" t="s">
        <v>884</v>
      </c>
      <c r="O19" s="1100"/>
      <c r="P19" s="1100"/>
      <c r="Q19" s="2"/>
      <c r="R19" s="194">
        <v>20599308.413328398</v>
      </c>
      <c r="S19" s="194">
        <v>20077013.190110017</v>
      </c>
      <c r="T19" s="194">
        <v>53594510.197038457</v>
      </c>
      <c r="U19" s="194">
        <v>18553260.053438365</v>
      </c>
      <c r="V19" s="194">
        <v>6210750.434000113</v>
      </c>
      <c r="W19" s="194">
        <v>123440245.91246736</v>
      </c>
      <c r="X19" s="194">
        <v>65709038.855836667</v>
      </c>
      <c r="Y19" s="194">
        <v>316509.0393580143</v>
      </c>
      <c r="Z19" s="194">
        <v>57414698.017272882</v>
      </c>
      <c r="AA19" s="194">
        <v>108374434.91079684</v>
      </c>
      <c r="AB19" s="194">
        <v>19616994.062205464</v>
      </c>
    </row>
    <row r="20" spans="1:28" s="130" customFormat="1" ht="15.75" customHeight="1">
      <c r="A20" s="1100" t="s">
        <v>885</v>
      </c>
      <c r="B20" s="1100"/>
      <c r="C20" s="1100"/>
      <c r="D20" s="2"/>
      <c r="E20" s="194">
        <v>2061582424.4305871</v>
      </c>
      <c r="F20" s="194">
        <v>1972100453.8784561</v>
      </c>
      <c r="G20" s="194">
        <v>1692738136.9200251</v>
      </c>
      <c r="H20" s="194">
        <v>33742597.498634771</v>
      </c>
      <c r="I20" s="194">
        <v>27969698.550922256</v>
      </c>
      <c r="J20" s="194">
        <v>1129104080.6300826</v>
      </c>
      <c r="K20" s="194">
        <v>501921760.24039036</v>
      </c>
      <c r="L20" s="194">
        <v>159462865.65126267</v>
      </c>
      <c r="M20" s="194">
        <v>43865163.324620284</v>
      </c>
      <c r="N20" s="1100" t="s">
        <v>885</v>
      </c>
      <c r="O20" s="1100"/>
      <c r="P20" s="1100"/>
      <c r="Q20" s="2"/>
      <c r="R20" s="194">
        <v>24413032.719058942</v>
      </c>
      <c r="S20" s="194">
        <v>20075008.079675313</v>
      </c>
      <c r="T20" s="194">
        <v>50609686.001117133</v>
      </c>
      <c r="U20" s="194">
        <v>14565022.807579225</v>
      </c>
      <c r="V20" s="194">
        <v>5934952.7192114126</v>
      </c>
      <c r="W20" s="194">
        <v>119899451.30716555</v>
      </c>
      <c r="X20" s="194">
        <v>70314885.609816074</v>
      </c>
      <c r="Y20" s="194">
        <v>451146.73938871425</v>
      </c>
      <c r="Z20" s="194">
        <v>49133418.957960568</v>
      </c>
      <c r="AA20" s="194">
        <v>110364228.7517581</v>
      </c>
      <c r="AB20" s="194">
        <v>20882258.199627183</v>
      </c>
    </row>
    <row r="21" spans="1:28" s="130" customFormat="1" ht="15.75" customHeight="1">
      <c r="A21" s="1100" t="s">
        <v>886</v>
      </c>
      <c r="B21" s="1100"/>
      <c r="C21" s="1100"/>
      <c r="D21" s="2"/>
      <c r="E21" s="194">
        <v>2327557771.6801295</v>
      </c>
      <c r="F21" s="194">
        <v>2226775411.9978642</v>
      </c>
      <c r="G21" s="194">
        <v>1926832167.3227859</v>
      </c>
      <c r="H21" s="194">
        <v>50438539.85671977</v>
      </c>
      <c r="I21" s="194">
        <v>31515796.894087169</v>
      </c>
      <c r="J21" s="194">
        <v>1301181267.8617427</v>
      </c>
      <c r="K21" s="194">
        <v>543696562.71023703</v>
      </c>
      <c r="L21" s="194">
        <v>171007477.06266958</v>
      </c>
      <c r="M21" s="194">
        <v>46067162.217533663</v>
      </c>
      <c r="N21" s="1100" t="s">
        <v>886</v>
      </c>
      <c r="O21" s="1100"/>
      <c r="P21" s="1100"/>
      <c r="Q21" s="2"/>
      <c r="R21" s="194">
        <v>25969709.380104728</v>
      </c>
      <c r="S21" s="194">
        <v>21472837.285488848</v>
      </c>
      <c r="T21" s="194">
        <v>56687938.633477397</v>
      </c>
      <c r="U21" s="194">
        <v>14780703.370768767</v>
      </c>
      <c r="V21" s="194">
        <v>6029126.1752961352</v>
      </c>
      <c r="W21" s="194">
        <v>128935767.61240801</v>
      </c>
      <c r="X21" s="194">
        <v>76298958.686348274</v>
      </c>
      <c r="Y21" s="194">
        <v>347299.23651442118</v>
      </c>
      <c r="Z21" s="194">
        <v>52289509.689545281</v>
      </c>
      <c r="AA21" s="194">
        <v>121025198.16219103</v>
      </c>
      <c r="AB21" s="194">
        <v>20242838.47992618</v>
      </c>
    </row>
    <row r="22" spans="1:28" s="130" customFormat="1" ht="16.5" customHeight="1">
      <c r="A22" s="1100" t="s">
        <v>887</v>
      </c>
      <c r="B22" s="1100"/>
      <c r="C22" s="1100"/>
      <c r="D22" s="2"/>
      <c r="E22" s="194">
        <v>2362008759.7752566</v>
      </c>
      <c r="F22" s="194">
        <v>2247021911.8806477</v>
      </c>
      <c r="G22" s="194">
        <v>1947551461.4915679</v>
      </c>
      <c r="H22" s="194">
        <v>56174469.685894594</v>
      </c>
      <c r="I22" s="194">
        <v>36285352.06575726</v>
      </c>
      <c r="J22" s="194">
        <v>1327383509.6886277</v>
      </c>
      <c r="K22" s="194">
        <v>527708130.05129176</v>
      </c>
      <c r="L22" s="194">
        <v>168195453.21704781</v>
      </c>
      <c r="M22" s="194">
        <v>45917886.902473107</v>
      </c>
      <c r="N22" s="1100" t="s">
        <v>887</v>
      </c>
      <c r="O22" s="1100"/>
      <c r="P22" s="1100"/>
      <c r="Q22" s="2"/>
      <c r="R22" s="194">
        <v>26840620.35913806</v>
      </c>
      <c r="S22" s="194">
        <v>20466839.389939677</v>
      </c>
      <c r="T22" s="194">
        <v>56513397.55547183</v>
      </c>
      <c r="U22" s="194">
        <v>13674242.17784535</v>
      </c>
      <c r="V22" s="194">
        <v>4782466.8321800772</v>
      </c>
      <c r="W22" s="194">
        <v>131274997.17202936</v>
      </c>
      <c r="X22" s="194">
        <v>73940940.593984038</v>
      </c>
      <c r="Y22" s="194">
        <v>616388.1521807767</v>
      </c>
      <c r="Z22" s="194">
        <v>56717668.425864562</v>
      </c>
      <c r="AA22" s="194">
        <v>134775379.42539817</v>
      </c>
      <c r="AB22" s="194">
        <v>19788531.53080038</v>
      </c>
    </row>
    <row r="23" spans="1:28" s="130" customFormat="1" ht="18.600000000000001" customHeight="1">
      <c r="A23" s="1100" t="s">
        <v>1100</v>
      </c>
      <c r="B23" s="1100"/>
      <c r="C23" s="1100"/>
      <c r="D23" s="2"/>
      <c r="E23" s="194">
        <v>2690878913.8574982</v>
      </c>
      <c r="F23" s="194">
        <v>2548899805.2730002</v>
      </c>
      <c r="G23" s="194">
        <v>2185877774.3387218</v>
      </c>
      <c r="H23" s="194">
        <v>55041749.027572758</v>
      </c>
      <c r="I23" s="194">
        <v>44948460.470020458</v>
      </c>
      <c r="J23" s="194">
        <v>1518477550.7594748</v>
      </c>
      <c r="K23" s="194">
        <v>558729922.58465528</v>
      </c>
      <c r="L23" s="194">
        <v>191353352.93268293</v>
      </c>
      <c r="M23" s="194">
        <v>51310740.930126138</v>
      </c>
      <c r="N23" s="1100" t="s">
        <v>1100</v>
      </c>
      <c r="O23" s="1100"/>
      <c r="P23" s="1100"/>
      <c r="Q23" s="2"/>
      <c r="R23" s="194">
        <v>25826613.823156539</v>
      </c>
      <c r="S23" s="194">
        <v>24362362.820060302</v>
      </c>
      <c r="T23" s="194">
        <v>70425131.783784926</v>
      </c>
      <c r="U23" s="194">
        <v>14847366.13379371</v>
      </c>
      <c r="V23" s="194">
        <v>3531724.5057614702</v>
      </c>
      <c r="W23" s="194">
        <v>171668678.00159627</v>
      </c>
      <c r="X23" s="194">
        <v>68425558.473110497</v>
      </c>
      <c r="Y23" s="194">
        <v>172132.88482894946</v>
      </c>
      <c r="Z23" s="194">
        <v>63373082.267656878</v>
      </c>
      <c r="AA23" s="194">
        <v>161914963.76830015</v>
      </c>
      <c r="AB23" s="194">
        <v>19938762.183802318</v>
      </c>
    </row>
    <row r="24" spans="1:28" ht="13.65" customHeight="1">
      <c r="A24" s="1100" t="s">
        <v>729</v>
      </c>
      <c r="B24" s="1100"/>
      <c r="C24" s="1100"/>
      <c r="D24" s="2"/>
      <c r="E24" s="194"/>
      <c r="F24" s="199"/>
      <c r="G24" s="199"/>
      <c r="H24" s="199"/>
      <c r="I24" s="199"/>
      <c r="J24" s="199"/>
      <c r="K24" s="199"/>
      <c r="L24" s="199"/>
      <c r="M24" s="199"/>
      <c r="N24" s="1100" t="s">
        <v>729</v>
      </c>
      <c r="O24" s="1100"/>
      <c r="P24" s="1100"/>
      <c r="Q24" s="2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</row>
    <row r="25" spans="1:28" ht="13.65" customHeight="1">
      <c r="A25" s="98"/>
      <c r="B25" s="42" t="s">
        <v>888</v>
      </c>
      <c r="C25" s="98"/>
      <c r="D25" s="440"/>
      <c r="E25" s="441">
        <v>344439520.27451974</v>
      </c>
      <c r="F25" s="428">
        <v>280881390.8831659</v>
      </c>
      <c r="G25" s="428">
        <v>215882566.97609019</v>
      </c>
      <c r="H25" s="428">
        <v>14142975.083653113</v>
      </c>
      <c r="I25" s="428">
        <v>5222251.4859316014</v>
      </c>
      <c r="J25" s="428">
        <v>90082647.999456957</v>
      </c>
      <c r="K25" s="428">
        <v>106434692.4070489</v>
      </c>
      <c r="L25" s="428">
        <v>48496199.202183053</v>
      </c>
      <c r="M25" s="428">
        <v>10219881.160165053</v>
      </c>
      <c r="N25" s="98"/>
      <c r="O25" s="42" t="s">
        <v>888</v>
      </c>
      <c r="P25" s="98"/>
      <c r="Q25" s="46"/>
      <c r="R25" s="428">
        <v>3347476.995639883</v>
      </c>
      <c r="S25" s="428">
        <v>11283085.307940865</v>
      </c>
      <c r="T25" s="428">
        <v>18669147.779245652</v>
      </c>
      <c r="U25" s="428">
        <v>4129642.1698959479</v>
      </c>
      <c r="V25" s="428">
        <v>846965.78929561109</v>
      </c>
      <c r="W25" s="428">
        <v>16502624.704892209</v>
      </c>
      <c r="X25" s="428">
        <v>3220472.0189281139</v>
      </c>
      <c r="Y25" s="428">
        <v>20868.080551727384</v>
      </c>
      <c r="Z25" s="428">
        <v>13261284.605412364</v>
      </c>
      <c r="AA25" s="428">
        <v>67102443.815074548</v>
      </c>
      <c r="AB25" s="428">
        <v>3544314.4237201475</v>
      </c>
    </row>
    <row r="26" spans="1:28" ht="13.65" customHeight="1">
      <c r="A26" s="98"/>
      <c r="B26" s="42" t="s">
        <v>889</v>
      </c>
      <c r="C26" s="98"/>
      <c r="D26" s="440"/>
      <c r="E26" s="441">
        <v>305295279.03393531</v>
      </c>
      <c r="F26" s="428">
        <v>276899390.67143238</v>
      </c>
      <c r="G26" s="428">
        <v>233610835.13540813</v>
      </c>
      <c r="H26" s="428">
        <v>12347319.254240317</v>
      </c>
      <c r="I26" s="428">
        <v>3103296.9763294621</v>
      </c>
      <c r="J26" s="428">
        <v>131759577.08450115</v>
      </c>
      <c r="K26" s="428">
        <v>86400641.82033737</v>
      </c>
      <c r="L26" s="428">
        <v>28635341.674956504</v>
      </c>
      <c r="M26" s="428">
        <v>8552929.8107369412</v>
      </c>
      <c r="N26" s="98"/>
      <c r="O26" s="42" t="s">
        <v>889</v>
      </c>
      <c r="P26" s="98"/>
      <c r="Q26" s="46"/>
      <c r="R26" s="428">
        <v>3079924.857166992</v>
      </c>
      <c r="S26" s="428">
        <v>4095862.7377199153</v>
      </c>
      <c r="T26" s="428">
        <v>9038700.0090650469</v>
      </c>
      <c r="U26" s="428">
        <v>2251354.994624916</v>
      </c>
      <c r="V26" s="428">
        <v>1616569.2656426847</v>
      </c>
      <c r="W26" s="428">
        <v>14653213.861067319</v>
      </c>
      <c r="X26" s="428">
        <v>4417345.2561449204</v>
      </c>
      <c r="Y26" s="428">
        <v>19354.126980100533</v>
      </c>
      <c r="Z26" s="428">
        <v>10216514.477942303</v>
      </c>
      <c r="AA26" s="428">
        <v>30387823.856416322</v>
      </c>
      <c r="AB26" s="428">
        <v>1991935.4939135064</v>
      </c>
    </row>
    <row r="27" spans="1:28" ht="13.65" customHeight="1">
      <c r="A27" s="98"/>
      <c r="B27" s="42" t="s">
        <v>890</v>
      </c>
      <c r="C27" s="98"/>
      <c r="D27" s="440"/>
      <c r="E27" s="441">
        <v>434781476.91091484</v>
      </c>
      <c r="F27" s="428">
        <v>409849945.11368221</v>
      </c>
      <c r="G27" s="428">
        <v>347866291.5921517</v>
      </c>
      <c r="H27" s="428">
        <v>13465807.389205804</v>
      </c>
      <c r="I27" s="428">
        <v>3451690.5809806879</v>
      </c>
      <c r="J27" s="428">
        <v>216008869.64315087</v>
      </c>
      <c r="K27" s="428">
        <v>114939923.97881438</v>
      </c>
      <c r="L27" s="428">
        <v>40484520.351732373</v>
      </c>
      <c r="M27" s="428">
        <v>11722678.67405046</v>
      </c>
      <c r="N27" s="98"/>
      <c r="O27" s="42" t="s">
        <v>890</v>
      </c>
      <c r="P27" s="98"/>
      <c r="Q27" s="46"/>
      <c r="R27" s="428">
        <v>3163668.4701667023</v>
      </c>
      <c r="S27" s="428">
        <v>4381839.2639011675</v>
      </c>
      <c r="T27" s="428">
        <v>17150468.280949004</v>
      </c>
      <c r="U27" s="428">
        <v>3798908.5368418824</v>
      </c>
      <c r="V27" s="428">
        <v>266957.12582317251</v>
      </c>
      <c r="W27" s="428">
        <v>21499133.169798072</v>
      </c>
      <c r="X27" s="428">
        <v>10272841.112037459</v>
      </c>
      <c r="Y27" s="428">
        <v>16291.209297121573</v>
      </c>
      <c r="Z27" s="428">
        <v>11210000.848463506</v>
      </c>
      <c r="AA27" s="428">
        <v>27871336.268851869</v>
      </c>
      <c r="AB27" s="428">
        <v>2939804.4716191199</v>
      </c>
    </row>
    <row r="28" spans="1:28" ht="13.65" customHeight="1">
      <c r="A28" s="98"/>
      <c r="B28" s="42" t="s">
        <v>891</v>
      </c>
      <c r="C28" s="98"/>
      <c r="D28" s="440"/>
      <c r="E28" s="441">
        <v>299970373.17893487</v>
      </c>
      <c r="F28" s="428">
        <v>293775631.57399541</v>
      </c>
      <c r="G28" s="428">
        <v>245546404.82655063</v>
      </c>
      <c r="H28" s="428">
        <v>10434083.855336811</v>
      </c>
      <c r="I28" s="428">
        <v>10293966.819778699</v>
      </c>
      <c r="J28" s="428">
        <v>159248497.56053433</v>
      </c>
      <c r="K28" s="428">
        <v>65569856.590900771</v>
      </c>
      <c r="L28" s="428">
        <v>25471339.828982357</v>
      </c>
      <c r="M28" s="428">
        <v>6157202.9240444405</v>
      </c>
      <c r="N28" s="98"/>
      <c r="O28" s="42" t="s">
        <v>891</v>
      </c>
      <c r="P28" s="98"/>
      <c r="Q28" s="46"/>
      <c r="R28" s="428">
        <v>6159809.6542103169</v>
      </c>
      <c r="S28" s="428">
        <v>2349145.88230005</v>
      </c>
      <c r="T28" s="428">
        <v>8791481.0445514936</v>
      </c>
      <c r="U28" s="428">
        <v>1622883.287876064</v>
      </c>
      <c r="V28" s="428">
        <v>390817.03600000002</v>
      </c>
      <c r="W28" s="428">
        <v>22757886.918462411</v>
      </c>
      <c r="X28" s="428">
        <v>7635550.5029999977</v>
      </c>
      <c r="Y28" s="428">
        <v>30059.660000000003</v>
      </c>
      <c r="Z28" s="428">
        <v>15092276.755462414</v>
      </c>
      <c r="AA28" s="428">
        <v>10966281.718339002</v>
      </c>
      <c r="AB28" s="428">
        <v>4771540.1133996276</v>
      </c>
    </row>
    <row r="29" spans="1:28" ht="13.65" customHeight="1">
      <c r="A29" s="98"/>
      <c r="B29" s="42" t="s">
        <v>892</v>
      </c>
      <c r="C29" s="98"/>
      <c r="D29" s="440"/>
      <c r="E29" s="441">
        <v>478018310.58419532</v>
      </c>
      <c r="F29" s="428">
        <v>466108043.63672686</v>
      </c>
      <c r="G29" s="428">
        <v>385472940.57852173</v>
      </c>
      <c r="H29" s="428">
        <v>3419386.2651367686</v>
      </c>
      <c r="I29" s="428">
        <v>6508866.7850000001</v>
      </c>
      <c r="J29" s="428">
        <v>270448229.21683019</v>
      </c>
      <c r="K29" s="428">
        <v>96416366.814554676</v>
      </c>
      <c r="L29" s="428">
        <v>19243734.271828849</v>
      </c>
      <c r="M29" s="428">
        <v>4238484.3081292119</v>
      </c>
      <c r="N29" s="98"/>
      <c r="O29" s="42" t="s">
        <v>892</v>
      </c>
      <c r="P29" s="98"/>
      <c r="Q29" s="46"/>
      <c r="R29" s="428">
        <v>3067286.3239726354</v>
      </c>
      <c r="S29" s="428">
        <v>1501775.9111982605</v>
      </c>
      <c r="T29" s="428">
        <v>8101448.6999738254</v>
      </c>
      <c r="U29" s="428">
        <v>1114742.2605549167</v>
      </c>
      <c r="V29" s="428">
        <v>170583.83199999999</v>
      </c>
      <c r="W29" s="428">
        <v>61391368.786376253</v>
      </c>
      <c r="X29" s="428">
        <v>16946363.119000003</v>
      </c>
      <c r="Y29" s="428">
        <v>33007.794000000002</v>
      </c>
      <c r="Z29" s="428">
        <v>4714093.4973762734</v>
      </c>
      <c r="AA29" s="428">
        <v>13056589.390618375</v>
      </c>
      <c r="AB29" s="428">
        <v>1149229.4431499138</v>
      </c>
    </row>
    <row r="30" spans="1:28" ht="13.65" customHeight="1">
      <c r="A30" s="98"/>
      <c r="B30" s="42" t="s">
        <v>893</v>
      </c>
      <c r="C30" s="98"/>
      <c r="D30" s="440"/>
      <c r="E30" s="441">
        <v>828373953.875</v>
      </c>
      <c r="F30" s="428">
        <v>821385403.39400005</v>
      </c>
      <c r="G30" s="428">
        <v>757498735.23000002</v>
      </c>
      <c r="H30" s="428">
        <v>1232177.1800000002</v>
      </c>
      <c r="I30" s="428">
        <v>16368387.822000001</v>
      </c>
      <c r="J30" s="428">
        <v>650929729.255</v>
      </c>
      <c r="K30" s="428">
        <v>88968440.973000005</v>
      </c>
      <c r="L30" s="428">
        <v>29022217.602999993</v>
      </c>
      <c r="M30" s="428">
        <v>10419564.052999999</v>
      </c>
      <c r="N30" s="98"/>
      <c r="O30" s="42" t="s">
        <v>893</v>
      </c>
      <c r="P30" s="98"/>
      <c r="Q30" s="46"/>
      <c r="R30" s="428">
        <v>7008447.5219999999</v>
      </c>
      <c r="S30" s="428">
        <v>750653.71700000006</v>
      </c>
      <c r="T30" s="428">
        <v>8673885.9699999988</v>
      </c>
      <c r="U30" s="428">
        <v>1929834.8839999998</v>
      </c>
      <c r="V30" s="428">
        <v>239831.45699999999</v>
      </c>
      <c r="W30" s="428">
        <v>34864450.560999997</v>
      </c>
      <c r="X30" s="428">
        <v>25932986.464000002</v>
      </c>
      <c r="Y30" s="428">
        <v>52552.013999999996</v>
      </c>
      <c r="Z30" s="428">
        <v>8878912.0829999987</v>
      </c>
      <c r="AA30" s="428">
        <v>12530488.719000001</v>
      </c>
      <c r="AB30" s="428">
        <v>5541938.2379999999</v>
      </c>
    </row>
    <row r="31" spans="1:28" ht="13.65" customHeight="1">
      <c r="A31" s="1100" t="s">
        <v>730</v>
      </c>
      <c r="B31" s="1100"/>
      <c r="C31" s="1100"/>
      <c r="D31" s="126"/>
      <c r="E31" s="441"/>
      <c r="F31" s="428"/>
      <c r="G31" s="428"/>
      <c r="H31" s="428"/>
      <c r="I31" s="428"/>
      <c r="J31" s="428"/>
      <c r="K31" s="428"/>
      <c r="L31" s="428"/>
      <c r="M31" s="428"/>
      <c r="N31" s="1100" t="s">
        <v>730</v>
      </c>
      <c r="O31" s="1100"/>
      <c r="P31" s="1100"/>
      <c r="Q31" s="2"/>
      <c r="R31" s="428"/>
      <c r="S31" s="428"/>
      <c r="T31" s="428"/>
      <c r="U31" s="428"/>
      <c r="V31" s="428"/>
      <c r="W31" s="428"/>
      <c r="X31" s="428"/>
      <c r="Y31" s="428"/>
      <c r="Z31" s="428"/>
      <c r="AA31" s="428"/>
      <c r="AB31" s="428"/>
    </row>
    <row r="32" spans="1:28" ht="13.65" customHeight="1">
      <c r="A32" s="98"/>
      <c r="B32" s="62" t="s">
        <v>731</v>
      </c>
      <c r="C32" s="98"/>
      <c r="D32" s="440"/>
      <c r="E32" s="441">
        <v>130847786.40160081</v>
      </c>
      <c r="F32" s="428">
        <v>108501069.6372146</v>
      </c>
      <c r="G32" s="428">
        <v>85760756.781187236</v>
      </c>
      <c r="H32" s="428">
        <v>4334375.2025920758</v>
      </c>
      <c r="I32" s="428">
        <v>2856048.9629086656</v>
      </c>
      <c r="J32" s="428">
        <v>33242168.338045213</v>
      </c>
      <c r="K32" s="428">
        <v>45328164.277641326</v>
      </c>
      <c r="L32" s="428">
        <v>17552767.736804865</v>
      </c>
      <c r="M32" s="428">
        <v>5328740.2135174731</v>
      </c>
      <c r="N32" s="98"/>
      <c r="O32" s="62" t="s">
        <v>731</v>
      </c>
      <c r="P32" s="98"/>
      <c r="Q32" s="46"/>
      <c r="R32" s="428">
        <v>1403442.5032016998</v>
      </c>
      <c r="S32" s="428">
        <v>4015652.77516443</v>
      </c>
      <c r="T32" s="428">
        <v>5168797.2099820739</v>
      </c>
      <c r="U32" s="428">
        <v>1604605.0817394264</v>
      </c>
      <c r="V32" s="428">
        <v>31529.953199740437</v>
      </c>
      <c r="W32" s="428">
        <v>5187545.1192225516</v>
      </c>
      <c r="X32" s="428">
        <v>1295924.7007740354</v>
      </c>
      <c r="Y32" s="428">
        <v>18998.25572012542</v>
      </c>
      <c r="Z32" s="428">
        <v>3872622.1627283921</v>
      </c>
      <c r="AA32" s="428">
        <v>24629633.542173203</v>
      </c>
      <c r="AB32" s="428">
        <v>2282916.77778689</v>
      </c>
    </row>
    <row r="33" spans="1:28" ht="13.65" customHeight="1">
      <c r="A33" s="98"/>
      <c r="B33" s="62" t="s">
        <v>732</v>
      </c>
      <c r="C33" s="98"/>
      <c r="D33" s="440"/>
      <c r="E33" s="441">
        <v>46521814.703914136</v>
      </c>
      <c r="F33" s="428">
        <v>32100185.050692506</v>
      </c>
      <c r="G33" s="428">
        <v>22383493.96613301</v>
      </c>
      <c r="H33" s="428">
        <v>1463882.2434768209</v>
      </c>
      <c r="I33" s="428">
        <v>699060.46226188459</v>
      </c>
      <c r="J33" s="428">
        <v>8726444.0286498293</v>
      </c>
      <c r="K33" s="428">
        <v>11494107.231744466</v>
      </c>
      <c r="L33" s="428">
        <v>7320819.9341131812</v>
      </c>
      <c r="M33" s="428">
        <v>1142277.763682327</v>
      </c>
      <c r="N33" s="98"/>
      <c r="O33" s="62" t="s">
        <v>732</v>
      </c>
      <c r="P33" s="98"/>
      <c r="Q33" s="46"/>
      <c r="R33" s="428">
        <v>473621.43262764951</v>
      </c>
      <c r="S33" s="428">
        <v>2178945.5187145765</v>
      </c>
      <c r="T33" s="428">
        <v>2932984.7786711077</v>
      </c>
      <c r="U33" s="428">
        <v>491366.63041489373</v>
      </c>
      <c r="V33" s="428">
        <v>101623.81000262623</v>
      </c>
      <c r="W33" s="428">
        <v>2395871.1504463176</v>
      </c>
      <c r="X33" s="428">
        <v>709002.9497776014</v>
      </c>
      <c r="Y33" s="428">
        <v>1236.5256064135863</v>
      </c>
      <c r="Z33" s="428">
        <v>1685631.6750623018</v>
      </c>
      <c r="AA33" s="428">
        <v>14635209.582523409</v>
      </c>
      <c r="AB33" s="428">
        <v>213579.92930177425</v>
      </c>
    </row>
    <row r="34" spans="1:28" ht="13.65" customHeight="1">
      <c r="A34" s="42"/>
      <c r="B34" s="62" t="s">
        <v>734</v>
      </c>
      <c r="C34" s="42"/>
      <c r="D34" s="440"/>
      <c r="E34" s="441">
        <v>78485761.396066248</v>
      </c>
      <c r="F34" s="428">
        <v>61110989.150805131</v>
      </c>
      <c r="G34" s="428">
        <v>47089105.280020945</v>
      </c>
      <c r="H34" s="428">
        <v>2476661.3243903564</v>
      </c>
      <c r="I34" s="428">
        <v>545196.38141128712</v>
      </c>
      <c r="J34" s="428">
        <v>16698774.957574001</v>
      </c>
      <c r="K34" s="428">
        <v>27368472.616645258</v>
      </c>
      <c r="L34" s="428">
        <v>10682629.249248739</v>
      </c>
      <c r="M34" s="428">
        <v>1853484.5204070262</v>
      </c>
      <c r="N34" s="42"/>
      <c r="O34" s="62" t="s">
        <v>734</v>
      </c>
      <c r="P34" s="42"/>
      <c r="Q34" s="46"/>
      <c r="R34" s="428">
        <v>705597.15660230618</v>
      </c>
      <c r="S34" s="428">
        <v>2979389.2152492255</v>
      </c>
      <c r="T34" s="428">
        <v>3676302.471054913</v>
      </c>
      <c r="U34" s="428">
        <v>1116451.0974316176</v>
      </c>
      <c r="V34" s="428">
        <v>351404.78850364918</v>
      </c>
      <c r="W34" s="428">
        <v>3339254.6215354283</v>
      </c>
      <c r="X34" s="428">
        <v>749946.67125483474</v>
      </c>
      <c r="Y34" s="428">
        <v>425.94499999999999</v>
      </c>
      <c r="Z34" s="428">
        <v>2588882.0052805925</v>
      </c>
      <c r="AA34" s="428">
        <v>17899856.798698809</v>
      </c>
      <c r="AB34" s="428">
        <v>525084.55343768664</v>
      </c>
    </row>
    <row r="35" spans="1:28" ht="13.65" customHeight="1">
      <c r="A35" s="42"/>
      <c r="B35" s="62" t="s">
        <v>736</v>
      </c>
      <c r="C35" s="42"/>
      <c r="D35" s="440"/>
      <c r="E35" s="441">
        <v>208472217.74329779</v>
      </c>
      <c r="F35" s="428">
        <v>181559790.88324678</v>
      </c>
      <c r="G35" s="428">
        <v>143315853.64206219</v>
      </c>
      <c r="H35" s="428">
        <v>8707971.2139466722</v>
      </c>
      <c r="I35" s="428">
        <v>5874101.2445613695</v>
      </c>
      <c r="J35" s="428">
        <v>64311222.748918198</v>
      </c>
      <c r="K35" s="428">
        <v>64422558.434635848</v>
      </c>
      <c r="L35" s="428">
        <v>26955698.815245803</v>
      </c>
      <c r="M35" s="428">
        <v>6210348.3908451293</v>
      </c>
      <c r="N35" s="42"/>
      <c r="O35" s="62" t="s">
        <v>736</v>
      </c>
      <c r="P35" s="42"/>
      <c r="Q35" s="46"/>
      <c r="R35" s="428">
        <v>2026651.1880717</v>
      </c>
      <c r="S35" s="428">
        <v>4593747.4319190541</v>
      </c>
      <c r="T35" s="428">
        <v>10610465.420260651</v>
      </c>
      <c r="U35" s="428">
        <v>1915974.8095359968</v>
      </c>
      <c r="V35" s="428">
        <v>1598511.574613289</v>
      </c>
      <c r="W35" s="428">
        <v>11288238.425938891</v>
      </c>
      <c r="X35" s="428">
        <v>2058623.58931777</v>
      </c>
      <c r="Y35" s="428">
        <v>19693.913553840164</v>
      </c>
      <c r="Z35" s="428">
        <v>9209920.9230672792</v>
      </c>
      <c r="AA35" s="428">
        <v>27842986.557991087</v>
      </c>
      <c r="AB35" s="428">
        <v>930559.69794010569</v>
      </c>
    </row>
    <row r="36" spans="1:28" ht="13.65" customHeight="1">
      <c r="A36" s="42"/>
      <c r="B36" s="62" t="s">
        <v>738</v>
      </c>
      <c r="C36" s="42"/>
      <c r="D36" s="440"/>
      <c r="E36" s="441">
        <v>241329148.99675149</v>
      </c>
      <c r="F36" s="428">
        <v>225920067.87940979</v>
      </c>
      <c r="G36" s="428">
        <v>186252340.49553242</v>
      </c>
      <c r="H36" s="428">
        <v>10044399.382266536</v>
      </c>
      <c r="I36" s="428">
        <v>1615014.7498125588</v>
      </c>
      <c r="J36" s="428">
        <v>103058778.49359518</v>
      </c>
      <c r="K36" s="428">
        <v>71534147.869858056</v>
      </c>
      <c r="L36" s="428">
        <v>28128023.800892815</v>
      </c>
      <c r="M36" s="428">
        <v>5978877.7693776144</v>
      </c>
      <c r="N36" s="42"/>
      <c r="O36" s="62" t="s">
        <v>738</v>
      </c>
      <c r="P36" s="42"/>
      <c r="Q36" s="46"/>
      <c r="R36" s="428">
        <v>2204712.8545388714</v>
      </c>
      <c r="S36" s="428">
        <v>3087709.1236947034</v>
      </c>
      <c r="T36" s="428">
        <v>13908127.236070924</v>
      </c>
      <c r="U36" s="428">
        <v>2406118.7125843414</v>
      </c>
      <c r="V36" s="428">
        <v>542478.10462635767</v>
      </c>
      <c r="W36" s="428">
        <v>11539703.582984613</v>
      </c>
      <c r="X36" s="428">
        <v>2998055.9612583374</v>
      </c>
      <c r="Y36" s="428">
        <v>18290.94907503885</v>
      </c>
      <c r="Z36" s="428">
        <v>8523356.6726512369</v>
      </c>
      <c r="AA36" s="428">
        <v>17505864.838565886</v>
      </c>
      <c r="AB36" s="428">
        <v>2096783.7212241548</v>
      </c>
    </row>
    <row r="37" spans="1:28" ht="13.65" customHeight="1">
      <c r="A37" s="42"/>
      <c r="B37" s="62" t="s">
        <v>740</v>
      </c>
      <c r="C37" s="42"/>
      <c r="D37" s="440"/>
      <c r="E37" s="441">
        <v>371522055.89679623</v>
      </c>
      <c r="F37" s="428">
        <v>351443988.42472595</v>
      </c>
      <c r="G37" s="428">
        <v>307297492.01193321</v>
      </c>
      <c r="H37" s="428">
        <v>11359090.890165569</v>
      </c>
      <c r="I37" s="428">
        <v>1744879.8050646831</v>
      </c>
      <c r="J37" s="428">
        <v>196200174.51131108</v>
      </c>
      <c r="K37" s="428">
        <v>97993346.805391982</v>
      </c>
      <c r="L37" s="428">
        <v>29364362.559782688</v>
      </c>
      <c r="M37" s="428">
        <v>8917297.5641526915</v>
      </c>
      <c r="N37" s="42"/>
      <c r="O37" s="62" t="s">
        <v>740</v>
      </c>
      <c r="P37" s="42"/>
      <c r="Q37" s="46"/>
      <c r="R37" s="428">
        <v>3360629.0299537731</v>
      </c>
      <c r="S37" s="428">
        <v>3444387.2260967824</v>
      </c>
      <c r="T37" s="428">
        <v>10310908.295319587</v>
      </c>
      <c r="U37" s="428">
        <v>3085875.8394440482</v>
      </c>
      <c r="V37" s="428">
        <v>245264.60481580577</v>
      </c>
      <c r="W37" s="428">
        <v>14782133.853009902</v>
      </c>
      <c r="X37" s="428">
        <v>5115204.0172042204</v>
      </c>
      <c r="Y37" s="428">
        <v>20402.491699611623</v>
      </c>
      <c r="Z37" s="428">
        <v>9646527.3441060726</v>
      </c>
      <c r="AA37" s="428">
        <v>23342508.812079478</v>
      </c>
      <c r="AB37" s="428">
        <v>3264441.3400089205</v>
      </c>
    </row>
    <row r="38" spans="1:28" ht="13.65" customHeight="1">
      <c r="A38" s="42"/>
      <c r="B38" s="62" t="s">
        <v>742</v>
      </c>
      <c r="C38" s="42"/>
      <c r="D38" s="440"/>
      <c r="E38" s="441">
        <v>206152374.39093086</v>
      </c>
      <c r="F38" s="428">
        <v>200002359.28148535</v>
      </c>
      <c r="G38" s="428">
        <v>173718242.69868717</v>
      </c>
      <c r="H38" s="428">
        <v>5325154.8097690195</v>
      </c>
      <c r="I38" s="428">
        <v>887605.58200000005</v>
      </c>
      <c r="J38" s="428">
        <v>128971535.50193554</v>
      </c>
      <c r="K38" s="428">
        <v>38533946.80498255</v>
      </c>
      <c r="L38" s="428">
        <v>10442926.124131696</v>
      </c>
      <c r="M38" s="428">
        <v>2804067.8417711016</v>
      </c>
      <c r="N38" s="42"/>
      <c r="O38" s="62" t="s">
        <v>742</v>
      </c>
      <c r="P38" s="42"/>
      <c r="Q38" s="46"/>
      <c r="R38" s="428">
        <v>1756932.9516456628</v>
      </c>
      <c r="S38" s="428">
        <v>750959.852343434</v>
      </c>
      <c r="T38" s="428">
        <v>4208353.6269241814</v>
      </c>
      <c r="U38" s="428">
        <v>832171.94444731961</v>
      </c>
      <c r="V38" s="428">
        <v>90439.907000000007</v>
      </c>
      <c r="W38" s="428">
        <v>15841190.458666606</v>
      </c>
      <c r="X38" s="428">
        <v>5671873.9655236928</v>
      </c>
      <c r="Y38" s="428">
        <v>13336.311</v>
      </c>
      <c r="Z38" s="428">
        <v>10155980.182142925</v>
      </c>
      <c r="AA38" s="428">
        <v>6889806.6835482772</v>
      </c>
      <c r="AB38" s="428">
        <v>739791.57410278299</v>
      </c>
    </row>
    <row r="39" spans="1:28" ht="13.65" customHeight="1">
      <c r="A39" s="42"/>
      <c r="B39" s="62" t="s">
        <v>744</v>
      </c>
      <c r="C39" s="42"/>
      <c r="D39" s="440"/>
      <c r="E39" s="441">
        <v>293402668.09903407</v>
      </c>
      <c r="F39" s="428">
        <v>285808791.99848956</v>
      </c>
      <c r="G39" s="428">
        <v>211602239.10389695</v>
      </c>
      <c r="H39" s="428">
        <v>4181921.523965755</v>
      </c>
      <c r="I39" s="428">
        <v>8798027.6950000003</v>
      </c>
      <c r="J39" s="428">
        <v>129856032.75371338</v>
      </c>
      <c r="K39" s="428">
        <v>60086165.634217776</v>
      </c>
      <c r="L39" s="428">
        <v>21637956.249244425</v>
      </c>
      <c r="M39" s="428">
        <v>6491025.9856758462</v>
      </c>
      <c r="N39" s="42"/>
      <c r="O39" s="62" t="s">
        <v>744</v>
      </c>
      <c r="P39" s="42"/>
      <c r="Q39" s="46"/>
      <c r="R39" s="428">
        <v>5199121.4584712284</v>
      </c>
      <c r="S39" s="428">
        <v>1594471.8707475525</v>
      </c>
      <c r="T39" s="428">
        <v>5883627.6375015872</v>
      </c>
      <c r="U39" s="428">
        <v>1184325.8648482109</v>
      </c>
      <c r="V39" s="428">
        <v>235970.49599999998</v>
      </c>
      <c r="W39" s="428">
        <v>52568596.645348087</v>
      </c>
      <c r="X39" s="428">
        <v>7605951.1969999997</v>
      </c>
      <c r="Y39" s="428">
        <v>40617.142999999996</v>
      </c>
      <c r="Z39" s="428">
        <v>5224123.9293480841</v>
      </c>
      <c r="AA39" s="428">
        <v>11007867.684544472</v>
      </c>
      <c r="AB39" s="428">
        <v>3416898.5840000003</v>
      </c>
    </row>
    <row r="40" spans="1:28" ht="13.65" customHeight="1">
      <c r="A40" s="42"/>
      <c r="B40" s="62" t="s">
        <v>746</v>
      </c>
      <c r="C40" s="42"/>
      <c r="D40" s="440"/>
      <c r="E40" s="441">
        <v>639181075.73510826</v>
      </c>
      <c r="F40" s="428">
        <v>631406287.63693285</v>
      </c>
      <c r="G40" s="428">
        <v>573163554.03026998</v>
      </c>
      <c r="H40" s="428">
        <v>6403393.7370000016</v>
      </c>
      <c r="I40" s="428">
        <v>7835292.5310000004</v>
      </c>
      <c r="J40" s="428">
        <v>477610686.7807309</v>
      </c>
      <c r="K40" s="428">
        <v>81314180.981538922</v>
      </c>
      <c r="L40" s="428">
        <v>22392344.654218908</v>
      </c>
      <c r="M40" s="428">
        <v>5764148.0156969037</v>
      </c>
      <c r="N40" s="42"/>
      <c r="O40" s="62" t="s">
        <v>746</v>
      </c>
      <c r="P40" s="42"/>
      <c r="Q40" s="46"/>
      <c r="R40" s="428">
        <v>4287815.3040436404</v>
      </c>
      <c r="S40" s="428">
        <v>1368721.2771304962</v>
      </c>
      <c r="T40" s="428">
        <v>9053167.9159999974</v>
      </c>
      <c r="U40" s="428">
        <v>1629386.4813478717</v>
      </c>
      <c r="V40" s="428">
        <v>289105.66000000003</v>
      </c>
      <c r="W40" s="428">
        <v>35850388.952443905</v>
      </c>
      <c r="X40" s="428">
        <v>27633445.428999998</v>
      </c>
      <c r="Y40" s="428">
        <v>28553.499173919845</v>
      </c>
      <c r="Z40" s="428">
        <v>8188390.0242699776</v>
      </c>
      <c r="AA40" s="428">
        <v>10193652.078175502</v>
      </c>
      <c r="AB40" s="428">
        <v>2418863.98</v>
      </c>
    </row>
    <row r="41" spans="1:28" ht="13.65" customHeight="1">
      <c r="A41" s="42"/>
      <c r="B41" s="62" t="s">
        <v>748</v>
      </c>
      <c r="C41" s="42"/>
      <c r="D41" s="440"/>
      <c r="E41" s="441">
        <v>474964010.49400008</v>
      </c>
      <c r="F41" s="428">
        <v>471046275.33000004</v>
      </c>
      <c r="G41" s="428">
        <v>435294696.329</v>
      </c>
      <c r="H41" s="428">
        <v>744898.7</v>
      </c>
      <c r="I41" s="428">
        <v>14093233.056000002</v>
      </c>
      <c r="J41" s="428">
        <v>359801732.64499998</v>
      </c>
      <c r="K41" s="428">
        <v>60654831.928000003</v>
      </c>
      <c r="L41" s="428">
        <v>16875823.809</v>
      </c>
      <c r="M41" s="428">
        <v>6820472.8650000002</v>
      </c>
      <c r="N41" s="42"/>
      <c r="O41" s="62" t="s">
        <v>748</v>
      </c>
      <c r="P41" s="42"/>
      <c r="Q41" s="46"/>
      <c r="R41" s="428">
        <v>4408089.9439999992</v>
      </c>
      <c r="S41" s="428">
        <v>348378.52899999998</v>
      </c>
      <c r="T41" s="428">
        <v>4672397.1919999998</v>
      </c>
      <c r="U41" s="428">
        <v>581089.67200000002</v>
      </c>
      <c r="V41" s="428">
        <v>45395.607000000004</v>
      </c>
      <c r="W41" s="428">
        <v>18875755.192000002</v>
      </c>
      <c r="X41" s="428">
        <v>14587529.992000001</v>
      </c>
      <c r="Y41" s="428">
        <v>10577.851000000001</v>
      </c>
      <c r="Z41" s="428">
        <v>4277647.3489999995</v>
      </c>
      <c r="AA41" s="428">
        <v>7967577.1900000004</v>
      </c>
      <c r="AB41" s="428">
        <v>4049842.0260000005</v>
      </c>
    </row>
    <row r="42" spans="1:28" ht="13.65" customHeight="1">
      <c r="A42" s="1100" t="s">
        <v>749</v>
      </c>
      <c r="B42" s="1100"/>
      <c r="C42" s="1100"/>
      <c r="D42" s="440"/>
      <c r="E42" s="441"/>
      <c r="F42" s="428"/>
      <c r="G42" s="428"/>
      <c r="H42" s="428"/>
      <c r="I42" s="428"/>
      <c r="J42" s="428"/>
      <c r="K42" s="428"/>
      <c r="L42" s="428"/>
      <c r="M42" s="428"/>
      <c r="N42" s="1100" t="s">
        <v>749</v>
      </c>
      <c r="O42" s="1100"/>
      <c r="P42" s="1100"/>
      <c r="Q42" s="46"/>
      <c r="R42" s="428"/>
      <c r="S42" s="428"/>
      <c r="T42" s="428"/>
      <c r="U42" s="428"/>
      <c r="V42" s="428"/>
      <c r="W42" s="428"/>
      <c r="X42" s="428"/>
      <c r="Y42" s="428"/>
      <c r="Z42" s="428"/>
      <c r="AA42" s="428"/>
      <c r="AB42" s="428"/>
    </row>
    <row r="43" spans="1:28" ht="13.65" customHeight="1">
      <c r="A43" s="42"/>
      <c r="B43" s="62" t="s">
        <v>731</v>
      </c>
      <c r="C43" s="42"/>
      <c r="D43" s="440"/>
      <c r="E43" s="441">
        <v>120867173.251737</v>
      </c>
      <c r="F43" s="428">
        <v>97358969.378611475</v>
      </c>
      <c r="G43" s="428">
        <v>71597257.387076154</v>
      </c>
      <c r="H43" s="428">
        <v>5521609.4557231367</v>
      </c>
      <c r="I43" s="428">
        <v>1788831.2199086654</v>
      </c>
      <c r="J43" s="428">
        <v>24603217.554298986</v>
      </c>
      <c r="K43" s="428">
        <v>39683599.157145396</v>
      </c>
      <c r="L43" s="428">
        <v>20686681.434620753</v>
      </c>
      <c r="M43" s="428">
        <v>6114037.8308086162</v>
      </c>
      <c r="N43" s="42"/>
      <c r="O43" s="62" t="s">
        <v>731</v>
      </c>
      <c r="P43" s="42"/>
      <c r="Q43" s="46"/>
      <c r="R43" s="428">
        <v>1730628.2301891895</v>
      </c>
      <c r="S43" s="428">
        <v>3994207.1654658681</v>
      </c>
      <c r="T43" s="428">
        <v>6933330.0646655271</v>
      </c>
      <c r="U43" s="428">
        <v>1761504.7988221967</v>
      </c>
      <c r="V43" s="428">
        <v>152973.34466934885</v>
      </c>
      <c r="W43" s="428">
        <v>5075030.5569146397</v>
      </c>
      <c r="X43" s="428">
        <v>1350068.780992629</v>
      </c>
      <c r="Y43" s="428">
        <v>18034.566720125422</v>
      </c>
      <c r="Z43" s="428">
        <v>3706927.2092018891</v>
      </c>
      <c r="AA43" s="428">
        <v>26178364.246762492</v>
      </c>
      <c r="AB43" s="428">
        <v>2670160.3736370853</v>
      </c>
    </row>
    <row r="44" spans="1:28" ht="13.65" customHeight="1">
      <c r="A44" s="42"/>
      <c r="B44" s="62" t="s">
        <v>732</v>
      </c>
      <c r="C44" s="42"/>
      <c r="D44" s="440"/>
      <c r="E44" s="441">
        <v>44249239.654339358</v>
      </c>
      <c r="F44" s="428">
        <v>30380405.969167195</v>
      </c>
      <c r="G44" s="428">
        <v>21704494.257436235</v>
      </c>
      <c r="H44" s="428">
        <v>1600226.9143953929</v>
      </c>
      <c r="I44" s="439">
        <v>1074779.4427687256</v>
      </c>
      <c r="J44" s="428">
        <v>7737597.346326407</v>
      </c>
      <c r="K44" s="428">
        <v>11291890.553945705</v>
      </c>
      <c r="L44" s="428">
        <v>6790237.8819026276</v>
      </c>
      <c r="M44" s="428">
        <v>901867.32276623219</v>
      </c>
      <c r="N44" s="42"/>
      <c r="O44" s="62" t="s">
        <v>732</v>
      </c>
      <c r="P44" s="42"/>
      <c r="Q44" s="46"/>
      <c r="R44" s="428">
        <v>477296.04967930767</v>
      </c>
      <c r="S44" s="428">
        <v>1999524.5699284272</v>
      </c>
      <c r="T44" s="428">
        <v>2762082.6553959786</v>
      </c>
      <c r="U44" s="428">
        <v>522687.51681603573</v>
      </c>
      <c r="V44" s="428">
        <v>126779.76731664772</v>
      </c>
      <c r="W44" s="428">
        <v>1885673.8298283394</v>
      </c>
      <c r="X44" s="428">
        <v>536167.49929591583</v>
      </c>
      <c r="Y44" s="428">
        <v>1236.5256064135863</v>
      </c>
      <c r="Z44" s="428">
        <v>1348269.8049260101</v>
      </c>
      <c r="AA44" s="428">
        <v>13939403.825081544</v>
      </c>
      <c r="AB44" s="428">
        <v>70570.139909388017</v>
      </c>
    </row>
    <row r="45" spans="1:28" ht="13.65" customHeight="1">
      <c r="A45" s="42"/>
      <c r="B45" s="62" t="s">
        <v>734</v>
      </c>
      <c r="C45" s="42"/>
      <c r="D45" s="440"/>
      <c r="E45" s="441">
        <v>79540495.879982144</v>
      </c>
      <c r="F45" s="428">
        <v>63636025.994653992</v>
      </c>
      <c r="G45" s="428">
        <v>49384150.683868282</v>
      </c>
      <c r="H45" s="428">
        <v>2966337.9433672926</v>
      </c>
      <c r="I45" s="428">
        <v>552258.67184864788</v>
      </c>
      <c r="J45" s="428">
        <v>17567133.664136726</v>
      </c>
      <c r="K45" s="428">
        <v>28298420.404515587</v>
      </c>
      <c r="L45" s="428">
        <v>10898872.905673875</v>
      </c>
      <c r="M45" s="428">
        <v>2296042.1419691942</v>
      </c>
      <c r="N45" s="42"/>
      <c r="O45" s="62" t="s">
        <v>734</v>
      </c>
      <c r="P45" s="42"/>
      <c r="Q45" s="46"/>
      <c r="R45" s="428">
        <v>840207.53386990074</v>
      </c>
      <c r="S45" s="428">
        <v>3056665.5700126784</v>
      </c>
      <c r="T45" s="428">
        <v>3310517.5301886518</v>
      </c>
      <c r="U45" s="428">
        <v>1089726.3325853664</v>
      </c>
      <c r="V45" s="428">
        <v>305713.79704808339</v>
      </c>
      <c r="W45" s="428">
        <v>3353002.4051118055</v>
      </c>
      <c r="X45" s="428">
        <v>602306.99824817979</v>
      </c>
      <c r="Y45" s="428">
        <v>12809.465285714286</v>
      </c>
      <c r="Z45" s="428">
        <v>2737885.9415779086</v>
      </c>
      <c r="AA45" s="428">
        <v>16465508.145667136</v>
      </c>
      <c r="AB45" s="428">
        <v>561038.26033894438</v>
      </c>
    </row>
    <row r="46" spans="1:28" ht="13.65" customHeight="1">
      <c r="A46" s="98"/>
      <c r="B46" s="62" t="s">
        <v>736</v>
      </c>
      <c r="C46" s="98"/>
      <c r="D46" s="440"/>
      <c r="E46" s="441">
        <v>200730340.35169363</v>
      </c>
      <c r="F46" s="428">
        <v>174003439.58609971</v>
      </c>
      <c r="G46" s="428">
        <v>134475128.77237475</v>
      </c>
      <c r="H46" s="428">
        <v>7627119.405692474</v>
      </c>
      <c r="I46" s="428">
        <v>3726225.4734201874</v>
      </c>
      <c r="J46" s="428">
        <v>61231245.155142829</v>
      </c>
      <c r="K46" s="428">
        <v>61890538.738119155</v>
      </c>
      <c r="L46" s="428">
        <v>25889442.467017181</v>
      </c>
      <c r="M46" s="428">
        <v>6647813.760999836</v>
      </c>
      <c r="N46" s="98"/>
      <c r="O46" s="62" t="s">
        <v>736</v>
      </c>
      <c r="P46" s="98"/>
      <c r="Q46" s="46"/>
      <c r="R46" s="428">
        <v>1643072.3392917616</v>
      </c>
      <c r="S46" s="428">
        <v>5042598.2914520167</v>
      </c>
      <c r="T46" s="428">
        <v>9278938.9449679013</v>
      </c>
      <c r="U46" s="428">
        <v>1643851.5794918551</v>
      </c>
      <c r="V46" s="428">
        <v>1633167.5508138074</v>
      </c>
      <c r="W46" s="428">
        <v>13638868.346707921</v>
      </c>
      <c r="X46" s="428">
        <v>3303382.2541966527</v>
      </c>
      <c r="Y46" s="428">
        <v>13515.280646833717</v>
      </c>
      <c r="Z46" s="428">
        <v>10321970.811864441</v>
      </c>
      <c r="AA46" s="428">
        <v>27860162.53788406</v>
      </c>
      <c r="AB46" s="428">
        <v>1133261.7722901767</v>
      </c>
    </row>
    <row r="47" spans="1:28" ht="13.65" customHeight="1">
      <c r="A47" s="98"/>
      <c r="B47" s="62" t="s">
        <v>738</v>
      </c>
      <c r="C47" s="98"/>
      <c r="D47" s="440"/>
      <c r="E47" s="441">
        <v>235430236.87130511</v>
      </c>
      <c r="F47" s="428">
        <v>219347388.59200636</v>
      </c>
      <c r="G47" s="428">
        <v>182412717.58559728</v>
      </c>
      <c r="H47" s="428">
        <v>9039600.5776648521</v>
      </c>
      <c r="I47" s="428">
        <v>1048628.9863962275</v>
      </c>
      <c r="J47" s="428">
        <v>101904989.23094136</v>
      </c>
      <c r="K47" s="428">
        <v>70419498.790594727</v>
      </c>
      <c r="L47" s="428">
        <v>27221653.480679382</v>
      </c>
      <c r="M47" s="428">
        <v>5336866.4723972259</v>
      </c>
      <c r="N47" s="98"/>
      <c r="O47" s="62" t="s">
        <v>738</v>
      </c>
      <c r="P47" s="98"/>
      <c r="Q47" s="46"/>
      <c r="R47" s="428">
        <v>2236715.9574044896</v>
      </c>
      <c r="S47" s="428">
        <v>2773022.1900912123</v>
      </c>
      <c r="T47" s="428">
        <v>14082477.960398834</v>
      </c>
      <c r="U47" s="428">
        <v>2405855.1272898628</v>
      </c>
      <c r="V47" s="428">
        <v>386715.77309777524</v>
      </c>
      <c r="W47" s="428">
        <v>9713017.5257297065</v>
      </c>
      <c r="X47" s="428">
        <v>2311109.6777254841</v>
      </c>
      <c r="Y47" s="428">
        <v>7175.793696331004</v>
      </c>
      <c r="Z47" s="428">
        <v>7394732.0543078929</v>
      </c>
      <c r="AA47" s="428">
        <v>17872979.608350892</v>
      </c>
      <c r="AB47" s="428">
        <v>1790131.3290521125</v>
      </c>
    </row>
    <row r="48" spans="1:28" ht="13.65" customHeight="1">
      <c r="A48" s="98"/>
      <c r="B48" s="62" t="s">
        <v>740</v>
      </c>
      <c r="C48" s="98"/>
      <c r="D48" s="440"/>
      <c r="E48" s="441">
        <v>423560838.22763819</v>
      </c>
      <c r="F48" s="428">
        <v>403908089.0316866</v>
      </c>
      <c r="G48" s="428">
        <v>349005352.90595692</v>
      </c>
      <c r="H48" s="428">
        <v>14666364.938909739</v>
      </c>
      <c r="I48" s="428">
        <v>10367765.604677994</v>
      </c>
      <c r="J48" s="428">
        <v>218633540.06620374</v>
      </c>
      <c r="K48" s="428">
        <v>105337682.29616527</v>
      </c>
      <c r="L48" s="428">
        <v>32371475.862988215</v>
      </c>
      <c r="M48" s="428">
        <v>8164905.9185673241</v>
      </c>
      <c r="N48" s="98"/>
      <c r="O48" s="62" t="s">
        <v>740</v>
      </c>
      <c r="P48" s="98"/>
      <c r="Q48" s="46"/>
      <c r="R48" s="428">
        <v>6590005.1913434761</v>
      </c>
      <c r="S48" s="428">
        <v>3426804.2397623062</v>
      </c>
      <c r="T48" s="428">
        <v>10671712.957968246</v>
      </c>
      <c r="U48" s="428">
        <v>3310254.6435310426</v>
      </c>
      <c r="V48" s="428">
        <v>207792.91181580574</v>
      </c>
      <c r="W48" s="428">
        <v>22531260.262741473</v>
      </c>
      <c r="X48" s="428">
        <v>8620638.9459568262</v>
      </c>
      <c r="Y48" s="428">
        <v>26782.221699611622</v>
      </c>
      <c r="Z48" s="428">
        <v>13883839.095085034</v>
      </c>
      <c r="AA48" s="428">
        <v>24514649.418988742</v>
      </c>
      <c r="AB48" s="428">
        <v>4861900.2230369849</v>
      </c>
    </row>
    <row r="49" spans="1:40" ht="13.65" customHeight="1">
      <c r="A49" s="98"/>
      <c r="B49" s="62" t="s">
        <v>742</v>
      </c>
      <c r="C49" s="98"/>
      <c r="D49" s="440"/>
      <c r="E49" s="441">
        <v>195758430.36378592</v>
      </c>
      <c r="F49" s="428">
        <v>191676967.25375542</v>
      </c>
      <c r="G49" s="428">
        <v>170946831.53494462</v>
      </c>
      <c r="H49" s="428">
        <v>2229423.5776658193</v>
      </c>
      <c r="I49" s="428">
        <v>3392449.8160000001</v>
      </c>
      <c r="J49" s="428">
        <v>126627912.34474483</v>
      </c>
      <c r="K49" s="428">
        <v>38697045.796533898</v>
      </c>
      <c r="L49" s="428">
        <v>9456988.103342142</v>
      </c>
      <c r="M49" s="428">
        <v>2460337.2218584348</v>
      </c>
      <c r="N49" s="98"/>
      <c r="O49" s="62" t="s">
        <v>742</v>
      </c>
      <c r="P49" s="98"/>
      <c r="Q49" s="46"/>
      <c r="R49" s="428">
        <v>1593914.52686327</v>
      </c>
      <c r="S49" s="428">
        <v>689986.83270080131</v>
      </c>
      <c r="T49" s="428">
        <v>3612955.9987211609</v>
      </c>
      <c r="U49" s="428">
        <v>1010421.5961984742</v>
      </c>
      <c r="V49" s="428">
        <v>89371.927000000011</v>
      </c>
      <c r="W49" s="428">
        <v>11273147.615468835</v>
      </c>
      <c r="X49" s="428">
        <v>4775091.0206948072</v>
      </c>
      <c r="Y49" s="428">
        <v>11824.765000000001</v>
      </c>
      <c r="Z49" s="428">
        <v>6486231.8297740323</v>
      </c>
      <c r="AA49" s="428">
        <v>5025459.2275680983</v>
      </c>
      <c r="AB49" s="428">
        <v>943996.11753762234</v>
      </c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</row>
    <row r="50" spans="1:40" ht="13.65" customHeight="1">
      <c r="A50" s="98"/>
      <c r="B50" s="62" t="s">
        <v>744</v>
      </c>
      <c r="C50" s="98"/>
      <c r="D50" s="440"/>
      <c r="E50" s="441">
        <v>325481485.2567175</v>
      </c>
      <c r="F50" s="428">
        <v>314933881.04434633</v>
      </c>
      <c r="G50" s="428">
        <v>242474101.16916221</v>
      </c>
      <c r="H50" s="428">
        <v>4475792.2227994706</v>
      </c>
      <c r="I50" s="428">
        <v>5128624.0870000003</v>
      </c>
      <c r="J50" s="428">
        <v>151458116.41639253</v>
      </c>
      <c r="K50" s="428">
        <v>72731476.945970103</v>
      </c>
      <c r="L50" s="428">
        <v>18777504.92527505</v>
      </c>
      <c r="M50" s="428">
        <v>6685474.3816761915</v>
      </c>
      <c r="N50" s="98"/>
      <c r="O50" s="62" t="s">
        <v>744</v>
      </c>
      <c r="P50" s="98"/>
      <c r="Q50" s="46"/>
      <c r="R50" s="428">
        <v>2087849.6104714959</v>
      </c>
      <c r="S50" s="428">
        <v>1688732.301194665</v>
      </c>
      <c r="T50" s="428">
        <v>6030238.9442216735</v>
      </c>
      <c r="U50" s="428">
        <v>941088.58471102326</v>
      </c>
      <c r="V50" s="428">
        <v>294708.16700000002</v>
      </c>
      <c r="W50" s="428">
        <v>53682274.949909024</v>
      </c>
      <c r="X50" s="428">
        <v>8084992.6589999991</v>
      </c>
      <c r="Y50" s="428">
        <v>42942.592000000011</v>
      </c>
      <c r="Z50" s="428">
        <v>5856435.3229090171</v>
      </c>
      <c r="AA50" s="428">
        <v>12124808.683371194</v>
      </c>
      <c r="AB50" s="428">
        <v>1580111.4709999999</v>
      </c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</row>
    <row r="51" spans="1:40" ht="13.65" customHeight="1">
      <c r="A51" s="98"/>
      <c r="B51" s="62" t="s">
        <v>746</v>
      </c>
      <c r="C51" s="98"/>
      <c r="D51" s="440"/>
      <c r="E51" s="441">
        <v>542375691.33710837</v>
      </c>
      <c r="F51" s="428">
        <v>534630006.62293285</v>
      </c>
      <c r="G51" s="428">
        <v>480787132.65926987</v>
      </c>
      <c r="H51" s="428">
        <v>6164469.688000001</v>
      </c>
      <c r="I51" s="428">
        <v>8463044.9710000008</v>
      </c>
      <c r="J51" s="428">
        <v>400892753.96473098</v>
      </c>
      <c r="K51" s="428">
        <v>65266864.035538897</v>
      </c>
      <c r="L51" s="428">
        <v>23421047.238218911</v>
      </c>
      <c r="M51" s="428">
        <v>6703489.858696904</v>
      </c>
      <c r="N51" s="98"/>
      <c r="O51" s="62" t="s">
        <v>746</v>
      </c>
      <c r="P51" s="98"/>
      <c r="Q51" s="46"/>
      <c r="R51" s="428">
        <v>4440078.7200436415</v>
      </c>
      <c r="S51" s="428">
        <v>1320496.7361304963</v>
      </c>
      <c r="T51" s="428">
        <v>9021190.6149999984</v>
      </c>
      <c r="U51" s="428">
        <v>1646685.6483478716</v>
      </c>
      <c r="V51" s="428">
        <v>289105.66000000003</v>
      </c>
      <c r="W51" s="428">
        <v>30421826.725443903</v>
      </c>
      <c r="X51" s="428">
        <v>23359409.916000001</v>
      </c>
      <c r="Y51" s="428">
        <v>28356.039173919846</v>
      </c>
      <c r="Z51" s="428">
        <v>7034060.7702699797</v>
      </c>
      <c r="AA51" s="428">
        <v>9790217.0781755019</v>
      </c>
      <c r="AB51" s="428">
        <v>2044532.3640000001</v>
      </c>
    </row>
    <row r="52" spans="1:40" ht="13.65" customHeight="1">
      <c r="A52" s="98"/>
      <c r="B52" s="62" t="s">
        <v>748</v>
      </c>
      <c r="C52" s="98"/>
      <c r="D52" s="440"/>
      <c r="E52" s="441">
        <v>522884982.66319299</v>
      </c>
      <c r="F52" s="428">
        <v>519024631.79974258</v>
      </c>
      <c r="G52" s="428">
        <v>483090607.38303685</v>
      </c>
      <c r="H52" s="428">
        <v>750804.30335462512</v>
      </c>
      <c r="I52" s="428">
        <v>9405852.1970000006</v>
      </c>
      <c r="J52" s="428">
        <v>407821045.01655495</v>
      </c>
      <c r="K52" s="428">
        <v>65112905.866127312</v>
      </c>
      <c r="L52" s="428">
        <v>15839448.632964984</v>
      </c>
      <c r="M52" s="428">
        <v>5999906.0203861566</v>
      </c>
      <c r="N52" s="98"/>
      <c r="O52" s="62" t="s">
        <v>748</v>
      </c>
      <c r="P52" s="98"/>
      <c r="Q52" s="46"/>
      <c r="R52" s="428">
        <v>4186845.6639999994</v>
      </c>
      <c r="S52" s="428">
        <v>370324.92332178814</v>
      </c>
      <c r="T52" s="428">
        <v>4721686.1122570392</v>
      </c>
      <c r="U52" s="428">
        <v>515290.30600000004</v>
      </c>
      <c r="V52" s="428">
        <v>45395.607000000004</v>
      </c>
      <c r="W52" s="428">
        <v>20094575.783740651</v>
      </c>
      <c r="X52" s="428">
        <v>15482390.720999999</v>
      </c>
      <c r="Y52" s="428">
        <v>9455.6350000000002</v>
      </c>
      <c r="Z52" s="428">
        <v>4602729.427740653</v>
      </c>
      <c r="AA52" s="428">
        <v>8143410.9964504689</v>
      </c>
      <c r="AB52" s="428">
        <v>4283060.1330000004</v>
      </c>
    </row>
    <row r="53" spans="1:40" ht="13.65" customHeight="1">
      <c r="A53" s="1100" t="s">
        <v>750</v>
      </c>
      <c r="B53" s="1100"/>
      <c r="C53" s="1100"/>
      <c r="D53" s="126"/>
      <c r="E53" s="441"/>
      <c r="F53" s="428"/>
      <c r="G53" s="428"/>
      <c r="H53" s="428"/>
      <c r="I53" s="428"/>
      <c r="J53" s="428"/>
      <c r="K53" s="428"/>
      <c r="L53" s="428"/>
      <c r="M53" s="428"/>
      <c r="N53" s="1100" t="s">
        <v>750</v>
      </c>
      <c r="O53" s="1100"/>
      <c r="P53" s="1100"/>
      <c r="Q53" s="2"/>
      <c r="R53" s="428"/>
      <c r="S53" s="428"/>
      <c r="T53" s="428"/>
      <c r="U53" s="428"/>
      <c r="V53" s="428"/>
      <c r="W53" s="428"/>
      <c r="X53" s="428"/>
      <c r="Y53" s="428"/>
      <c r="Z53" s="428"/>
      <c r="AA53" s="428"/>
      <c r="AB53" s="428"/>
    </row>
    <row r="54" spans="1:40" ht="13.65" customHeight="1">
      <c r="A54" s="44"/>
      <c r="B54" s="62" t="s">
        <v>731</v>
      </c>
      <c r="C54" s="44"/>
      <c r="D54" s="126"/>
      <c r="E54" s="441">
        <v>18817857.708486065</v>
      </c>
      <c r="F54" s="428">
        <v>13482697.595441282</v>
      </c>
      <c r="G54" s="428">
        <v>7772347.6551690493</v>
      </c>
      <c r="H54" s="428">
        <v>570508.36161692801</v>
      </c>
      <c r="I54" s="428">
        <v>0</v>
      </c>
      <c r="J54" s="428">
        <v>1047409.6665443816</v>
      </c>
      <c r="K54" s="428">
        <v>6154429.6270077368</v>
      </c>
      <c r="L54" s="428">
        <v>5525868.6403142279</v>
      </c>
      <c r="M54" s="428">
        <v>366414.03876851592</v>
      </c>
      <c r="N54" s="44"/>
      <c r="O54" s="62" t="s">
        <v>731</v>
      </c>
      <c r="P54" s="44"/>
      <c r="Q54" s="180"/>
      <c r="R54" s="428">
        <v>280141.13255013595</v>
      </c>
      <c r="S54" s="428">
        <v>2157479.7426708639</v>
      </c>
      <c r="T54" s="428">
        <v>2081195.612774618</v>
      </c>
      <c r="U54" s="428">
        <v>634436.83667194005</v>
      </c>
      <c r="V54" s="428">
        <v>6201.2768781580216</v>
      </c>
      <c r="W54" s="428">
        <v>184481.29995800051</v>
      </c>
      <c r="X54" s="428">
        <v>0</v>
      </c>
      <c r="Y54" s="439">
        <v>12369.833004542144</v>
      </c>
      <c r="Z54" s="428">
        <v>172111.46695345835</v>
      </c>
      <c r="AA54" s="428">
        <v>5907433.0750117395</v>
      </c>
      <c r="AB54" s="428">
        <v>572272.96196694463</v>
      </c>
    </row>
    <row r="55" spans="1:40" ht="13.65" customHeight="1">
      <c r="A55" s="6"/>
      <c r="B55" s="62" t="s">
        <v>732</v>
      </c>
      <c r="C55" s="6"/>
      <c r="D55" s="126"/>
      <c r="E55" s="441">
        <v>20911279.073159095</v>
      </c>
      <c r="F55" s="428">
        <v>12631622.778603358</v>
      </c>
      <c r="G55" s="428">
        <v>8274981.165702343</v>
      </c>
      <c r="H55" s="428">
        <v>743208.942946358</v>
      </c>
      <c r="I55" s="439">
        <v>88308.332436530007</v>
      </c>
      <c r="J55" s="428">
        <v>1309621.7070774185</v>
      </c>
      <c r="K55" s="428">
        <v>6133842.1832420351</v>
      </c>
      <c r="L55" s="428">
        <v>4149654.221060853</v>
      </c>
      <c r="M55" s="428">
        <v>66745.128735428472</v>
      </c>
      <c r="N55" s="6"/>
      <c r="O55" s="62" t="s">
        <v>732</v>
      </c>
      <c r="P55" s="6"/>
      <c r="Q55" s="2"/>
      <c r="R55" s="428">
        <v>177642.58639910881</v>
      </c>
      <c r="S55" s="428">
        <v>1730711.5729399137</v>
      </c>
      <c r="T55" s="428">
        <v>1529282.5417842173</v>
      </c>
      <c r="U55" s="428">
        <v>645272.39120218344</v>
      </c>
      <c r="V55" s="428">
        <v>0</v>
      </c>
      <c r="W55" s="428">
        <v>206987.39184016897</v>
      </c>
      <c r="X55" s="428">
        <v>95.875</v>
      </c>
      <c r="Y55" s="428">
        <v>1522.2622642547576</v>
      </c>
      <c r="Z55" s="428">
        <v>205369.25457591418</v>
      </c>
      <c r="AA55" s="428">
        <v>8280356.2945557432</v>
      </c>
      <c r="AB55" s="428">
        <v>700</v>
      </c>
    </row>
    <row r="56" spans="1:40" ht="13.65" customHeight="1">
      <c r="A56" s="98"/>
      <c r="B56" s="62" t="s">
        <v>734</v>
      </c>
      <c r="C56" s="98"/>
      <c r="D56" s="440"/>
      <c r="E56" s="441">
        <v>46608885.906179883</v>
      </c>
      <c r="F56" s="428">
        <v>29976285.582409669</v>
      </c>
      <c r="G56" s="428">
        <v>20831004.867306359</v>
      </c>
      <c r="H56" s="428">
        <v>2092294.1226675045</v>
      </c>
      <c r="I56" s="428">
        <v>13051.858797882091</v>
      </c>
      <c r="J56" s="428">
        <v>3899890.2187046227</v>
      </c>
      <c r="K56" s="428">
        <v>14825768.667136328</v>
      </c>
      <c r="L56" s="428">
        <v>7970537.9021369517</v>
      </c>
      <c r="M56" s="428">
        <v>385256.0789912318</v>
      </c>
      <c r="N56" s="98"/>
      <c r="O56" s="62" t="s">
        <v>734</v>
      </c>
      <c r="P56" s="98"/>
      <c r="Q56" s="46"/>
      <c r="R56" s="428">
        <v>483117.68138251326</v>
      </c>
      <c r="S56" s="428">
        <v>2904464.1332501336</v>
      </c>
      <c r="T56" s="428">
        <v>3536614.6999194599</v>
      </c>
      <c r="U56" s="428">
        <v>648157.69770047558</v>
      </c>
      <c r="V56" s="428">
        <v>12927.610893138228</v>
      </c>
      <c r="W56" s="428">
        <v>1174742.8129663824</v>
      </c>
      <c r="X56" s="428">
        <v>184223.11271308613</v>
      </c>
      <c r="Y56" s="428">
        <v>2713.3578108900633</v>
      </c>
      <c r="Z56" s="428">
        <v>987806.34244240634</v>
      </c>
      <c r="AA56" s="428">
        <v>16656396.645347197</v>
      </c>
      <c r="AB56" s="428">
        <v>23796.321576994109</v>
      </c>
    </row>
    <row r="57" spans="1:40" ht="13.65" customHeight="1">
      <c r="A57" s="98"/>
      <c r="B57" s="62" t="s">
        <v>736</v>
      </c>
      <c r="C57" s="98"/>
      <c r="D57" s="440"/>
      <c r="E57" s="441">
        <v>86415899.784471139</v>
      </c>
      <c r="F57" s="428">
        <v>63672591.799303383</v>
      </c>
      <c r="G57" s="428">
        <v>47544184.031585485</v>
      </c>
      <c r="H57" s="428">
        <v>3114591.7291066376</v>
      </c>
      <c r="I57" s="428">
        <v>224639.40725807979</v>
      </c>
      <c r="J57" s="428">
        <v>13656224.744247068</v>
      </c>
      <c r="K57" s="428">
        <v>30548728.150973644</v>
      </c>
      <c r="L57" s="428">
        <v>11709584.886006061</v>
      </c>
      <c r="M57" s="428">
        <v>910884.9864117495</v>
      </c>
      <c r="N57" s="98"/>
      <c r="O57" s="62" t="s">
        <v>736</v>
      </c>
      <c r="P57" s="98"/>
      <c r="Q57" s="46"/>
      <c r="R57" s="428">
        <v>846417.80272174964</v>
      </c>
      <c r="S57" s="428">
        <v>3617576.2638378497</v>
      </c>
      <c r="T57" s="428">
        <v>4848897.3631318957</v>
      </c>
      <c r="U57" s="428">
        <v>1345390.4250747652</v>
      </c>
      <c r="V57" s="428">
        <v>140418.04482804381</v>
      </c>
      <c r="W57" s="428">
        <v>4418822.8817118276</v>
      </c>
      <c r="X57" s="428">
        <v>107453.225198164</v>
      </c>
      <c r="Y57" s="428">
        <v>3429.3740837753726</v>
      </c>
      <c r="Z57" s="428">
        <v>4307940.2824298898</v>
      </c>
      <c r="AA57" s="428">
        <v>23198336.575027678</v>
      </c>
      <c r="AB57" s="428">
        <v>455028.58985985961</v>
      </c>
    </row>
    <row r="58" spans="1:40" ht="13.65" customHeight="1">
      <c r="A58" s="98"/>
      <c r="B58" s="62" t="s">
        <v>738</v>
      </c>
      <c r="C58" s="98"/>
      <c r="D58" s="440"/>
      <c r="E58" s="441">
        <v>101550422.19281811</v>
      </c>
      <c r="F58" s="428">
        <v>84126677.298014462</v>
      </c>
      <c r="G58" s="428">
        <v>64877082.028822891</v>
      </c>
      <c r="H58" s="428">
        <v>4407350.3167260196</v>
      </c>
      <c r="I58" s="428">
        <v>1391158.662068344</v>
      </c>
      <c r="J58" s="428">
        <v>24703295.234985035</v>
      </c>
      <c r="K58" s="428">
        <v>34375277.815043457</v>
      </c>
      <c r="L58" s="428">
        <v>14151723.966997093</v>
      </c>
      <c r="M58" s="428">
        <v>2816277.288256234</v>
      </c>
      <c r="N58" s="98"/>
      <c r="O58" s="62" t="s">
        <v>738</v>
      </c>
      <c r="P58" s="98"/>
      <c r="Q58" s="46"/>
      <c r="R58" s="428">
        <v>805064.68546062266</v>
      </c>
      <c r="S58" s="428">
        <v>2544020.1067925231</v>
      </c>
      <c r="T58" s="428">
        <v>6333343.2704326892</v>
      </c>
      <c r="U58" s="428">
        <v>1256948.7211963865</v>
      </c>
      <c r="V58" s="428">
        <v>396069.8948586355</v>
      </c>
      <c r="W58" s="428">
        <v>5097871.302194586</v>
      </c>
      <c r="X58" s="428">
        <v>555453.64184634003</v>
      </c>
      <c r="Y58" s="428">
        <v>4738.185321600703</v>
      </c>
      <c r="Z58" s="428">
        <v>4537679.4750266438</v>
      </c>
      <c r="AA58" s="428">
        <v>17847758.48415279</v>
      </c>
      <c r="AB58" s="428">
        <v>424013.58934925229</v>
      </c>
    </row>
    <row r="59" spans="1:40" ht="13.65" customHeight="1">
      <c r="A59" s="98"/>
      <c r="B59" s="62" t="s">
        <v>740</v>
      </c>
      <c r="C59" s="98"/>
      <c r="D59" s="440"/>
      <c r="E59" s="441">
        <v>221869298.07359776</v>
      </c>
      <c r="F59" s="428">
        <v>200016788.89652404</v>
      </c>
      <c r="G59" s="428">
        <v>153949921.03326479</v>
      </c>
      <c r="H59" s="428">
        <v>7693409.6417369545</v>
      </c>
      <c r="I59" s="428">
        <v>2286739.4763040617</v>
      </c>
      <c r="J59" s="428">
        <v>74667517.539593473</v>
      </c>
      <c r="K59" s="428">
        <v>69302254.375630289</v>
      </c>
      <c r="L59" s="428">
        <v>33723526.490330726</v>
      </c>
      <c r="M59" s="428">
        <v>10401394.714061366</v>
      </c>
      <c r="N59" s="98"/>
      <c r="O59" s="62" t="s">
        <v>740</v>
      </c>
      <c r="P59" s="98"/>
      <c r="Q59" s="46"/>
      <c r="R59" s="428">
        <v>3420207.8819122938</v>
      </c>
      <c r="S59" s="428">
        <v>3851937.804447358</v>
      </c>
      <c r="T59" s="428">
        <v>13061798.958031284</v>
      </c>
      <c r="U59" s="428">
        <v>2482220.8869178859</v>
      </c>
      <c r="V59" s="428">
        <v>505966.24496052781</v>
      </c>
      <c r="W59" s="428">
        <v>12343341.37292853</v>
      </c>
      <c r="X59" s="428">
        <v>2774917.1972113615</v>
      </c>
      <c r="Y59" s="428">
        <v>7168.4411434736776</v>
      </c>
      <c r="Z59" s="428">
        <v>9561255.7345736995</v>
      </c>
      <c r="AA59" s="428">
        <v>24322087.716881018</v>
      </c>
      <c r="AB59" s="428">
        <v>2469578.5398073206</v>
      </c>
    </row>
    <row r="60" spans="1:40" ht="13.65" customHeight="1">
      <c r="A60" s="98"/>
      <c r="B60" s="62" t="s">
        <v>742</v>
      </c>
      <c r="C60" s="98"/>
      <c r="D60" s="440"/>
      <c r="E60" s="441">
        <v>131065847.6701798</v>
      </c>
      <c r="F60" s="428">
        <v>125938158.53040218</v>
      </c>
      <c r="G60" s="428">
        <v>102678464.54001035</v>
      </c>
      <c r="H60" s="428">
        <v>3890905.9663533797</v>
      </c>
      <c r="I60" s="428">
        <v>3892802.4862194774</v>
      </c>
      <c r="J60" s="428">
        <v>60417181.498222336</v>
      </c>
      <c r="K60" s="428">
        <v>34477574.589215092</v>
      </c>
      <c r="L60" s="428">
        <v>14949289.286177833</v>
      </c>
      <c r="M60" s="428">
        <v>4281502.0515887551</v>
      </c>
      <c r="N60" s="98"/>
      <c r="O60" s="62" t="s">
        <v>742</v>
      </c>
      <c r="P60" s="98"/>
      <c r="Q60" s="46"/>
      <c r="R60" s="428">
        <v>1325769.5678816026</v>
      </c>
      <c r="S60" s="428">
        <v>1523735.6761987507</v>
      </c>
      <c r="T60" s="428">
        <v>5224113.2544541312</v>
      </c>
      <c r="U60" s="428">
        <v>1158730.9409768092</v>
      </c>
      <c r="V60" s="428">
        <v>1435437.7950777807</v>
      </c>
      <c r="W60" s="428">
        <v>8310404.7042140551</v>
      </c>
      <c r="X60" s="428">
        <v>1906310.4409923828</v>
      </c>
      <c r="Y60" s="428">
        <v>6365.6349307444661</v>
      </c>
      <c r="Z60" s="428">
        <v>6397728.6282909289</v>
      </c>
      <c r="AA60" s="428">
        <v>7476899.5686495593</v>
      </c>
      <c r="AB60" s="428">
        <v>2349210.4288719445</v>
      </c>
    </row>
    <row r="61" spans="1:40" ht="13.65" customHeight="1">
      <c r="A61" s="98"/>
      <c r="B61" s="62" t="s">
        <v>744</v>
      </c>
      <c r="C61" s="98"/>
      <c r="D61" s="440"/>
      <c r="E61" s="441">
        <v>197884988.04916772</v>
      </c>
      <c r="F61" s="428">
        <v>187085497.16719976</v>
      </c>
      <c r="G61" s="428">
        <v>164074748.14407623</v>
      </c>
      <c r="H61" s="428">
        <v>6510069.4112066636</v>
      </c>
      <c r="I61" s="428">
        <v>675144.82799425372</v>
      </c>
      <c r="J61" s="428">
        <v>105546103.22294709</v>
      </c>
      <c r="K61" s="428">
        <v>51343430.681928217</v>
      </c>
      <c r="L61" s="428">
        <v>14327322.339514157</v>
      </c>
      <c r="M61" s="428">
        <v>5434347.4067938607</v>
      </c>
      <c r="N61" s="98"/>
      <c r="O61" s="62" t="s">
        <v>744</v>
      </c>
      <c r="P61" s="98"/>
      <c r="Q61" s="46"/>
      <c r="R61" s="428">
        <v>2009498.7230149384</v>
      </c>
      <c r="S61" s="428">
        <v>1197248.2787935021</v>
      </c>
      <c r="T61" s="428">
        <v>3298612.5161098889</v>
      </c>
      <c r="U61" s="428">
        <v>2240742.1708019674</v>
      </c>
      <c r="V61" s="428">
        <v>146873.24399999998</v>
      </c>
      <c r="W61" s="428">
        <v>8683426.6836093571</v>
      </c>
      <c r="X61" s="428">
        <v>3349242.9990583826</v>
      </c>
      <c r="Y61" s="428">
        <v>27359.098562516832</v>
      </c>
      <c r="Z61" s="428">
        <v>5306824.5859884629</v>
      </c>
      <c r="AA61" s="428">
        <v>12427025.343984073</v>
      </c>
      <c r="AB61" s="428">
        <v>1627534.4620160852</v>
      </c>
    </row>
    <row r="62" spans="1:40" ht="13.65" customHeight="1">
      <c r="A62" s="98"/>
      <c r="B62" s="62" t="s">
        <v>746</v>
      </c>
      <c r="C62" s="98"/>
      <c r="D62" s="440"/>
      <c r="E62" s="441">
        <v>362015992.23433238</v>
      </c>
      <c r="F62" s="428">
        <v>346881915.10417151</v>
      </c>
      <c r="G62" s="428">
        <v>299115849.19551551</v>
      </c>
      <c r="H62" s="428">
        <v>13785164.527212357</v>
      </c>
      <c r="I62" s="428">
        <v>4103250.9309418211</v>
      </c>
      <c r="J62" s="428">
        <v>192815681.460421</v>
      </c>
      <c r="K62" s="428">
        <v>88411752.276940405</v>
      </c>
      <c r="L62" s="428">
        <v>31550978.758926306</v>
      </c>
      <c r="M62" s="428">
        <v>11044613.456822062</v>
      </c>
      <c r="N62" s="98"/>
      <c r="O62" s="62" t="s">
        <v>746</v>
      </c>
      <c r="P62" s="98"/>
      <c r="Q62" s="46"/>
      <c r="R62" s="428">
        <v>3106245.5817899285</v>
      </c>
      <c r="S62" s="428">
        <v>2855794.8579988647</v>
      </c>
      <c r="T62" s="428">
        <v>12589298.672146829</v>
      </c>
      <c r="U62" s="428">
        <v>1437723.5469034449</v>
      </c>
      <c r="V62" s="428">
        <v>517302.64326518402</v>
      </c>
      <c r="W62" s="428">
        <v>16215087.149729474</v>
      </c>
      <c r="X62" s="428">
        <v>8027609.6340907747</v>
      </c>
      <c r="Y62" s="428">
        <v>19149.877533231622</v>
      </c>
      <c r="Z62" s="428">
        <v>8168327.6381054707</v>
      </c>
      <c r="AA62" s="428">
        <v>17564480.938514851</v>
      </c>
      <c r="AB62" s="428">
        <v>2430403.8083539135</v>
      </c>
    </row>
    <row r="63" spans="1:40" ht="13.65" customHeight="1" thickBot="1">
      <c r="A63" s="100"/>
      <c r="B63" s="63" t="s">
        <v>748</v>
      </c>
      <c r="C63" s="100"/>
      <c r="D63" s="448"/>
      <c r="E63" s="443">
        <v>1503738443.1651084</v>
      </c>
      <c r="F63" s="436">
        <v>1485087570.5209327</v>
      </c>
      <c r="G63" s="436">
        <v>1316759191.6772695</v>
      </c>
      <c r="H63" s="436">
        <v>12234246.007999999</v>
      </c>
      <c r="I63" s="436">
        <v>32273364.488000002</v>
      </c>
      <c r="J63" s="436">
        <v>1040414625.4667312</v>
      </c>
      <c r="K63" s="436">
        <v>223156864.21753898</v>
      </c>
      <c r="L63" s="436">
        <v>53294866.441218913</v>
      </c>
      <c r="M63" s="436">
        <v>15603305.779696902</v>
      </c>
      <c r="N63" s="100"/>
      <c r="O63" s="63" t="s">
        <v>748</v>
      </c>
      <c r="P63" s="100"/>
      <c r="Q63" s="181"/>
      <c r="R63" s="436">
        <v>13372508.180043636</v>
      </c>
      <c r="S63" s="436">
        <v>1979394.3831304966</v>
      </c>
      <c r="T63" s="436">
        <v>17921974.895</v>
      </c>
      <c r="U63" s="436">
        <v>2997742.5163478716</v>
      </c>
      <c r="V63" s="436">
        <v>370527.75099999999</v>
      </c>
      <c r="W63" s="436">
        <v>115033512.40244392</v>
      </c>
      <c r="X63" s="436">
        <v>51520252.347000018</v>
      </c>
      <c r="Y63" s="436">
        <v>87316.820173919841</v>
      </c>
      <c r="Z63" s="436">
        <v>23728038.859269977</v>
      </c>
      <c r="AA63" s="436">
        <v>28234189.126175504</v>
      </c>
      <c r="AB63" s="436">
        <v>9586223.4820000008</v>
      </c>
    </row>
    <row r="64" spans="1:40" s="228" customFormat="1" ht="13.65" customHeight="1">
      <c r="A64" s="1182"/>
      <c r="B64" s="1182"/>
      <c r="C64" s="1182"/>
      <c r="D64" s="1182"/>
      <c r="E64" s="1182"/>
      <c r="F64" s="1182"/>
      <c r="G64" s="1182"/>
      <c r="H64" s="1182"/>
      <c r="K64" s="229"/>
      <c r="L64" s="229"/>
      <c r="M64" s="229"/>
      <c r="N64" s="1182"/>
      <c r="O64" s="1182"/>
      <c r="P64" s="1182"/>
      <c r="Q64" s="1182"/>
      <c r="R64" s="1182"/>
      <c r="S64" s="1182"/>
      <c r="T64" s="1182"/>
      <c r="U64" s="1182"/>
      <c r="V64" s="1182"/>
    </row>
    <row r="65" spans="1:17" ht="12.75" customHeight="1">
      <c r="K65" s="44"/>
      <c r="L65" s="44"/>
      <c r="M65" s="44"/>
    </row>
    <row r="66" spans="1:17">
      <c r="K66" s="44"/>
      <c r="L66" s="44"/>
      <c r="M66" s="44"/>
    </row>
    <row r="67" spans="1:17">
      <c r="K67" s="44"/>
      <c r="L67" s="44"/>
      <c r="M67" s="44"/>
    </row>
    <row r="68" spans="1:17" ht="13.8">
      <c r="A68" s="43"/>
      <c r="B68" s="43"/>
      <c r="C68" s="43"/>
      <c r="D68" s="43"/>
      <c r="K68" s="44"/>
      <c r="L68" s="44"/>
      <c r="M68" s="44"/>
      <c r="N68" s="43"/>
      <c r="O68" s="43"/>
      <c r="P68" s="43"/>
      <c r="Q68" s="43"/>
    </row>
    <row r="69" spans="1:17" ht="13.8">
      <c r="A69" s="43"/>
      <c r="B69" s="43"/>
      <c r="C69" s="43"/>
      <c r="D69" s="43"/>
      <c r="K69" s="44"/>
      <c r="L69" s="44"/>
      <c r="M69" s="44"/>
      <c r="N69" s="43"/>
      <c r="O69" s="43"/>
      <c r="P69" s="43"/>
      <c r="Q69" s="43"/>
    </row>
    <row r="70" spans="1:17" ht="13.8">
      <c r="A70" s="43"/>
      <c r="B70" s="43"/>
      <c r="C70" s="43"/>
      <c r="D70" s="43"/>
      <c r="K70" s="44"/>
      <c r="L70" s="44"/>
      <c r="M70" s="44"/>
      <c r="N70" s="43"/>
      <c r="O70" s="43"/>
      <c r="P70" s="43"/>
      <c r="Q70" s="43"/>
    </row>
    <row r="71" spans="1:17" ht="13.8">
      <c r="A71" s="43"/>
      <c r="B71" s="43"/>
      <c r="C71" s="43"/>
      <c r="D71" s="43"/>
      <c r="K71" s="44"/>
      <c r="L71" s="44"/>
      <c r="M71" s="44"/>
      <c r="N71" s="43"/>
      <c r="O71" s="43"/>
      <c r="P71" s="43"/>
      <c r="Q71" s="43"/>
    </row>
    <row r="72" spans="1:17" ht="13.8">
      <c r="A72" s="43"/>
      <c r="B72" s="43"/>
      <c r="C72" s="43"/>
      <c r="D72" s="43"/>
      <c r="K72" s="44"/>
      <c r="L72" s="44"/>
      <c r="M72" s="44"/>
      <c r="N72" s="43"/>
      <c r="O72" s="43"/>
      <c r="P72" s="43"/>
      <c r="Q72" s="43"/>
    </row>
  </sheetData>
  <mergeCells count="62">
    <mergeCell ref="N12:P12"/>
    <mergeCell ref="A15:C15"/>
    <mergeCell ref="N15:P15"/>
    <mergeCell ref="A16:C16"/>
    <mergeCell ref="N16:P16"/>
    <mergeCell ref="N17:P17"/>
    <mergeCell ref="N20:P20"/>
    <mergeCell ref="A20:C20"/>
    <mergeCell ref="N18:P18"/>
    <mergeCell ref="A21:C21"/>
    <mergeCell ref="N21:P21"/>
    <mergeCell ref="A64:H64"/>
    <mergeCell ref="N64:V64"/>
    <mergeCell ref="N42:P42"/>
    <mergeCell ref="A42:C42"/>
    <mergeCell ref="N53:P53"/>
    <mergeCell ref="A53:C53"/>
    <mergeCell ref="A31:C31"/>
    <mergeCell ref="N24:P24"/>
    <mergeCell ref="N31:P31"/>
    <mergeCell ref="I1:M1"/>
    <mergeCell ref="G4:K4"/>
    <mergeCell ref="F3:M3"/>
    <mergeCell ref="N19:P19"/>
    <mergeCell ref="A19:C19"/>
    <mergeCell ref="A18:C18"/>
    <mergeCell ref="A17:C17"/>
    <mergeCell ref="A8:C8"/>
    <mergeCell ref="A10:C10"/>
    <mergeCell ref="N1:V1"/>
    <mergeCell ref="N7:P7"/>
    <mergeCell ref="A1:H1"/>
    <mergeCell ref="A24:C24"/>
    <mergeCell ref="N6:P6"/>
    <mergeCell ref="N3:P5"/>
    <mergeCell ref="R4:V4"/>
    <mergeCell ref="A7:C7"/>
    <mergeCell ref="AA3:AA5"/>
    <mergeCell ref="A3:C5"/>
    <mergeCell ref="A6:C6"/>
    <mergeCell ref="E3:E5"/>
    <mergeCell ref="F4:F5"/>
    <mergeCell ref="L4:M4"/>
    <mergeCell ref="W4:X4"/>
    <mergeCell ref="Y4:Z4"/>
    <mergeCell ref="R3:Z3"/>
    <mergeCell ref="A23:C23"/>
    <mergeCell ref="N23:P23"/>
    <mergeCell ref="A22:C22"/>
    <mergeCell ref="N22:P22"/>
    <mergeCell ref="AB3:AB5"/>
    <mergeCell ref="N10:P10"/>
    <mergeCell ref="A11:C11"/>
    <mergeCell ref="N11:P11"/>
    <mergeCell ref="A14:C14"/>
    <mergeCell ref="N14:P14"/>
    <mergeCell ref="A13:C13"/>
    <mergeCell ref="N9:P9"/>
    <mergeCell ref="N13:P13"/>
    <mergeCell ref="N8:P8"/>
    <mergeCell ref="A12:C12"/>
    <mergeCell ref="A9:C9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2" manualBreakCount="2">
    <brk id="8" max="1048575" man="1"/>
    <brk id="13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62"/>
  <sheetViews>
    <sheetView view="pageBreakPreview" zoomScaleNormal="50" workbookViewId="0">
      <selection activeCell="J65" sqref="J65"/>
    </sheetView>
  </sheetViews>
  <sheetFormatPr defaultColWidth="9.109375" defaultRowHeight="15.6"/>
  <cols>
    <col min="1" max="1" width="2.33203125" style="14" customWidth="1"/>
    <col min="2" max="2" width="18.6640625" style="14" customWidth="1"/>
    <col min="3" max="3" width="2.33203125" style="14" customWidth="1"/>
    <col min="4" max="4" width="1.6640625" style="15" customWidth="1"/>
    <col min="5" max="7" width="21.88671875" style="43" customWidth="1"/>
    <col min="8" max="12" width="18.33203125" style="43" customWidth="1"/>
    <col min="13" max="16384" width="9.109375" style="43"/>
  </cols>
  <sheetData>
    <row r="1" spans="1:12" s="113" customFormat="1" ht="35.1" customHeight="1">
      <c r="A1" s="1128" t="s">
        <v>564</v>
      </c>
      <c r="B1" s="1128"/>
      <c r="C1" s="1128"/>
      <c r="D1" s="1128"/>
      <c r="E1" s="1128"/>
      <c r="F1" s="1128"/>
      <c r="G1" s="1128"/>
      <c r="H1" s="1124" t="s">
        <v>361</v>
      </c>
      <c r="I1" s="1124"/>
      <c r="J1" s="1124"/>
      <c r="K1" s="1124"/>
      <c r="L1" s="1124"/>
    </row>
    <row r="2" spans="1:12" ht="12.9" customHeight="1" thickBot="1">
      <c r="A2" s="427"/>
      <c r="B2" s="201"/>
      <c r="C2" s="201"/>
      <c r="D2" s="240"/>
      <c r="E2" s="427"/>
      <c r="F2" s="427"/>
      <c r="G2" s="427"/>
      <c r="H2" s="427"/>
      <c r="I2" s="427"/>
      <c r="J2" s="427"/>
      <c r="K2" s="427"/>
      <c r="L2" s="118" t="s">
        <v>349</v>
      </c>
    </row>
    <row r="3" spans="1:12" ht="15" customHeight="1">
      <c r="A3" s="1104" t="s">
        <v>23</v>
      </c>
      <c r="B3" s="1104"/>
      <c r="C3" s="1104"/>
      <c r="D3" s="122"/>
      <c r="E3" s="1101" t="s">
        <v>195</v>
      </c>
      <c r="F3" s="241" t="s">
        <v>196</v>
      </c>
      <c r="G3" s="241"/>
      <c r="H3" s="241"/>
      <c r="I3" s="241"/>
      <c r="J3" s="241" t="s">
        <v>197</v>
      </c>
      <c r="K3" s="241"/>
      <c r="L3" s="242"/>
    </row>
    <row r="4" spans="1:12" ht="15" customHeight="1">
      <c r="A4" s="1105"/>
      <c r="B4" s="1105"/>
      <c r="C4" s="1105"/>
      <c r="D4" s="122"/>
      <c r="E4" s="1102"/>
      <c r="F4" s="1195" t="s">
        <v>68</v>
      </c>
      <c r="G4" s="1195" t="s">
        <v>198</v>
      </c>
      <c r="H4" s="1197" t="s">
        <v>199</v>
      </c>
      <c r="I4" s="1195" t="s">
        <v>200</v>
      </c>
      <c r="J4" s="1195" t="s">
        <v>68</v>
      </c>
      <c r="K4" s="1195" t="s">
        <v>201</v>
      </c>
      <c r="L4" s="1196" t="s">
        <v>202</v>
      </c>
    </row>
    <row r="5" spans="1:12" ht="48.75" customHeight="1">
      <c r="A5" s="1106"/>
      <c r="B5" s="1106"/>
      <c r="C5" s="1106"/>
      <c r="D5" s="123"/>
      <c r="E5" s="1103"/>
      <c r="F5" s="1103"/>
      <c r="G5" s="1103"/>
      <c r="H5" s="1113"/>
      <c r="I5" s="1103"/>
      <c r="J5" s="1103"/>
      <c r="K5" s="1103"/>
      <c r="L5" s="1109"/>
    </row>
    <row r="6" spans="1:12" s="130" customFormat="1" ht="15.75" hidden="1" customHeight="1">
      <c r="A6" s="1110" t="s">
        <v>835</v>
      </c>
      <c r="B6" s="1110"/>
      <c r="C6" s="1110"/>
      <c r="D6" s="2"/>
      <c r="E6" s="127">
        <v>1151826185.799772</v>
      </c>
      <c r="F6" s="128">
        <v>893350322.77902472</v>
      </c>
      <c r="G6" s="128">
        <v>804470584.85440421</v>
      </c>
      <c r="H6" s="128">
        <v>57677724.437222272</v>
      </c>
      <c r="I6" s="128">
        <v>31202013.487398982</v>
      </c>
      <c r="J6" s="128">
        <v>258475863.02074483</v>
      </c>
      <c r="K6" s="128">
        <v>265380930.84711596</v>
      </c>
      <c r="L6" s="128">
        <v>-6905067.8263727287</v>
      </c>
    </row>
    <row r="7" spans="1:12" s="130" customFormat="1" ht="15.75" hidden="1" customHeight="1">
      <c r="A7" s="1100" t="s">
        <v>873</v>
      </c>
      <c r="B7" s="1100"/>
      <c r="C7" s="1100"/>
      <c r="D7" s="2"/>
      <c r="E7" s="227" t="s">
        <v>14</v>
      </c>
      <c r="F7" s="227" t="s">
        <v>14</v>
      </c>
      <c r="G7" s="227" t="s">
        <v>14</v>
      </c>
      <c r="H7" s="227" t="s">
        <v>14</v>
      </c>
      <c r="I7" s="227" t="s">
        <v>14</v>
      </c>
      <c r="J7" s="227" t="s">
        <v>14</v>
      </c>
      <c r="K7" s="227" t="s">
        <v>14</v>
      </c>
      <c r="L7" s="227" t="s">
        <v>14</v>
      </c>
    </row>
    <row r="8" spans="1:12" s="130" customFormat="1" ht="15.75" hidden="1" customHeight="1">
      <c r="A8" s="1100" t="s">
        <v>874</v>
      </c>
      <c r="B8" s="1100"/>
      <c r="C8" s="1100"/>
      <c r="D8" s="2"/>
      <c r="E8" s="211">
        <v>868414421.03194356</v>
      </c>
      <c r="F8" s="132">
        <v>646892774.75283229</v>
      </c>
      <c r="G8" s="132">
        <v>549642144.51203966</v>
      </c>
      <c r="H8" s="132">
        <v>67344228.417728901</v>
      </c>
      <c r="I8" s="132">
        <v>29906401.823062155</v>
      </c>
      <c r="J8" s="132">
        <v>221484047.46170244</v>
      </c>
      <c r="K8" s="132">
        <v>247400044.96104524</v>
      </c>
      <c r="L8" s="132">
        <v>-25915997.499343891</v>
      </c>
    </row>
    <row r="9" spans="1:12" s="130" customFormat="1" ht="15.75" hidden="1" customHeight="1">
      <c r="A9" s="1100" t="s">
        <v>875</v>
      </c>
      <c r="B9" s="1100"/>
      <c r="C9" s="1100"/>
      <c r="D9" s="2"/>
      <c r="E9" s="211">
        <v>1050978800.6989181</v>
      </c>
      <c r="F9" s="132">
        <v>797727295.55094707</v>
      </c>
      <c r="G9" s="132">
        <v>683303155.25964534</v>
      </c>
      <c r="H9" s="132">
        <v>68486492.789971858</v>
      </c>
      <c r="I9" s="132">
        <v>45937647.501329675</v>
      </c>
      <c r="J9" s="132">
        <v>253251505.14797112</v>
      </c>
      <c r="K9" s="132">
        <v>282425075.65857679</v>
      </c>
      <c r="L9" s="132">
        <v>-29173570.510605689</v>
      </c>
    </row>
    <row r="10" spans="1:12" s="130" customFormat="1" ht="15.75" hidden="1" customHeight="1">
      <c r="A10" s="1100" t="s">
        <v>876</v>
      </c>
      <c r="B10" s="1100"/>
      <c r="C10" s="1100"/>
      <c r="D10" s="2"/>
      <c r="E10" s="106">
        <v>1067995063.900098</v>
      </c>
      <c r="F10" s="50">
        <v>831434490.03410792</v>
      </c>
      <c r="G10" s="50">
        <v>722722020.65428984</v>
      </c>
      <c r="H10" s="50">
        <v>72261525.734537184</v>
      </c>
      <c r="I10" s="50">
        <v>36450943.645281695</v>
      </c>
      <c r="J10" s="50">
        <v>236560573.86598521</v>
      </c>
      <c r="K10" s="50">
        <v>259722000.93643349</v>
      </c>
      <c r="L10" s="50">
        <v>-23161427.07044746</v>
      </c>
    </row>
    <row r="11" spans="1:12" s="130" customFormat="1" ht="15.75" hidden="1" customHeight="1">
      <c r="A11" s="1100" t="s">
        <v>877</v>
      </c>
      <c r="B11" s="1100"/>
      <c r="C11" s="1100"/>
      <c r="D11" s="2"/>
      <c r="E11" s="106">
        <v>1067774924.8796263</v>
      </c>
      <c r="F11" s="50">
        <v>819185648.9277606</v>
      </c>
      <c r="G11" s="50">
        <v>719392843.58047867</v>
      </c>
      <c r="H11" s="50">
        <v>66133630.380050376</v>
      </c>
      <c r="I11" s="50">
        <v>33659174.967231058</v>
      </c>
      <c r="J11" s="50">
        <v>248589275.95186689</v>
      </c>
      <c r="K11" s="50">
        <v>271931798.65626091</v>
      </c>
      <c r="L11" s="50">
        <v>-23342522.704393949</v>
      </c>
    </row>
    <row r="12" spans="1:12" s="130" customFormat="1" ht="15.75" hidden="1" customHeight="1">
      <c r="A12" s="1100" t="s">
        <v>878</v>
      </c>
      <c r="B12" s="1100"/>
      <c r="C12" s="1100"/>
      <c r="D12" s="2"/>
      <c r="E12" s="134" t="s">
        <v>398</v>
      </c>
      <c r="F12" s="134" t="s">
        <v>398</v>
      </c>
      <c r="G12" s="134" t="s">
        <v>398</v>
      </c>
      <c r="H12" s="134" t="s">
        <v>398</v>
      </c>
      <c r="I12" s="134" t="s">
        <v>398</v>
      </c>
      <c r="J12" s="134" t="s">
        <v>398</v>
      </c>
      <c r="K12" s="134" t="s">
        <v>398</v>
      </c>
      <c r="L12" s="134" t="s">
        <v>398</v>
      </c>
    </row>
    <row r="13" spans="1:12" s="130" customFormat="1" ht="15.75" hidden="1" customHeight="1">
      <c r="A13" s="1100" t="s">
        <v>879</v>
      </c>
      <c r="B13" s="1100"/>
      <c r="C13" s="1100"/>
      <c r="D13" s="2"/>
      <c r="E13" s="211">
        <f>F13+J13</f>
        <v>1809278903.2706246</v>
      </c>
      <c r="F13" s="210">
        <f>G13+H13+I13</f>
        <v>1506128939.8401039</v>
      </c>
      <c r="G13" s="210">
        <v>1386454876.1232986</v>
      </c>
      <c r="H13" s="132">
        <v>75937739.828953728</v>
      </c>
      <c r="I13" s="50">
        <v>43736323.887851544</v>
      </c>
      <c r="J13" s="50">
        <v>303149963.43052077</v>
      </c>
      <c r="K13" s="50">
        <v>301856174.15928048</v>
      </c>
      <c r="L13" s="50">
        <v>1293789.2712404351</v>
      </c>
    </row>
    <row r="14" spans="1:12" s="130" customFormat="1" ht="15.75" hidden="1" customHeight="1">
      <c r="A14" s="1100" t="s">
        <v>880</v>
      </c>
      <c r="B14" s="1100"/>
      <c r="C14" s="1100"/>
      <c r="D14" s="2"/>
      <c r="E14" s="211">
        <f>F14+J14</f>
        <v>1551363741.8683434</v>
      </c>
      <c r="F14" s="210">
        <f>G14+H14+I14</f>
        <v>1274736725.3060017</v>
      </c>
      <c r="G14" s="210">
        <v>1151627766</v>
      </c>
      <c r="H14" s="132">
        <v>87250605.80941993</v>
      </c>
      <c r="I14" s="132">
        <v>35858353.4965818</v>
      </c>
      <c r="J14" s="132">
        <v>276627016.56234175</v>
      </c>
      <c r="K14" s="132">
        <v>291833489.91973096</v>
      </c>
      <c r="L14" s="132">
        <v>-15206473.357389038</v>
      </c>
    </row>
    <row r="15" spans="1:12" s="130" customFormat="1" ht="15.75" hidden="1" customHeight="1">
      <c r="A15" s="1100" t="s">
        <v>881</v>
      </c>
      <c r="B15" s="1100"/>
      <c r="C15" s="1100"/>
      <c r="D15" s="2"/>
      <c r="E15" s="210">
        <v>1598848494.3334563</v>
      </c>
      <c r="F15" s="210">
        <v>1312842590.7319293</v>
      </c>
      <c r="G15" s="210">
        <v>1238450976.7702041</v>
      </c>
      <c r="H15" s="132">
        <v>32845041.98960245</v>
      </c>
      <c r="I15" s="132">
        <v>41546571.972124033</v>
      </c>
      <c r="J15" s="132">
        <v>286005903.60152584</v>
      </c>
      <c r="K15" s="132">
        <v>288555885.87464345</v>
      </c>
      <c r="L15" s="132">
        <v>-2549982.2731193737</v>
      </c>
    </row>
    <row r="16" spans="1:12" s="130" customFormat="1" ht="16.5" hidden="1" customHeight="1">
      <c r="A16" s="1100" t="s">
        <v>882</v>
      </c>
      <c r="B16" s="1100"/>
      <c r="C16" s="1100"/>
      <c r="D16" s="2"/>
      <c r="E16" s="194">
        <v>1806885737.2984271</v>
      </c>
      <c r="F16" s="194">
        <v>1486225843.0230834</v>
      </c>
      <c r="G16" s="194">
        <v>1401126342.5779359</v>
      </c>
      <c r="H16" s="194">
        <v>34014531.525050156</v>
      </c>
      <c r="I16" s="194">
        <v>51084968.920095801</v>
      </c>
      <c r="J16" s="194">
        <v>320659894.27534473</v>
      </c>
      <c r="K16" s="194">
        <v>310325617.37253189</v>
      </c>
      <c r="L16" s="194">
        <v>10334276.90281258</v>
      </c>
    </row>
    <row r="17" spans="1:12" s="130" customFormat="1" ht="15.75" hidden="1" customHeight="1">
      <c r="A17" s="1100" t="s">
        <v>883</v>
      </c>
      <c r="B17" s="1100"/>
      <c r="C17" s="1100"/>
      <c r="D17" s="2"/>
      <c r="E17" s="243" t="s">
        <v>813</v>
      </c>
      <c r="F17" s="243" t="s">
        <v>813</v>
      </c>
      <c r="G17" s="243" t="s">
        <v>813</v>
      </c>
      <c r="H17" s="243" t="s">
        <v>813</v>
      </c>
      <c r="I17" s="243" t="s">
        <v>813</v>
      </c>
      <c r="J17" s="243" t="s">
        <v>813</v>
      </c>
      <c r="K17" s="243" t="s">
        <v>813</v>
      </c>
      <c r="L17" s="243" t="s">
        <v>813</v>
      </c>
    </row>
    <row r="18" spans="1:12" s="130" customFormat="1" ht="15.75" customHeight="1">
      <c r="A18" s="1100" t="s">
        <v>884</v>
      </c>
      <c r="B18" s="1100"/>
      <c r="C18" s="1100"/>
      <c r="D18" s="2"/>
      <c r="E18" s="194">
        <v>1829300639.4857309</v>
      </c>
      <c r="F18" s="194">
        <v>1468974356.7092235</v>
      </c>
      <c r="G18" s="194">
        <v>1400273915.3743753</v>
      </c>
      <c r="H18" s="194">
        <v>39172976.468415625</v>
      </c>
      <c r="I18" s="194">
        <v>29527464.866432294</v>
      </c>
      <c r="J18" s="194">
        <v>360326282.77650476</v>
      </c>
      <c r="K18" s="194">
        <v>339716985.98869389</v>
      </c>
      <c r="L18" s="194">
        <v>20609296.787810676</v>
      </c>
    </row>
    <row r="19" spans="1:12" s="130" customFormat="1" ht="15.75" customHeight="1">
      <c r="A19" s="1100" t="s">
        <v>885</v>
      </c>
      <c r="B19" s="1100"/>
      <c r="C19" s="1100"/>
      <c r="D19" s="2"/>
      <c r="E19" s="194">
        <v>1913570358.5609207</v>
      </c>
      <c r="F19" s="194">
        <v>1552484302.749403</v>
      </c>
      <c r="G19" s="194">
        <v>1477562456.9443328</v>
      </c>
      <c r="H19" s="194">
        <v>40045147.25936126</v>
      </c>
      <c r="I19" s="194">
        <v>34876698.545709863</v>
      </c>
      <c r="J19" s="194">
        <v>361086055.8115235</v>
      </c>
      <c r="K19" s="194">
        <v>319772959.59404767</v>
      </c>
      <c r="L19" s="194">
        <v>41313096.217477351</v>
      </c>
    </row>
    <row r="20" spans="1:12" s="130" customFormat="1" ht="15.75" customHeight="1">
      <c r="A20" s="1100" t="s">
        <v>886</v>
      </c>
      <c r="B20" s="1100"/>
      <c r="C20" s="1100"/>
      <c r="D20" s="2"/>
      <c r="E20" s="194">
        <v>2162405349.4769664</v>
      </c>
      <c r="F20" s="194">
        <v>1790206827.7685723</v>
      </c>
      <c r="G20" s="194">
        <v>1685373928.5784187</v>
      </c>
      <c r="H20" s="194">
        <v>56827116.239590183</v>
      </c>
      <c r="I20" s="194">
        <v>48005782.950564675</v>
      </c>
      <c r="J20" s="194">
        <v>372198521.70839375</v>
      </c>
      <c r="K20" s="194">
        <v>332871018.1152972</v>
      </c>
      <c r="L20" s="194">
        <v>39327503.593096405</v>
      </c>
    </row>
    <row r="21" spans="1:12" s="130" customFormat="1" ht="15.75" customHeight="1">
      <c r="A21" s="1100" t="s">
        <v>887</v>
      </c>
      <c r="B21" s="1100"/>
      <c r="C21" s="1100"/>
      <c r="D21" s="2"/>
      <c r="E21" s="194">
        <v>2181981090.0158982</v>
      </c>
      <c r="F21" s="194">
        <v>1803865225.1648479</v>
      </c>
      <c r="G21" s="194">
        <v>1701465611.4138632</v>
      </c>
      <c r="H21" s="194">
        <v>52105190.22592967</v>
      </c>
      <c r="I21" s="194">
        <v>50294423.525053836</v>
      </c>
      <c r="J21" s="194">
        <v>378115864.85105354</v>
      </c>
      <c r="K21" s="194">
        <v>336693174.74084091</v>
      </c>
      <c r="L21" s="194">
        <v>41422690.11021591</v>
      </c>
    </row>
    <row r="22" spans="1:12" s="130" customFormat="1" ht="15.75" customHeight="1">
      <c r="A22" s="1100" t="s">
        <v>1107</v>
      </c>
      <c r="B22" s="1100"/>
      <c r="C22" s="1100"/>
      <c r="D22" s="2"/>
      <c r="E22" s="194">
        <v>2469547853.3207588</v>
      </c>
      <c r="F22" s="194">
        <v>2023006696.2600117</v>
      </c>
      <c r="G22" s="194">
        <v>1889433973.1779556</v>
      </c>
      <c r="H22" s="194">
        <v>78055215.71469602</v>
      </c>
      <c r="I22" s="194">
        <v>45285214.094360746</v>
      </c>
      <c r="J22" s="194">
        <v>446541157.06074548</v>
      </c>
      <c r="K22" s="194">
        <v>343623497.72454602</v>
      </c>
      <c r="L22" s="194">
        <v>75939060.312199399</v>
      </c>
    </row>
    <row r="23" spans="1:12" ht="18.600000000000001" customHeight="1">
      <c r="A23" s="1100" t="s">
        <v>63</v>
      </c>
      <c r="B23" s="1100"/>
      <c r="C23" s="1100"/>
      <c r="D23" s="2"/>
      <c r="E23" s="444"/>
      <c r="F23" s="444"/>
      <c r="G23" s="428"/>
      <c r="H23" s="428"/>
      <c r="I23" s="428"/>
      <c r="J23" s="428"/>
      <c r="K23" s="428"/>
      <c r="L23" s="428"/>
    </row>
    <row r="24" spans="1:12" ht="18.600000000000001" customHeight="1">
      <c r="A24" s="98"/>
      <c r="B24" s="98" t="s">
        <v>64</v>
      </c>
      <c r="C24" s="98"/>
      <c r="D24" s="46"/>
      <c r="E24" s="428">
        <v>2453948810.5448847</v>
      </c>
      <c r="F24" s="442">
        <v>2014819691.701395</v>
      </c>
      <c r="G24" s="428">
        <v>1881989431.7060342</v>
      </c>
      <c r="H24" s="428">
        <v>77727985.973237753</v>
      </c>
      <c r="I24" s="428">
        <v>44869980.749123923</v>
      </c>
      <c r="J24" s="428">
        <v>439129118.84348834</v>
      </c>
      <c r="K24" s="428">
        <v>337988619.15421164</v>
      </c>
      <c r="L24" s="428">
        <v>74161900.665276721</v>
      </c>
    </row>
    <row r="25" spans="1:12" ht="18.600000000000001" customHeight="1">
      <c r="A25" s="98"/>
      <c r="B25" s="98" t="s">
        <v>25</v>
      </c>
      <c r="C25" s="98"/>
      <c r="D25" s="46"/>
      <c r="E25" s="428">
        <v>15599042.775873573</v>
      </c>
      <c r="F25" s="428">
        <v>8187004.5586168952</v>
      </c>
      <c r="G25" s="428">
        <v>7444541.4719217895</v>
      </c>
      <c r="H25" s="428">
        <v>327229.74145828682</v>
      </c>
      <c r="I25" s="428">
        <v>415233.3452368197</v>
      </c>
      <c r="J25" s="428">
        <v>7412038.2172566773</v>
      </c>
      <c r="K25" s="428">
        <v>5634878.5703339875</v>
      </c>
      <c r="L25" s="428">
        <v>1777159.6469226896</v>
      </c>
    </row>
    <row r="26" spans="1:12" ht="18.600000000000001" customHeight="1">
      <c r="A26" s="1100" t="s">
        <v>26</v>
      </c>
      <c r="B26" s="1100"/>
      <c r="C26" s="1100"/>
      <c r="D26" s="2"/>
      <c r="E26" s="428"/>
      <c r="F26" s="428"/>
      <c r="G26" s="428"/>
      <c r="H26" s="428"/>
      <c r="I26" s="428"/>
      <c r="J26" s="428"/>
      <c r="K26" s="428"/>
      <c r="L26" s="428"/>
    </row>
    <row r="27" spans="1:12" ht="18.600000000000001" customHeight="1">
      <c r="A27" s="98"/>
      <c r="B27" s="98" t="s">
        <v>81</v>
      </c>
      <c r="C27" s="98"/>
      <c r="D27" s="46"/>
      <c r="E27" s="428">
        <v>1978055271.6728015</v>
      </c>
      <c r="F27" s="428">
        <v>1678760300.136445</v>
      </c>
      <c r="G27" s="428">
        <v>1590374323.5048161</v>
      </c>
      <c r="H27" s="428">
        <v>56370698.809584558</v>
      </c>
      <c r="I27" s="428">
        <v>32015277.822044071</v>
      </c>
      <c r="J27" s="428">
        <v>299294971.5363577</v>
      </c>
      <c r="K27" s="428">
        <v>252336430.59435388</v>
      </c>
      <c r="L27" s="428">
        <v>46958540.942003325</v>
      </c>
    </row>
    <row r="28" spans="1:12" ht="18.600000000000001" customHeight="1">
      <c r="A28" s="98"/>
      <c r="B28" s="98" t="s">
        <v>82</v>
      </c>
      <c r="C28" s="98"/>
      <c r="D28" s="46"/>
      <c r="E28" s="428">
        <v>61784895.37765038</v>
      </c>
      <c r="F28" s="428">
        <v>44191102.19864513</v>
      </c>
      <c r="G28" s="428">
        <v>39480563.011954606</v>
      </c>
      <c r="H28" s="428">
        <v>3470157.9706577137</v>
      </c>
      <c r="I28" s="428">
        <v>1240381.2160328003</v>
      </c>
      <c r="J28" s="428">
        <v>17593793.179005232</v>
      </c>
      <c r="K28" s="428">
        <v>18072586.812038299</v>
      </c>
      <c r="L28" s="428">
        <v>-478793.63303306134</v>
      </c>
    </row>
    <row r="29" spans="1:12" ht="18.600000000000001" customHeight="1">
      <c r="A29" s="98"/>
      <c r="B29" s="98" t="s">
        <v>83</v>
      </c>
      <c r="C29" s="98"/>
      <c r="D29" s="46"/>
      <c r="E29" s="428">
        <v>172347879.88789374</v>
      </c>
      <c r="F29" s="428">
        <v>120181032.77894485</v>
      </c>
      <c r="G29" s="428">
        <v>102222792.71502773</v>
      </c>
      <c r="H29" s="428">
        <v>12076725.295650844</v>
      </c>
      <c r="I29" s="428">
        <v>5881514.7682663444</v>
      </c>
      <c r="J29" s="428">
        <v>52166847.108948849</v>
      </c>
      <c r="K29" s="428">
        <v>37836361.693911083</v>
      </c>
      <c r="L29" s="428">
        <v>14330485.41503785</v>
      </c>
    </row>
    <row r="30" spans="1:12" ht="18.600000000000001" customHeight="1">
      <c r="A30" s="98"/>
      <c r="B30" s="98" t="s">
        <v>344</v>
      </c>
      <c r="C30" s="98"/>
      <c r="D30" s="46"/>
      <c r="E30" s="428">
        <v>22245094.101411965</v>
      </c>
      <c r="F30" s="428">
        <v>11873789.812978735</v>
      </c>
      <c r="G30" s="428">
        <v>10266114.806158258</v>
      </c>
      <c r="H30" s="428">
        <v>422350.76380294294</v>
      </c>
      <c r="I30" s="428">
        <v>1185324.2430175378</v>
      </c>
      <c r="J30" s="428">
        <v>10371304.28843322</v>
      </c>
      <c r="K30" s="428">
        <v>8228344.5502420282</v>
      </c>
      <c r="L30" s="428">
        <v>2142959.7381911934</v>
      </c>
    </row>
    <row r="31" spans="1:12" ht="18.600000000000001" customHeight="1">
      <c r="A31" s="98"/>
      <c r="B31" s="98" t="s">
        <v>343</v>
      </c>
      <c r="C31" s="98"/>
      <c r="D31" s="46"/>
      <c r="E31" s="428">
        <v>235114712.28099999</v>
      </c>
      <c r="F31" s="428">
        <v>168000471.33300003</v>
      </c>
      <c r="G31" s="428">
        <v>147090179.14000008</v>
      </c>
      <c r="H31" s="428">
        <v>5715282.8750000009</v>
      </c>
      <c r="I31" s="428">
        <v>4962716.0450000009</v>
      </c>
      <c r="J31" s="428">
        <v>67114240.947999999</v>
      </c>
      <c r="K31" s="428">
        <v>27149774.073999997</v>
      </c>
      <c r="L31" s="428">
        <v>12985867.850000003</v>
      </c>
    </row>
    <row r="32" spans="1:12" ht="18.600000000000001" customHeight="1">
      <c r="A32" s="1100" t="s">
        <v>27</v>
      </c>
      <c r="B32" s="1100"/>
      <c r="C32" s="1100"/>
      <c r="D32" s="2"/>
      <c r="E32" s="428"/>
      <c r="F32" s="428"/>
      <c r="G32" s="428"/>
      <c r="H32" s="428"/>
      <c r="I32" s="428"/>
      <c r="J32" s="428"/>
      <c r="K32" s="428"/>
      <c r="L32" s="428"/>
    </row>
    <row r="33" spans="1:12" ht="18.600000000000001" customHeight="1">
      <c r="A33" s="1120" t="s">
        <v>65</v>
      </c>
      <c r="B33" s="1120"/>
      <c r="C33" s="6"/>
      <c r="D33" s="2"/>
      <c r="E33" s="428">
        <v>2464416497.9394097</v>
      </c>
      <c r="F33" s="428">
        <v>2021035864.1939597</v>
      </c>
      <c r="G33" s="428">
        <v>1887560252.631413</v>
      </c>
      <c r="H33" s="428">
        <v>77968289.251207158</v>
      </c>
      <c r="I33" s="428">
        <v>45275029.038340501</v>
      </c>
      <c r="J33" s="428">
        <v>443380633.74544847</v>
      </c>
      <c r="K33" s="428">
        <v>341356632.75246024</v>
      </c>
      <c r="L33" s="428">
        <v>75045401.968988538</v>
      </c>
    </row>
    <row r="34" spans="1:12" ht="18.600000000000001" customHeight="1">
      <c r="A34" s="7"/>
      <c r="B34" s="98" t="s">
        <v>28</v>
      </c>
      <c r="C34" s="6"/>
      <c r="D34" s="2"/>
      <c r="E34" s="428">
        <v>1681878332.2709053</v>
      </c>
      <c r="F34" s="428">
        <v>1418617831.5896573</v>
      </c>
      <c r="G34" s="428">
        <v>1334424254.9765294</v>
      </c>
      <c r="H34" s="428">
        <v>53900279.638474159</v>
      </c>
      <c r="I34" s="428">
        <v>30293296.974654455</v>
      </c>
      <c r="J34" s="428">
        <v>263260500.68124965</v>
      </c>
      <c r="K34" s="428">
        <v>206260288.32461572</v>
      </c>
      <c r="L34" s="428">
        <v>57000212.356633797</v>
      </c>
    </row>
    <row r="35" spans="1:12" ht="18.600000000000001" customHeight="1">
      <c r="A35" s="42"/>
      <c r="B35" s="42" t="s">
        <v>927</v>
      </c>
      <c r="C35" s="42"/>
      <c r="D35" s="46"/>
      <c r="E35" s="428">
        <v>207029908.67999566</v>
      </c>
      <c r="F35" s="428">
        <v>161981460.48218712</v>
      </c>
      <c r="G35" s="428">
        <v>138081771.44698769</v>
      </c>
      <c r="H35" s="428">
        <v>16105415.803904969</v>
      </c>
      <c r="I35" s="428">
        <v>7794273.2312945183</v>
      </c>
      <c r="J35" s="428">
        <v>45048448.197808683</v>
      </c>
      <c r="K35" s="428">
        <v>39505412.370972157</v>
      </c>
      <c r="L35" s="428">
        <v>5543035.8268365869</v>
      </c>
    </row>
    <row r="36" spans="1:12" ht="18.600000000000001" customHeight="1">
      <c r="A36" s="42"/>
      <c r="B36" s="42" t="s">
        <v>928</v>
      </c>
      <c r="C36" s="42"/>
      <c r="D36" s="46"/>
      <c r="E36" s="428">
        <v>1276678023.5609004</v>
      </c>
      <c r="F36" s="428">
        <v>1103164810.5764132</v>
      </c>
      <c r="G36" s="428">
        <v>1054521104.6275461</v>
      </c>
      <c r="H36" s="428">
        <v>29485938.760312751</v>
      </c>
      <c r="I36" s="428">
        <v>19157767.188554201</v>
      </c>
      <c r="J36" s="428">
        <v>173513212.98448634</v>
      </c>
      <c r="K36" s="428">
        <v>121944966.75225322</v>
      </c>
      <c r="L36" s="428">
        <v>51568246.232233025</v>
      </c>
    </row>
    <row r="37" spans="1:12" ht="18.600000000000001" customHeight="1">
      <c r="A37" s="42"/>
      <c r="B37" s="42" t="s">
        <v>929</v>
      </c>
      <c r="C37" s="42"/>
      <c r="D37" s="46"/>
      <c r="E37" s="428">
        <v>130682669.1389401</v>
      </c>
      <c r="F37" s="428">
        <v>102795740.2230645</v>
      </c>
      <c r="G37" s="428">
        <v>95520609.09415713</v>
      </c>
      <c r="H37" s="428">
        <v>5372895.4571723426</v>
      </c>
      <c r="I37" s="428">
        <v>1902235.6717349861</v>
      </c>
      <c r="J37" s="428">
        <v>27886928.91587558</v>
      </c>
      <c r="K37" s="428">
        <v>27960370.056005668</v>
      </c>
      <c r="L37" s="428">
        <v>-73441.140130054846</v>
      </c>
    </row>
    <row r="38" spans="1:12" ht="18.600000000000001" customHeight="1">
      <c r="A38" s="42"/>
      <c r="B38" s="42" t="s">
        <v>930</v>
      </c>
      <c r="C38" s="42"/>
      <c r="D38" s="46"/>
      <c r="E38" s="428">
        <v>67487730.891070411</v>
      </c>
      <c r="F38" s="428">
        <v>50675820.30799149</v>
      </c>
      <c r="G38" s="428">
        <v>46300769.807836644</v>
      </c>
      <c r="H38" s="428">
        <v>2936029.6170840887</v>
      </c>
      <c r="I38" s="428">
        <v>1439020.8830707562</v>
      </c>
      <c r="J38" s="428">
        <v>16811910.583078932</v>
      </c>
      <c r="K38" s="428">
        <v>16849539.145384725</v>
      </c>
      <c r="L38" s="428">
        <v>-37628.562305800464</v>
      </c>
    </row>
    <row r="39" spans="1:12" ht="18.600000000000001" customHeight="1">
      <c r="A39" s="42"/>
      <c r="B39" s="98" t="s">
        <v>30</v>
      </c>
      <c r="C39" s="42"/>
      <c r="D39" s="46"/>
      <c r="E39" s="428">
        <v>308421067.0750286</v>
      </c>
      <c r="F39" s="428">
        <v>242906367.59938595</v>
      </c>
      <c r="G39" s="428">
        <v>228237398.93433964</v>
      </c>
      <c r="H39" s="428">
        <v>9773263.5763027128</v>
      </c>
      <c r="I39" s="428">
        <v>4895705.0887434147</v>
      </c>
      <c r="J39" s="428">
        <v>65514699.475643069</v>
      </c>
      <c r="K39" s="428">
        <v>59804170.945371345</v>
      </c>
      <c r="L39" s="428">
        <v>5710528.5302717639</v>
      </c>
    </row>
    <row r="40" spans="1:12" ht="18.600000000000001" customHeight="1">
      <c r="A40" s="42"/>
      <c r="B40" s="42" t="s">
        <v>931</v>
      </c>
      <c r="C40" s="42"/>
      <c r="D40" s="46"/>
      <c r="E40" s="428">
        <v>258376595.98529395</v>
      </c>
      <c r="F40" s="428">
        <v>210414662.29132286</v>
      </c>
      <c r="G40" s="428">
        <v>198072559.82576835</v>
      </c>
      <c r="H40" s="428">
        <v>8121287.6421565739</v>
      </c>
      <c r="I40" s="428">
        <v>4220814.8233977761</v>
      </c>
      <c r="J40" s="428">
        <v>47961933.693971418</v>
      </c>
      <c r="K40" s="428">
        <v>43065891.13635058</v>
      </c>
      <c r="L40" s="428">
        <v>4896042.5576208383</v>
      </c>
    </row>
    <row r="41" spans="1:12" ht="18.600000000000001" customHeight="1">
      <c r="A41" s="42"/>
      <c r="B41" s="42" t="s">
        <v>932</v>
      </c>
      <c r="C41" s="42"/>
      <c r="D41" s="46"/>
      <c r="E41" s="428">
        <v>50044471.089734763</v>
      </c>
      <c r="F41" s="428">
        <v>32491705.308063138</v>
      </c>
      <c r="G41" s="428">
        <v>30164839.108571365</v>
      </c>
      <c r="H41" s="428">
        <v>1651975.9341461384</v>
      </c>
      <c r="I41" s="428">
        <v>674890.26534563873</v>
      </c>
      <c r="J41" s="428">
        <v>17552765.781671651</v>
      </c>
      <c r="K41" s="428">
        <v>16738279.809020711</v>
      </c>
      <c r="L41" s="428">
        <v>814485.97265092167</v>
      </c>
    </row>
    <row r="42" spans="1:12" ht="18.600000000000001" customHeight="1">
      <c r="A42" s="42"/>
      <c r="B42" s="98" t="s">
        <v>31</v>
      </c>
      <c r="C42" s="42"/>
      <c r="D42" s="46"/>
      <c r="E42" s="428">
        <v>459289639.03135741</v>
      </c>
      <c r="F42" s="428">
        <v>349370414.93683821</v>
      </c>
      <c r="G42" s="428">
        <v>315184121.67053777</v>
      </c>
      <c r="H42" s="428">
        <v>13933740.667027138</v>
      </c>
      <c r="I42" s="428">
        <v>10020259.326273205</v>
      </c>
      <c r="J42" s="428">
        <v>109919224.09451921</v>
      </c>
      <c r="K42" s="428">
        <v>70795366.645811856</v>
      </c>
      <c r="L42" s="428">
        <v>12145258.424707161</v>
      </c>
    </row>
    <row r="43" spans="1:12" ht="18.600000000000001" customHeight="1">
      <c r="A43" s="42"/>
      <c r="B43" s="42" t="s">
        <v>933</v>
      </c>
      <c r="C43" s="6"/>
      <c r="D43" s="2"/>
      <c r="E43" s="428">
        <v>79047011.655688956</v>
      </c>
      <c r="F43" s="428">
        <v>61537385.687260583</v>
      </c>
      <c r="G43" s="428">
        <v>57991311.096093617</v>
      </c>
      <c r="H43" s="428">
        <v>1675376.4230894467</v>
      </c>
      <c r="I43" s="428">
        <v>1870698.1680775182</v>
      </c>
      <c r="J43" s="428">
        <v>17509625.968428385</v>
      </c>
      <c r="K43" s="428">
        <v>16089378.39810575</v>
      </c>
      <c r="L43" s="428">
        <v>1420247.5703226351</v>
      </c>
    </row>
    <row r="44" spans="1:12" ht="18.600000000000001" customHeight="1">
      <c r="A44" s="42"/>
      <c r="B44" s="42" t="s">
        <v>934</v>
      </c>
      <c r="C44" s="6"/>
      <c r="D44" s="2"/>
      <c r="E44" s="428">
        <v>321418872.91943264</v>
      </c>
      <c r="F44" s="428">
        <v>246141615.58844838</v>
      </c>
      <c r="G44" s="428">
        <v>217714122.49542284</v>
      </c>
      <c r="H44" s="428">
        <v>10772358.308922796</v>
      </c>
      <c r="I44" s="428">
        <v>7422841.5111025637</v>
      </c>
      <c r="J44" s="428">
        <v>75277257.330984101</v>
      </c>
      <c r="K44" s="428">
        <v>39699752.559033737</v>
      </c>
      <c r="L44" s="428">
        <v>8598905.7479503024</v>
      </c>
    </row>
    <row r="45" spans="1:12" ht="18.600000000000001" customHeight="1">
      <c r="A45" s="42"/>
      <c r="B45" s="42" t="s">
        <v>935</v>
      </c>
      <c r="C45" s="6"/>
      <c r="D45" s="2"/>
      <c r="E45" s="428">
        <v>58823754.456235789</v>
      </c>
      <c r="F45" s="428">
        <v>41691413.66112902</v>
      </c>
      <c r="G45" s="428">
        <v>39478688.079020992</v>
      </c>
      <c r="H45" s="428">
        <v>1486005.9350148977</v>
      </c>
      <c r="I45" s="428">
        <v>726719.64709312038</v>
      </c>
      <c r="J45" s="428">
        <v>17132340.795106713</v>
      </c>
      <c r="K45" s="428">
        <v>15006235.688672492</v>
      </c>
      <c r="L45" s="428">
        <v>2126105.1064342298</v>
      </c>
    </row>
    <row r="46" spans="1:12" ht="18.600000000000001" customHeight="1">
      <c r="A46" s="42"/>
      <c r="B46" s="98" t="s">
        <v>33</v>
      </c>
      <c r="C46" s="6"/>
      <c r="D46" s="2"/>
      <c r="E46" s="428">
        <v>14827459.562117366</v>
      </c>
      <c r="F46" s="428">
        <v>10141250.068080716</v>
      </c>
      <c r="G46" s="428">
        <v>9714477.0500080809</v>
      </c>
      <c r="H46" s="428">
        <v>361005.36940320005</v>
      </c>
      <c r="I46" s="428">
        <v>65767.648669434013</v>
      </c>
      <c r="J46" s="428">
        <v>4686209.4940366512</v>
      </c>
      <c r="K46" s="428">
        <v>4496806.8366608899</v>
      </c>
      <c r="L46" s="428">
        <v>189402.6573757625</v>
      </c>
    </row>
    <row r="47" spans="1:12" ht="18.600000000000001" customHeight="1">
      <c r="A47" s="1120" t="s">
        <v>34</v>
      </c>
      <c r="B47" s="1120"/>
      <c r="C47" s="6"/>
      <c r="D47" s="2"/>
      <c r="E47" s="428">
        <v>5131355.3813487906</v>
      </c>
      <c r="F47" s="428">
        <v>1970832.0660520068</v>
      </c>
      <c r="G47" s="428">
        <v>1873720.5465429015</v>
      </c>
      <c r="H47" s="428">
        <v>86926.463488855559</v>
      </c>
      <c r="I47" s="428">
        <v>10185.056020249594</v>
      </c>
      <c r="J47" s="428">
        <v>3160523.315296785</v>
      </c>
      <c r="K47" s="428">
        <v>2266864.9720859411</v>
      </c>
      <c r="L47" s="428">
        <v>893658.34321084409</v>
      </c>
    </row>
    <row r="48" spans="1:12" ht="18.600000000000001" customHeight="1">
      <c r="A48" s="1100" t="s">
        <v>164</v>
      </c>
      <c r="B48" s="1100"/>
      <c r="C48" s="1100"/>
      <c r="D48" s="46"/>
      <c r="E48" s="428"/>
      <c r="F48" s="428"/>
      <c r="G48" s="428"/>
      <c r="H48" s="428"/>
      <c r="I48" s="428"/>
      <c r="J48" s="428"/>
      <c r="K48" s="428"/>
      <c r="L48" s="428"/>
    </row>
    <row r="49" spans="1:12" ht="18.600000000000001" customHeight="1">
      <c r="A49" s="1120" t="s">
        <v>35</v>
      </c>
      <c r="B49" s="1120" t="s">
        <v>35</v>
      </c>
      <c r="C49" s="102"/>
      <c r="D49" s="46"/>
      <c r="E49" s="428">
        <v>1319358863.1769667</v>
      </c>
      <c r="F49" s="428">
        <v>1125548119.8330317</v>
      </c>
      <c r="G49" s="428">
        <v>1069823295.9683617</v>
      </c>
      <c r="H49" s="428">
        <v>35085177.695571281</v>
      </c>
      <c r="I49" s="428">
        <v>20639646.169098496</v>
      </c>
      <c r="J49" s="428">
        <v>193810743.34393537</v>
      </c>
      <c r="K49" s="428">
        <v>156548648.60170171</v>
      </c>
      <c r="L49" s="428">
        <v>37262094.742233127</v>
      </c>
    </row>
    <row r="50" spans="1:12" ht="18.600000000000001" customHeight="1">
      <c r="A50" s="98"/>
      <c r="B50" s="98" t="s">
        <v>36</v>
      </c>
      <c r="C50" s="98"/>
      <c r="D50" s="46"/>
      <c r="E50" s="428">
        <v>300931130.66134161</v>
      </c>
      <c r="F50" s="428">
        <v>231514311.44418749</v>
      </c>
      <c r="G50" s="428">
        <v>212948635.40549767</v>
      </c>
      <c r="H50" s="428">
        <v>10712080.209383294</v>
      </c>
      <c r="I50" s="428">
        <v>7853595.8293063445</v>
      </c>
      <c r="J50" s="428">
        <v>69416819.217154294</v>
      </c>
      <c r="K50" s="428">
        <v>62505009.926220514</v>
      </c>
      <c r="L50" s="428">
        <v>6911809.2909338186</v>
      </c>
    </row>
    <row r="51" spans="1:12" ht="18.600000000000001" customHeight="1">
      <c r="A51" s="98"/>
      <c r="B51" s="98" t="s">
        <v>37</v>
      </c>
      <c r="C51" s="98"/>
      <c r="D51" s="46"/>
      <c r="E51" s="428">
        <v>683671660.49203277</v>
      </c>
      <c r="F51" s="428">
        <v>613424506.42607486</v>
      </c>
      <c r="G51" s="428">
        <v>589673149.64263463</v>
      </c>
      <c r="H51" s="428">
        <v>15717163.774533687</v>
      </c>
      <c r="I51" s="428">
        <v>8034193.0089064427</v>
      </c>
      <c r="J51" s="428">
        <v>70247154.065957919</v>
      </c>
      <c r="K51" s="428">
        <v>59604262.847317539</v>
      </c>
      <c r="L51" s="428">
        <v>10642891.21864038</v>
      </c>
    </row>
    <row r="52" spans="1:12" ht="18.600000000000001" customHeight="1">
      <c r="A52" s="98"/>
      <c r="B52" s="98" t="s">
        <v>38</v>
      </c>
      <c r="C52" s="98"/>
      <c r="D52" s="46"/>
      <c r="E52" s="428">
        <v>334756072.02359194</v>
      </c>
      <c r="F52" s="428">
        <v>280609301.96276915</v>
      </c>
      <c r="G52" s="428">
        <v>267201510.92022914</v>
      </c>
      <c r="H52" s="428">
        <v>8655933.7116542961</v>
      </c>
      <c r="I52" s="428">
        <v>4751857.3308857027</v>
      </c>
      <c r="J52" s="428">
        <v>54146770.060822792</v>
      </c>
      <c r="K52" s="428">
        <v>34439375.82816384</v>
      </c>
      <c r="L52" s="428">
        <v>19707394.232658956</v>
      </c>
    </row>
    <row r="53" spans="1:12" ht="18.600000000000001" customHeight="1" thickBot="1">
      <c r="A53" s="1121" t="s">
        <v>39</v>
      </c>
      <c r="B53" s="1121"/>
      <c r="C53" s="100"/>
      <c r="D53" s="445"/>
      <c r="E53" s="436">
        <v>1150188990.1437914</v>
      </c>
      <c r="F53" s="436">
        <v>897458576.42698228</v>
      </c>
      <c r="G53" s="436">
        <v>819610677.20959425</v>
      </c>
      <c r="H53" s="436">
        <v>42970038.019124776</v>
      </c>
      <c r="I53" s="436">
        <v>24645567.925262272</v>
      </c>
      <c r="J53" s="436">
        <v>252730413.71680996</v>
      </c>
      <c r="K53" s="436">
        <v>187074849.12284324</v>
      </c>
      <c r="L53" s="436">
        <v>38676965.569966175</v>
      </c>
    </row>
    <row r="54" spans="1:12" s="446" customFormat="1" ht="15" customHeight="1">
      <c r="A54" s="244" t="s">
        <v>496</v>
      </c>
      <c r="B54" s="245"/>
      <c r="C54" s="246"/>
      <c r="D54" s="247"/>
      <c r="H54" s="447"/>
    </row>
    <row r="55" spans="1:12" s="446" customFormat="1" ht="15" customHeight="1">
      <c r="A55" s="244" t="s">
        <v>497</v>
      </c>
      <c r="B55" s="245"/>
      <c r="C55" s="246"/>
      <c r="D55" s="247"/>
      <c r="H55" s="447"/>
    </row>
    <row r="62" spans="1:12">
      <c r="B62" s="42" t="s">
        <v>962</v>
      </c>
      <c r="E62" s="43">
        <f>E37+E38</f>
        <v>198170400.03001052</v>
      </c>
      <c r="F62" s="43">
        <f t="shared" ref="F62:L62" si="0">F37+F38</f>
        <v>153471560.53105599</v>
      </c>
      <c r="G62" s="43">
        <f t="shared" si="0"/>
        <v>141821378.90199378</v>
      </c>
      <c r="H62" s="43">
        <f t="shared" si="0"/>
        <v>8308925.0742564313</v>
      </c>
      <c r="I62" s="43">
        <f t="shared" si="0"/>
        <v>3341256.5548057426</v>
      </c>
      <c r="J62" s="43">
        <f t="shared" si="0"/>
        <v>44698839.498954512</v>
      </c>
      <c r="K62" s="43">
        <f t="shared" si="0"/>
        <v>44809909.201390393</v>
      </c>
      <c r="L62" s="43">
        <f t="shared" si="0"/>
        <v>-111069.70243585532</v>
      </c>
    </row>
  </sheetData>
  <mergeCells count="36">
    <mergeCell ref="A53:B53"/>
    <mergeCell ref="A47:B47"/>
    <mergeCell ref="A26:C26"/>
    <mergeCell ref="A49:B49"/>
    <mergeCell ref="A32:C32"/>
    <mergeCell ref="A48:C48"/>
    <mergeCell ref="A7:C7"/>
    <mergeCell ref="F4:F5"/>
    <mergeCell ref="G4:G5"/>
    <mergeCell ref="A3:C5"/>
    <mergeCell ref="A33:B33"/>
    <mergeCell ref="A23:C23"/>
    <mergeCell ref="A15:C15"/>
    <mergeCell ref="A20:C20"/>
    <mergeCell ref="A18:C18"/>
    <mergeCell ref="A16:C16"/>
    <mergeCell ref="A17:C17"/>
    <mergeCell ref="A19:C19"/>
    <mergeCell ref="A21:C21"/>
    <mergeCell ref="A22:C22"/>
    <mergeCell ref="H1:L1"/>
    <mergeCell ref="A12:C12"/>
    <mergeCell ref="A14:C14"/>
    <mergeCell ref="I4:I5"/>
    <mergeCell ref="L4:L5"/>
    <mergeCell ref="K4:K5"/>
    <mergeCell ref="E3:E5"/>
    <mergeCell ref="H4:H5"/>
    <mergeCell ref="J4:J5"/>
    <mergeCell ref="A6:C6"/>
    <mergeCell ref="A8:C8"/>
    <mergeCell ref="A13:C13"/>
    <mergeCell ref="A11:C11"/>
    <mergeCell ref="A10:C10"/>
    <mergeCell ref="A1:G1"/>
    <mergeCell ref="A9:C9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7" max="3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K72"/>
  <sheetViews>
    <sheetView view="pageBreakPreview" zoomScaleNormal="50" zoomScaleSheetLayoutView="75" workbookViewId="0">
      <selection activeCell="J65" sqref="J65"/>
    </sheetView>
  </sheetViews>
  <sheetFormatPr defaultColWidth="9.109375" defaultRowHeight="15.6"/>
  <cols>
    <col min="1" max="1" width="2.33203125" style="14" customWidth="1"/>
    <col min="2" max="2" width="15.6640625" style="14" customWidth="1"/>
    <col min="3" max="3" width="2.33203125" style="14" customWidth="1"/>
    <col min="4" max="4" width="1.6640625" style="15" customWidth="1"/>
    <col min="5" max="7" width="21.88671875" style="43" customWidth="1"/>
    <col min="8" max="12" width="18.33203125" style="43" customWidth="1"/>
    <col min="13" max="13" width="9.109375" style="43"/>
    <col min="14" max="14" width="14.109375" style="43" bestFit="1" customWidth="1"/>
    <col min="15" max="16384" width="9.109375" style="43"/>
  </cols>
  <sheetData>
    <row r="1" spans="1:12" s="113" customFormat="1" ht="28.5" customHeight="1">
      <c r="A1" s="1128" t="s">
        <v>565</v>
      </c>
      <c r="B1" s="1128"/>
      <c r="C1" s="1128"/>
      <c r="D1" s="1128"/>
      <c r="E1" s="1128"/>
      <c r="F1" s="1128"/>
      <c r="G1" s="1128"/>
      <c r="H1" s="1124" t="s">
        <v>362</v>
      </c>
      <c r="I1" s="1124"/>
      <c r="J1" s="1124"/>
      <c r="K1" s="1124"/>
      <c r="L1" s="1124"/>
    </row>
    <row r="2" spans="1:12" ht="12.9" customHeight="1" thickBot="1">
      <c r="A2" s="43"/>
      <c r="B2" s="115"/>
      <c r="C2" s="115"/>
      <c r="D2" s="116"/>
      <c r="F2" s="427"/>
      <c r="G2" s="427"/>
      <c r="H2" s="427"/>
      <c r="I2" s="427"/>
      <c r="J2" s="427"/>
      <c r="K2" s="427"/>
      <c r="L2" s="248" t="s">
        <v>349</v>
      </c>
    </row>
    <row r="3" spans="1:12" s="203" customFormat="1" ht="12.9" customHeight="1">
      <c r="A3" s="1104" t="s">
        <v>1</v>
      </c>
      <c r="B3" s="1104"/>
      <c r="C3" s="1104"/>
      <c r="D3" s="119"/>
      <c r="E3" s="1101" t="s">
        <v>195</v>
      </c>
      <c r="F3" s="241" t="s">
        <v>196</v>
      </c>
      <c r="G3" s="241"/>
      <c r="H3" s="241"/>
      <c r="I3" s="241"/>
      <c r="J3" s="1198" t="s">
        <v>197</v>
      </c>
      <c r="K3" s="1199"/>
      <c r="L3" s="1199"/>
    </row>
    <row r="4" spans="1:12" s="203" customFormat="1" ht="12.9" customHeight="1">
      <c r="A4" s="1105"/>
      <c r="B4" s="1105"/>
      <c r="C4" s="1105"/>
      <c r="D4" s="122"/>
      <c r="E4" s="1102"/>
      <c r="F4" s="1195" t="s">
        <v>68</v>
      </c>
      <c r="G4" s="1195" t="s">
        <v>198</v>
      </c>
      <c r="H4" s="1197" t="s">
        <v>199</v>
      </c>
      <c r="I4" s="1195" t="s">
        <v>200</v>
      </c>
      <c r="J4" s="1195" t="s">
        <v>68</v>
      </c>
      <c r="K4" s="1195" t="s">
        <v>201</v>
      </c>
      <c r="L4" s="1196" t="s">
        <v>202</v>
      </c>
    </row>
    <row r="5" spans="1:12" s="225" customFormat="1" ht="48.75" customHeight="1">
      <c r="A5" s="1106"/>
      <c r="B5" s="1106"/>
      <c r="C5" s="1106"/>
      <c r="D5" s="224"/>
      <c r="E5" s="1103"/>
      <c r="F5" s="1103"/>
      <c r="G5" s="1103"/>
      <c r="H5" s="1113"/>
      <c r="I5" s="1103"/>
      <c r="J5" s="1103"/>
      <c r="K5" s="1103"/>
      <c r="L5" s="1109"/>
    </row>
    <row r="6" spans="1:12" s="130" customFormat="1" ht="13.5" hidden="1" customHeight="1">
      <c r="A6" s="1110" t="s">
        <v>834</v>
      </c>
      <c r="B6" s="1110"/>
      <c r="C6" s="1110"/>
      <c r="D6" s="126"/>
      <c r="E6" s="127">
        <v>884014361</v>
      </c>
      <c r="F6" s="128">
        <v>816615772</v>
      </c>
      <c r="G6" s="128">
        <v>597130155</v>
      </c>
      <c r="H6" s="128">
        <v>37601085</v>
      </c>
      <c r="I6" s="128">
        <v>19002633</v>
      </c>
      <c r="J6" s="128">
        <v>217723483</v>
      </c>
      <c r="K6" s="128">
        <v>322802954</v>
      </c>
      <c r="L6" s="128">
        <v>38654505</v>
      </c>
    </row>
    <row r="7" spans="1:12" s="130" customFormat="1" ht="13.5" hidden="1" customHeight="1">
      <c r="A7" s="1100" t="s">
        <v>835</v>
      </c>
      <c r="B7" s="1100"/>
      <c r="C7" s="1100"/>
      <c r="D7" s="126"/>
      <c r="E7" s="131">
        <v>1212122873.0867617</v>
      </c>
      <c r="F7" s="132">
        <v>1151826185.799772</v>
      </c>
      <c r="G7" s="132">
        <v>860664202.23223579</v>
      </c>
      <c r="H7" s="132">
        <v>61627792.47016219</v>
      </c>
      <c r="I7" s="132">
        <v>25981233.91723733</v>
      </c>
      <c r="J7" s="132">
        <v>414187546.63982821</v>
      </c>
      <c r="K7" s="132">
        <v>358867629.20500857</v>
      </c>
      <c r="L7" s="132">
        <v>65227930.940402821</v>
      </c>
    </row>
    <row r="8" spans="1:12" s="130" customFormat="1" ht="13.5" hidden="1" customHeight="1">
      <c r="A8" s="1100" t="s">
        <v>873</v>
      </c>
      <c r="B8" s="1100"/>
      <c r="C8" s="1100"/>
      <c r="D8" s="126"/>
      <c r="E8" s="131">
        <v>948584982</v>
      </c>
      <c r="F8" s="132">
        <v>937957568</v>
      </c>
      <c r="G8" s="132">
        <v>649592760</v>
      </c>
      <c r="H8" s="132">
        <v>33961983</v>
      </c>
      <c r="I8" s="132">
        <v>12274553</v>
      </c>
      <c r="J8" s="132">
        <v>331576729</v>
      </c>
      <c r="K8" s="132">
        <v>271779495</v>
      </c>
      <c r="L8" s="132">
        <v>82824847</v>
      </c>
    </row>
    <row r="9" spans="1:12" s="130" customFormat="1" ht="13.5" hidden="1" customHeight="1">
      <c r="A9" s="1100" t="s">
        <v>874</v>
      </c>
      <c r="B9" s="1100"/>
      <c r="C9" s="1100"/>
      <c r="D9" s="126"/>
      <c r="E9" s="211">
        <v>887937777.42154884</v>
      </c>
      <c r="F9" s="210">
        <v>868414421.03194356</v>
      </c>
      <c r="G9" s="210">
        <v>647532310.41547668</v>
      </c>
      <c r="H9" s="210">
        <v>52581956.153102256</v>
      </c>
      <c r="I9" s="210">
        <v>10688689.552511062</v>
      </c>
      <c r="J9" s="210">
        <v>276449626.26490414</v>
      </c>
      <c r="K9" s="210">
        <v>307812038.4449591</v>
      </c>
      <c r="L9" s="210">
        <v>54210746.42529235</v>
      </c>
    </row>
    <row r="10" spans="1:12" s="130" customFormat="1" ht="13.5" hidden="1" customHeight="1">
      <c r="A10" s="1100" t="s">
        <v>875</v>
      </c>
      <c r="B10" s="1100"/>
      <c r="C10" s="1100"/>
      <c r="D10" s="126"/>
      <c r="E10" s="211">
        <v>1094008385.2415526</v>
      </c>
      <c r="F10" s="210">
        <v>1050978800.6989181</v>
      </c>
      <c r="G10" s="210">
        <v>817188245.88725257</v>
      </c>
      <c r="H10" s="210">
        <v>141809653.47389013</v>
      </c>
      <c r="I10" s="210">
        <v>20316280.878726214</v>
      </c>
      <c r="J10" s="210">
        <v>296025460.82286692</v>
      </c>
      <c r="K10" s="210">
        <v>359036850.71176863</v>
      </c>
      <c r="L10" s="210">
        <v>56668654.987001732</v>
      </c>
    </row>
    <row r="11" spans="1:12" s="130" customFormat="1" ht="13.65" hidden="1" customHeight="1">
      <c r="A11" s="1100" t="s">
        <v>876</v>
      </c>
      <c r="B11" s="1100"/>
      <c r="C11" s="1100"/>
      <c r="D11" s="126"/>
      <c r="E11" s="211">
        <v>1104507474.4175601</v>
      </c>
      <c r="F11" s="106">
        <v>1067995063.900094</v>
      </c>
      <c r="G11" s="106">
        <v>844266328.09188735</v>
      </c>
      <c r="H11" s="106">
        <v>83545723.626557037</v>
      </c>
      <c r="I11" s="106">
        <v>16213505.051686004</v>
      </c>
      <c r="J11" s="106">
        <v>331835129.9245007</v>
      </c>
      <c r="K11" s="106">
        <v>412671969.48914409</v>
      </c>
      <c r="L11" s="106">
        <v>51170554.744952828</v>
      </c>
    </row>
    <row r="12" spans="1:12" s="130" customFormat="1" ht="13.65" hidden="1" customHeight="1">
      <c r="A12" s="1100" t="s">
        <v>877</v>
      </c>
      <c r="B12" s="1100"/>
      <c r="C12" s="1100"/>
      <c r="D12" s="126"/>
      <c r="E12" s="211">
        <v>1110604457.444062</v>
      </c>
      <c r="F12" s="106">
        <v>1067774924.8796263</v>
      </c>
      <c r="G12" s="106">
        <v>840124875.26148772</v>
      </c>
      <c r="H12" s="106">
        <v>59000259.028558321</v>
      </c>
      <c r="I12" s="106">
        <v>22343556.438847698</v>
      </c>
      <c r="J12" s="106">
        <v>368720316.52669519</v>
      </c>
      <c r="K12" s="106">
        <v>390060743.2673859</v>
      </c>
      <c r="L12" s="106">
        <v>59212231.787924983</v>
      </c>
    </row>
    <row r="13" spans="1:12" s="130" customFormat="1" ht="13.65" hidden="1" customHeight="1">
      <c r="A13" s="1100" t="s">
        <v>878</v>
      </c>
      <c r="B13" s="1100"/>
      <c r="C13" s="1100"/>
      <c r="D13" s="2"/>
      <c r="E13" s="134" t="s">
        <v>398</v>
      </c>
      <c r="F13" s="134" t="s">
        <v>398</v>
      </c>
      <c r="G13" s="134" t="s">
        <v>398</v>
      </c>
      <c r="H13" s="134" t="s">
        <v>398</v>
      </c>
      <c r="I13" s="134" t="s">
        <v>398</v>
      </c>
      <c r="J13" s="134" t="s">
        <v>398</v>
      </c>
      <c r="K13" s="134" t="s">
        <v>398</v>
      </c>
      <c r="L13" s="134" t="s">
        <v>398</v>
      </c>
    </row>
    <row r="14" spans="1:12" s="130" customFormat="1" ht="13.65" hidden="1" customHeight="1">
      <c r="A14" s="1100" t="s">
        <v>879</v>
      </c>
      <c r="B14" s="1100"/>
      <c r="C14" s="1100"/>
      <c r="D14" s="126"/>
      <c r="E14" s="211">
        <f>F14+J14</f>
        <v>1809278903.2706246</v>
      </c>
      <c r="F14" s="210">
        <f>G14+H14+I14</f>
        <v>1506128939.8401039</v>
      </c>
      <c r="G14" s="210">
        <v>1386454876.1232986</v>
      </c>
      <c r="H14" s="106">
        <v>75937739.828953728</v>
      </c>
      <c r="I14" s="106">
        <v>43736323.887851544</v>
      </c>
      <c r="J14" s="106">
        <v>303149963.43052077</v>
      </c>
      <c r="K14" s="106">
        <v>301856174.15928048</v>
      </c>
      <c r="L14" s="106">
        <v>1293789.2712404351</v>
      </c>
    </row>
    <row r="15" spans="1:12" s="130" customFormat="1" ht="13.65" hidden="1" customHeight="1">
      <c r="A15" s="1100" t="s">
        <v>880</v>
      </c>
      <c r="B15" s="1100"/>
      <c r="C15" s="1100"/>
      <c r="D15" s="126"/>
      <c r="E15" s="211">
        <f>F15+J15</f>
        <v>1551363741.8683434</v>
      </c>
      <c r="F15" s="210">
        <f>G15+H15+I15</f>
        <v>1274736725.3060017</v>
      </c>
      <c r="G15" s="210">
        <v>1151627766</v>
      </c>
      <c r="H15" s="210">
        <v>87250605.80941993</v>
      </c>
      <c r="I15" s="210">
        <v>35858353.4965818</v>
      </c>
      <c r="J15" s="210">
        <v>276627016.56234175</v>
      </c>
      <c r="K15" s="210">
        <v>291833489.91973096</v>
      </c>
      <c r="L15" s="210">
        <v>-15206473.357389038</v>
      </c>
    </row>
    <row r="16" spans="1:12" s="130" customFormat="1" ht="15.75" hidden="1" customHeight="1">
      <c r="A16" s="1100" t="s">
        <v>881</v>
      </c>
      <c r="B16" s="1100"/>
      <c r="C16" s="1100"/>
      <c r="D16" s="2"/>
      <c r="E16" s="210">
        <v>1598848494.3334563</v>
      </c>
      <c r="F16" s="210">
        <v>1312842590.7319293</v>
      </c>
      <c r="G16" s="210">
        <v>1238450976.7702041</v>
      </c>
      <c r="H16" s="132">
        <v>32845041.98960245</v>
      </c>
      <c r="I16" s="132">
        <v>41546571.972124033</v>
      </c>
      <c r="J16" s="132">
        <v>286005903.60152584</v>
      </c>
      <c r="K16" s="132">
        <v>288555885.87464345</v>
      </c>
      <c r="L16" s="132">
        <v>-2549982.2731193737</v>
      </c>
    </row>
    <row r="17" spans="1:15" s="130" customFormat="1" ht="16.5" hidden="1" customHeight="1">
      <c r="A17" s="1100" t="s">
        <v>882</v>
      </c>
      <c r="B17" s="1100"/>
      <c r="C17" s="1100"/>
      <c r="D17" s="2"/>
      <c r="E17" s="194">
        <v>1806885737.2984271</v>
      </c>
      <c r="F17" s="194">
        <v>1486225843.0230834</v>
      </c>
      <c r="G17" s="194">
        <v>1401126342.5779359</v>
      </c>
      <c r="H17" s="194">
        <v>34014531.525050156</v>
      </c>
      <c r="I17" s="194">
        <v>51084968.920095801</v>
      </c>
      <c r="J17" s="194">
        <v>320659894.27534473</v>
      </c>
      <c r="K17" s="194">
        <v>310325617.37253189</v>
      </c>
      <c r="L17" s="194">
        <v>10334276.90281258</v>
      </c>
    </row>
    <row r="18" spans="1:15" s="130" customFormat="1" ht="15" hidden="1" customHeight="1">
      <c r="A18" s="1100" t="s">
        <v>883</v>
      </c>
      <c r="B18" s="1100"/>
      <c r="C18" s="1100"/>
      <c r="D18" s="2"/>
      <c r="E18" s="243" t="s">
        <v>813</v>
      </c>
      <c r="F18" s="243" t="s">
        <v>813</v>
      </c>
      <c r="G18" s="243" t="s">
        <v>813</v>
      </c>
      <c r="H18" s="243" t="s">
        <v>813</v>
      </c>
      <c r="I18" s="243" t="s">
        <v>813</v>
      </c>
      <c r="J18" s="243" t="s">
        <v>813</v>
      </c>
      <c r="K18" s="243" t="s">
        <v>813</v>
      </c>
      <c r="L18" s="243" t="s">
        <v>813</v>
      </c>
    </row>
    <row r="19" spans="1:15" s="130" customFormat="1" ht="15" customHeight="1">
      <c r="A19" s="1100" t="s">
        <v>884</v>
      </c>
      <c r="B19" s="1100"/>
      <c r="C19" s="1100"/>
      <c r="D19" s="2"/>
      <c r="E19" s="194">
        <v>1829300639.4857309</v>
      </c>
      <c r="F19" s="194">
        <v>1468974356.7092235</v>
      </c>
      <c r="G19" s="194">
        <v>1400273915.3743753</v>
      </c>
      <c r="H19" s="194">
        <v>39172976.468415625</v>
      </c>
      <c r="I19" s="194">
        <v>29527464.866432294</v>
      </c>
      <c r="J19" s="194">
        <v>360326282.77650476</v>
      </c>
      <c r="K19" s="194">
        <v>339716985.98869389</v>
      </c>
      <c r="L19" s="194">
        <v>20609296.787810676</v>
      </c>
    </row>
    <row r="20" spans="1:15" s="130" customFormat="1" ht="15" customHeight="1">
      <c r="A20" s="1100" t="s">
        <v>885</v>
      </c>
      <c r="B20" s="1100"/>
      <c r="C20" s="1100"/>
      <c r="D20" s="2"/>
      <c r="E20" s="194">
        <v>1913570358.5609207</v>
      </c>
      <c r="F20" s="194">
        <v>1552484302.749403</v>
      </c>
      <c r="G20" s="194">
        <v>1477562456.9443328</v>
      </c>
      <c r="H20" s="194">
        <v>40045147.25936126</v>
      </c>
      <c r="I20" s="194">
        <v>34876698.545709863</v>
      </c>
      <c r="J20" s="194">
        <v>361086055.8115235</v>
      </c>
      <c r="K20" s="194">
        <v>319772959.59404767</v>
      </c>
      <c r="L20" s="194">
        <v>41313096.217477351</v>
      </c>
    </row>
    <row r="21" spans="1:15" s="130" customFormat="1" ht="15" customHeight="1">
      <c r="A21" s="1100" t="s">
        <v>886</v>
      </c>
      <c r="B21" s="1100"/>
      <c r="C21" s="1100"/>
      <c r="D21" s="2"/>
      <c r="E21" s="194">
        <v>2162405349.4769664</v>
      </c>
      <c r="F21" s="194">
        <v>1790206827.7685723</v>
      </c>
      <c r="G21" s="194">
        <v>1685373928.5784187</v>
      </c>
      <c r="H21" s="194">
        <v>56827116.239590183</v>
      </c>
      <c r="I21" s="194">
        <v>48005782.950564675</v>
      </c>
      <c r="J21" s="194">
        <v>372198521.70839375</v>
      </c>
      <c r="K21" s="194">
        <v>332871018.1152972</v>
      </c>
      <c r="L21" s="194">
        <v>39327503.593096405</v>
      </c>
    </row>
    <row r="22" spans="1:15" s="130" customFormat="1" ht="13.65" customHeight="1">
      <c r="A22" s="1100" t="s">
        <v>887</v>
      </c>
      <c r="B22" s="1100"/>
      <c r="C22" s="1100"/>
      <c r="D22" s="2"/>
      <c r="E22" s="194">
        <v>2181981090.0158982</v>
      </c>
      <c r="F22" s="194">
        <v>1803865225.1648479</v>
      </c>
      <c r="G22" s="194">
        <v>1701465611.4138632</v>
      </c>
      <c r="H22" s="194">
        <v>52105190.22592967</v>
      </c>
      <c r="I22" s="194">
        <v>50294423.525053836</v>
      </c>
      <c r="J22" s="194">
        <v>378115864.85105354</v>
      </c>
      <c r="K22" s="194">
        <v>336693174.74084091</v>
      </c>
      <c r="L22" s="194">
        <v>41422690.11021591</v>
      </c>
    </row>
    <row r="23" spans="1:15" s="130" customFormat="1" ht="13.65" customHeight="1">
      <c r="A23" s="1100" t="s">
        <v>1107</v>
      </c>
      <c r="B23" s="1100"/>
      <c r="C23" s="1100"/>
      <c r="D23" s="2"/>
      <c r="E23" s="194">
        <v>2469547853.3207588</v>
      </c>
      <c r="F23" s="194">
        <v>2023006696.2600117</v>
      </c>
      <c r="G23" s="194">
        <v>1889433973.1779556</v>
      </c>
      <c r="H23" s="194">
        <v>78055215.71469602</v>
      </c>
      <c r="I23" s="194">
        <v>45285214.094360746</v>
      </c>
      <c r="J23" s="194">
        <v>446541157.06074548</v>
      </c>
      <c r="K23" s="194">
        <v>343623497.72454602</v>
      </c>
      <c r="L23" s="194">
        <v>75939060.312199399</v>
      </c>
    </row>
    <row r="24" spans="1:15" ht="13.65" customHeight="1">
      <c r="A24" s="1100" t="s">
        <v>17</v>
      </c>
      <c r="B24" s="1100"/>
      <c r="C24" s="1100"/>
      <c r="D24" s="126"/>
      <c r="E24" s="217"/>
      <c r="F24" s="199"/>
      <c r="G24" s="199"/>
      <c r="H24" s="199"/>
      <c r="I24" s="199"/>
      <c r="J24" s="199"/>
      <c r="K24" s="199"/>
      <c r="L24" s="199"/>
      <c r="N24" s="130"/>
      <c r="O24" s="130"/>
    </row>
    <row r="25" spans="1:15" ht="13.65" customHeight="1">
      <c r="A25" s="98"/>
      <c r="B25" s="42" t="s">
        <v>888</v>
      </c>
      <c r="C25" s="98"/>
      <c r="D25" s="440"/>
      <c r="E25" s="441">
        <v>258373034.7057372</v>
      </c>
      <c r="F25" s="442">
        <v>172936970.14913166</v>
      </c>
      <c r="G25" s="442">
        <v>151659419.77370194</v>
      </c>
      <c r="H25" s="442">
        <v>13607259.88427734</v>
      </c>
      <c r="I25" s="442">
        <v>7670290.4911528165</v>
      </c>
      <c r="J25" s="442">
        <v>85436064.556605563</v>
      </c>
      <c r="K25" s="442">
        <v>98013680.018530667</v>
      </c>
      <c r="L25" s="442">
        <v>-12577615.4619253</v>
      </c>
      <c r="N25" s="130"/>
      <c r="O25" s="130"/>
    </row>
    <row r="26" spans="1:15" ht="13.65" customHeight="1">
      <c r="A26" s="98"/>
      <c r="B26" s="42" t="s">
        <v>889</v>
      </c>
      <c r="C26" s="98"/>
      <c r="D26" s="440"/>
      <c r="E26" s="441">
        <v>266028914.27233991</v>
      </c>
      <c r="F26" s="442">
        <v>208836471.5875465</v>
      </c>
      <c r="G26" s="442">
        <v>191880873.43901551</v>
      </c>
      <c r="H26" s="442">
        <v>10584257.301469283</v>
      </c>
      <c r="I26" s="442">
        <v>6371340.8470618539</v>
      </c>
      <c r="J26" s="442">
        <v>57192442.684793442</v>
      </c>
      <c r="K26" s="442">
        <v>58666985.57233569</v>
      </c>
      <c r="L26" s="442">
        <v>-1474542.8875423486</v>
      </c>
      <c r="N26" s="130"/>
      <c r="O26" s="130"/>
    </row>
    <row r="27" spans="1:15" ht="13.65" customHeight="1">
      <c r="A27" s="98"/>
      <c r="B27" s="42" t="s">
        <v>890</v>
      </c>
      <c r="C27" s="98"/>
      <c r="D27" s="440"/>
      <c r="E27" s="441">
        <v>392911479.46110952</v>
      </c>
      <c r="F27" s="442">
        <v>309451139.98643494</v>
      </c>
      <c r="G27" s="442">
        <v>283382929.96721548</v>
      </c>
      <c r="H27" s="442">
        <v>15512077.413752107</v>
      </c>
      <c r="I27" s="442">
        <v>10556132.605467279</v>
      </c>
      <c r="J27" s="442">
        <v>83460339.474674717</v>
      </c>
      <c r="K27" s="442">
        <v>58988739.185246862</v>
      </c>
      <c r="L27" s="442">
        <v>24471600.289427843</v>
      </c>
      <c r="N27" s="130"/>
      <c r="O27" s="130"/>
    </row>
    <row r="28" spans="1:15" ht="13.65" customHeight="1">
      <c r="A28" s="98"/>
      <c r="B28" s="42" t="s">
        <v>891</v>
      </c>
      <c r="C28" s="98"/>
      <c r="D28" s="440"/>
      <c r="E28" s="441">
        <v>283757479.20431834</v>
      </c>
      <c r="F28" s="442">
        <v>229637634.78066126</v>
      </c>
      <c r="G28" s="442">
        <v>211790926.51304024</v>
      </c>
      <c r="H28" s="442">
        <v>11299932.910942245</v>
      </c>
      <c r="I28" s="442">
        <v>6546775.3566788146</v>
      </c>
      <c r="J28" s="442">
        <v>54119844.423657127</v>
      </c>
      <c r="K28" s="442">
        <v>41765143.919977039</v>
      </c>
      <c r="L28" s="442">
        <v>12354700.503680052</v>
      </c>
      <c r="N28" s="130"/>
      <c r="O28" s="130"/>
    </row>
    <row r="29" spans="1:15" ht="13.65" customHeight="1">
      <c r="A29" s="98"/>
      <c r="B29" s="42" t="s">
        <v>892</v>
      </c>
      <c r="C29" s="98"/>
      <c r="D29" s="440"/>
      <c r="E29" s="441">
        <v>458452906.40425283</v>
      </c>
      <c r="F29" s="442">
        <v>365629138.27123839</v>
      </c>
      <c r="G29" s="442">
        <v>339325252.08298343</v>
      </c>
      <c r="H29" s="442">
        <v>12362397.577255081</v>
      </c>
      <c r="I29" s="442">
        <v>3709195.338</v>
      </c>
      <c r="J29" s="442">
        <v>92823768.133014604</v>
      </c>
      <c r="K29" s="442">
        <v>38680042.585455514</v>
      </c>
      <c r="L29" s="442">
        <v>27165126.523559086</v>
      </c>
      <c r="N29" s="130"/>
      <c r="O29" s="130"/>
    </row>
    <row r="30" spans="1:15" ht="13.65" customHeight="1">
      <c r="A30" s="98"/>
      <c r="B30" s="42" t="s">
        <v>893</v>
      </c>
      <c r="C30" s="98"/>
      <c r="D30" s="440"/>
      <c r="E30" s="441">
        <v>810024039.27299988</v>
      </c>
      <c r="F30" s="442">
        <v>736515341.48500013</v>
      </c>
      <c r="G30" s="442">
        <v>711394571.40200007</v>
      </c>
      <c r="H30" s="442">
        <v>14689290.627</v>
      </c>
      <c r="I30" s="442">
        <v>10431479.455999998</v>
      </c>
      <c r="J30" s="442">
        <v>73508697.788000003</v>
      </c>
      <c r="K30" s="442">
        <v>47508906.443000004</v>
      </c>
      <c r="L30" s="442">
        <v>25999791.344999999</v>
      </c>
      <c r="N30" s="130"/>
      <c r="O30" s="130"/>
    </row>
    <row r="31" spans="1:15" ht="13.65" customHeight="1">
      <c r="A31" s="1100" t="s">
        <v>18</v>
      </c>
      <c r="B31" s="1100"/>
      <c r="C31" s="1100"/>
      <c r="D31" s="2"/>
      <c r="E31" s="441"/>
      <c r="F31" s="442"/>
      <c r="G31" s="442"/>
      <c r="H31" s="442"/>
      <c r="I31" s="442"/>
      <c r="J31" s="442"/>
      <c r="K31" s="442"/>
      <c r="L31" s="442"/>
      <c r="N31" s="130"/>
      <c r="O31" s="130"/>
    </row>
    <row r="32" spans="1:15" ht="13.65" customHeight="1">
      <c r="A32" s="98"/>
      <c r="B32" s="62" t="s">
        <v>487</v>
      </c>
      <c r="C32" s="98"/>
      <c r="D32" s="46"/>
      <c r="E32" s="441">
        <v>100492476.12555519</v>
      </c>
      <c r="F32" s="442">
        <v>71474947.304897845</v>
      </c>
      <c r="G32" s="442">
        <v>62585119.719362155</v>
      </c>
      <c r="H32" s="442">
        <v>5125007.3790937653</v>
      </c>
      <c r="I32" s="442">
        <v>3764820.2064419095</v>
      </c>
      <c r="J32" s="442">
        <v>29017528.820657309</v>
      </c>
      <c r="K32" s="442">
        <v>40160630.141401745</v>
      </c>
      <c r="L32" s="442">
        <v>-11143101.320744377</v>
      </c>
      <c r="N32" s="130"/>
      <c r="O32" s="130"/>
    </row>
    <row r="33" spans="1:15" ht="13.65" customHeight="1">
      <c r="A33" s="98"/>
      <c r="B33" s="62" t="s">
        <v>488</v>
      </c>
      <c r="C33" s="98"/>
      <c r="D33" s="46"/>
      <c r="E33" s="441">
        <v>28602975.719770417</v>
      </c>
      <c r="F33" s="442">
        <v>17375226.179993756</v>
      </c>
      <c r="G33" s="442">
        <v>15578599.062192656</v>
      </c>
      <c r="H33" s="442">
        <v>1192442.7166297771</v>
      </c>
      <c r="I33" s="442">
        <v>604184.40117132151</v>
      </c>
      <c r="J33" s="442">
        <v>11227749.539776655</v>
      </c>
      <c r="K33" s="442">
        <v>12809689.741214022</v>
      </c>
      <c r="L33" s="442">
        <v>-1581940.2014373764</v>
      </c>
      <c r="N33" s="130"/>
      <c r="O33" s="130"/>
    </row>
    <row r="34" spans="1:15" ht="13.65" customHeight="1">
      <c r="A34" s="42"/>
      <c r="B34" s="62" t="s">
        <v>489</v>
      </c>
      <c r="C34" s="42"/>
      <c r="D34" s="46"/>
      <c r="E34" s="441">
        <v>56036045.762041859</v>
      </c>
      <c r="F34" s="442">
        <v>34840737.695683673</v>
      </c>
      <c r="G34" s="442">
        <v>31336214.723772746</v>
      </c>
      <c r="H34" s="442">
        <v>2286371.6062775459</v>
      </c>
      <c r="I34" s="442">
        <v>1218151.3656333687</v>
      </c>
      <c r="J34" s="442">
        <v>21195308.066358216</v>
      </c>
      <c r="K34" s="442">
        <v>23092007.205289807</v>
      </c>
      <c r="L34" s="442">
        <v>-1896699.1389315636</v>
      </c>
      <c r="N34" s="130"/>
      <c r="O34" s="130"/>
    </row>
    <row r="35" spans="1:15" ht="13.65" customHeight="1">
      <c r="A35" s="42"/>
      <c r="B35" s="62" t="s">
        <v>490</v>
      </c>
      <c r="C35" s="42"/>
      <c r="D35" s="46"/>
      <c r="E35" s="441">
        <v>170526159.62023115</v>
      </c>
      <c r="F35" s="442">
        <v>121535171.80975486</v>
      </c>
      <c r="G35" s="442">
        <v>105763421.18648283</v>
      </c>
      <c r="H35" s="442">
        <v>8791070.5732102506</v>
      </c>
      <c r="I35" s="442">
        <v>6980680.0500618136</v>
      </c>
      <c r="J35" s="442">
        <v>48990987.81047637</v>
      </c>
      <c r="K35" s="442">
        <v>48086889.09912312</v>
      </c>
      <c r="L35" s="442">
        <v>904098.71135323658</v>
      </c>
      <c r="N35" s="130"/>
      <c r="O35" s="130"/>
    </row>
    <row r="36" spans="1:15" ht="13.65" customHeight="1">
      <c r="A36" s="42"/>
      <c r="B36" s="62" t="s">
        <v>491</v>
      </c>
      <c r="C36" s="42"/>
      <c r="D36" s="46"/>
      <c r="E36" s="441">
        <v>212437987.69379985</v>
      </c>
      <c r="F36" s="442">
        <v>159545720.11596709</v>
      </c>
      <c r="G36" s="442">
        <v>145480092.35273287</v>
      </c>
      <c r="H36" s="442">
        <v>9869163.7172112428</v>
      </c>
      <c r="I36" s="442">
        <v>4196464.0460229013</v>
      </c>
      <c r="J36" s="442">
        <v>52892267.577832781</v>
      </c>
      <c r="K36" s="442">
        <v>44824184.871439822</v>
      </c>
      <c r="L36" s="442">
        <v>8068082.7063929597</v>
      </c>
      <c r="N36" s="130"/>
      <c r="O36" s="130"/>
    </row>
    <row r="37" spans="1:15" ht="13.65" customHeight="1">
      <c r="A37" s="42"/>
      <c r="B37" s="62" t="s">
        <v>492</v>
      </c>
      <c r="C37" s="42"/>
      <c r="D37" s="46"/>
      <c r="E37" s="441">
        <v>340056458.74378264</v>
      </c>
      <c r="F37" s="442">
        <v>272252472.32005298</v>
      </c>
      <c r="G37" s="442">
        <v>254661089.53059086</v>
      </c>
      <c r="H37" s="442">
        <v>10745500.561539588</v>
      </c>
      <c r="I37" s="442">
        <v>6845882.2279225122</v>
      </c>
      <c r="J37" s="442">
        <v>67803986.423729479</v>
      </c>
      <c r="K37" s="442">
        <v>56540597.144351624</v>
      </c>
      <c r="L37" s="442">
        <v>11263389.279377852</v>
      </c>
      <c r="N37" s="130"/>
      <c r="O37" s="130"/>
    </row>
    <row r="38" spans="1:15" ht="13.65" customHeight="1">
      <c r="A38" s="42"/>
      <c r="B38" s="62" t="s">
        <v>493</v>
      </c>
      <c r="C38" s="42"/>
      <c r="D38" s="46"/>
      <c r="E38" s="441">
        <v>195954178.74364528</v>
      </c>
      <c r="F38" s="442">
        <v>167041695.91012302</v>
      </c>
      <c r="G38" s="442">
        <v>156658046.96020064</v>
      </c>
      <c r="H38" s="442">
        <v>5663796.5798160974</v>
      </c>
      <c r="I38" s="442">
        <v>4719852.3701063348</v>
      </c>
      <c r="J38" s="442">
        <v>28912482.83352226</v>
      </c>
      <c r="K38" s="442">
        <v>24119945.493212346</v>
      </c>
      <c r="L38" s="442">
        <v>4792537.3403099142</v>
      </c>
      <c r="N38" s="130"/>
      <c r="O38" s="130"/>
    </row>
    <row r="39" spans="1:15" ht="13.65" customHeight="1">
      <c r="A39" s="42"/>
      <c r="B39" s="62" t="s">
        <v>494</v>
      </c>
      <c r="C39" s="42"/>
      <c r="D39" s="46"/>
      <c r="E39" s="441">
        <v>278206450.66965139</v>
      </c>
      <c r="F39" s="442">
        <v>209852507.88174087</v>
      </c>
      <c r="G39" s="442">
        <v>187740121.58804083</v>
      </c>
      <c r="H39" s="442">
        <v>7963853.9926994545</v>
      </c>
      <c r="I39" s="442">
        <v>3916239.0280006002</v>
      </c>
      <c r="J39" s="442">
        <v>68353942.787910476</v>
      </c>
      <c r="K39" s="442">
        <v>24891846.462642405</v>
      </c>
      <c r="L39" s="442">
        <v>16483497.301268043</v>
      </c>
      <c r="N39" s="130"/>
      <c r="O39" s="130"/>
    </row>
    <row r="40" spans="1:15" ht="13.65" customHeight="1">
      <c r="A40" s="42"/>
      <c r="B40" s="62" t="s">
        <v>495</v>
      </c>
      <c r="C40" s="42"/>
      <c r="D40" s="46"/>
      <c r="E40" s="441">
        <v>622628063.0712806</v>
      </c>
      <c r="F40" s="442">
        <v>548871968.37279904</v>
      </c>
      <c r="G40" s="442">
        <v>527433160.42158061</v>
      </c>
      <c r="H40" s="442">
        <v>12998994.376218321</v>
      </c>
      <c r="I40" s="442">
        <v>8439813.5750000011</v>
      </c>
      <c r="J40" s="442">
        <v>73756094.698481634</v>
      </c>
      <c r="K40" s="442">
        <v>39448781.035870984</v>
      </c>
      <c r="L40" s="442">
        <v>34307313.66261065</v>
      </c>
      <c r="N40" s="130"/>
      <c r="O40" s="130"/>
    </row>
    <row r="41" spans="1:15" ht="13.65" customHeight="1">
      <c r="A41" s="42"/>
      <c r="B41" s="62" t="s">
        <v>432</v>
      </c>
      <c r="C41" s="42"/>
      <c r="D41" s="46"/>
      <c r="E41" s="441">
        <v>464607057.171</v>
      </c>
      <c r="F41" s="442">
        <v>420216248.66900003</v>
      </c>
      <c r="G41" s="442">
        <v>402198107.63300002</v>
      </c>
      <c r="H41" s="442">
        <v>13419014.212000001</v>
      </c>
      <c r="I41" s="442">
        <v>4599126.824000001</v>
      </c>
      <c r="J41" s="442">
        <v>44390808.502000004</v>
      </c>
      <c r="K41" s="442">
        <v>29648926.530000001</v>
      </c>
      <c r="L41" s="442">
        <v>14741881.971999999</v>
      </c>
      <c r="N41" s="130"/>
      <c r="O41" s="130"/>
    </row>
    <row r="42" spans="1:15" ht="13.65" customHeight="1">
      <c r="A42" s="1100" t="s">
        <v>19</v>
      </c>
      <c r="B42" s="1100"/>
      <c r="C42" s="1100"/>
      <c r="D42" s="46"/>
      <c r="E42" s="441"/>
      <c r="F42" s="442"/>
      <c r="G42" s="442"/>
      <c r="H42" s="442"/>
      <c r="I42" s="442"/>
      <c r="J42" s="442"/>
      <c r="K42" s="442"/>
      <c r="L42" s="442"/>
      <c r="N42" s="130"/>
      <c r="O42" s="130"/>
    </row>
    <row r="43" spans="1:15" ht="13.65" customHeight="1">
      <c r="A43" s="42"/>
      <c r="B43" s="62" t="s">
        <v>487</v>
      </c>
      <c r="C43" s="42"/>
      <c r="D43" s="46"/>
      <c r="E43" s="441">
        <v>87797175.468650699</v>
      </c>
      <c r="F43" s="442">
        <v>59914602.952628575</v>
      </c>
      <c r="G43" s="442">
        <v>52452994.001839921</v>
      </c>
      <c r="H43" s="442">
        <v>4523428.7841338441</v>
      </c>
      <c r="I43" s="442">
        <v>2938180.1666547866</v>
      </c>
      <c r="J43" s="442">
        <v>27882572.516022213</v>
      </c>
      <c r="K43" s="442">
        <v>40974178.748157352</v>
      </c>
      <c r="L43" s="442">
        <v>-13091606.232135102</v>
      </c>
      <c r="N43" s="130"/>
      <c r="O43" s="130"/>
    </row>
    <row r="44" spans="1:15" ht="13.65" customHeight="1">
      <c r="A44" s="42"/>
      <c r="B44" s="62" t="s">
        <v>488</v>
      </c>
      <c r="C44" s="42"/>
      <c r="D44" s="46"/>
      <c r="E44" s="441">
        <v>27059145.023782637</v>
      </c>
      <c r="F44" s="442">
        <v>15907533.113222258</v>
      </c>
      <c r="G44" s="442">
        <v>13852584.46100774</v>
      </c>
      <c r="H44" s="442">
        <v>1591169.50838598</v>
      </c>
      <c r="I44" s="442">
        <v>463779.14382854209</v>
      </c>
      <c r="J44" s="442">
        <v>11151611.910560369</v>
      </c>
      <c r="K44" s="442">
        <v>11443137.964507638</v>
      </c>
      <c r="L44" s="442">
        <v>-291526.05394727655</v>
      </c>
      <c r="N44" s="130"/>
      <c r="O44" s="130"/>
    </row>
    <row r="45" spans="1:15" ht="13.65" customHeight="1">
      <c r="A45" s="42"/>
      <c r="B45" s="62" t="s">
        <v>489</v>
      </c>
      <c r="C45" s="42"/>
      <c r="D45" s="46"/>
      <c r="E45" s="441">
        <v>58641885.715827033</v>
      </c>
      <c r="F45" s="442">
        <v>37432584.58931046</v>
      </c>
      <c r="G45" s="442">
        <v>33449662.630136497</v>
      </c>
      <c r="H45" s="442">
        <v>2663389.9644453186</v>
      </c>
      <c r="I45" s="442">
        <v>1319531.994728609</v>
      </c>
      <c r="J45" s="442">
        <v>21209301.126516595</v>
      </c>
      <c r="K45" s="442">
        <v>23680505.827790134</v>
      </c>
      <c r="L45" s="442">
        <v>-2471204.7012734949</v>
      </c>
      <c r="N45" s="130"/>
      <c r="O45" s="130"/>
    </row>
    <row r="46" spans="1:15" ht="13.65" customHeight="1">
      <c r="A46" s="98"/>
      <c r="B46" s="62" t="s">
        <v>490</v>
      </c>
      <c r="C46" s="98"/>
      <c r="D46" s="46"/>
      <c r="E46" s="441">
        <v>164331213.77914339</v>
      </c>
      <c r="F46" s="442">
        <v>118199574.55820234</v>
      </c>
      <c r="G46" s="442">
        <v>102325229.16146265</v>
      </c>
      <c r="H46" s="442">
        <v>9908087.6188369356</v>
      </c>
      <c r="I46" s="442">
        <v>5966257.7779028248</v>
      </c>
      <c r="J46" s="442">
        <v>46131639.220941015</v>
      </c>
      <c r="K46" s="442">
        <v>46661334.220312051</v>
      </c>
      <c r="L46" s="442">
        <v>-529694.99937100802</v>
      </c>
      <c r="N46" s="130"/>
      <c r="O46" s="130"/>
    </row>
    <row r="47" spans="1:15" ht="13.65" customHeight="1">
      <c r="A47" s="98"/>
      <c r="B47" s="62" t="s">
        <v>491</v>
      </c>
      <c r="C47" s="98"/>
      <c r="D47" s="46"/>
      <c r="E47" s="441">
        <v>205730992.1025351</v>
      </c>
      <c r="F47" s="442">
        <v>154475010.16921496</v>
      </c>
      <c r="G47" s="442">
        <v>141648816.64164752</v>
      </c>
      <c r="H47" s="442">
        <v>8746618.76662804</v>
      </c>
      <c r="I47" s="442">
        <v>4079574.7609393098</v>
      </c>
      <c r="J47" s="442">
        <v>51255981.933320306</v>
      </c>
      <c r="K47" s="442">
        <v>43739487.15581613</v>
      </c>
      <c r="L47" s="442">
        <v>7516494.777504161</v>
      </c>
      <c r="N47" s="130"/>
      <c r="O47" s="130"/>
    </row>
    <row r="48" spans="1:15" ht="13.65" customHeight="1">
      <c r="A48" s="98"/>
      <c r="B48" s="62" t="s">
        <v>492</v>
      </c>
      <c r="C48" s="98"/>
      <c r="D48" s="46"/>
      <c r="E48" s="441">
        <v>390655081.54517382</v>
      </c>
      <c r="F48" s="442">
        <v>306881528.64544958</v>
      </c>
      <c r="G48" s="442">
        <v>284824397.00757581</v>
      </c>
      <c r="H48" s="442">
        <v>12266943.64944455</v>
      </c>
      <c r="I48" s="442">
        <v>9790187.988428941</v>
      </c>
      <c r="J48" s="442">
        <v>83773552.899724171</v>
      </c>
      <c r="K48" s="442">
        <v>67546849.082976699</v>
      </c>
      <c r="L48" s="442">
        <v>16226703.816747436</v>
      </c>
      <c r="N48" s="130"/>
      <c r="O48" s="130"/>
    </row>
    <row r="49" spans="1:37" ht="13.65" customHeight="1">
      <c r="A49" s="98"/>
      <c r="B49" s="62" t="s">
        <v>493</v>
      </c>
      <c r="C49" s="98"/>
      <c r="D49" s="46"/>
      <c r="E49" s="441">
        <v>187872921.23627537</v>
      </c>
      <c r="F49" s="442">
        <v>157627820.22553435</v>
      </c>
      <c r="G49" s="442">
        <v>150610110.0471634</v>
      </c>
      <c r="H49" s="442">
        <v>3811845.1449036067</v>
      </c>
      <c r="I49" s="442">
        <v>3205865.0334673468</v>
      </c>
      <c r="J49" s="442">
        <v>30245101.010741025</v>
      </c>
      <c r="K49" s="442">
        <v>17635533.253552314</v>
      </c>
      <c r="L49" s="442">
        <v>12609567.757188732</v>
      </c>
      <c r="M49" s="44"/>
      <c r="N49" s="130"/>
      <c r="O49" s="130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</row>
    <row r="50" spans="1:37" ht="13.65" customHeight="1">
      <c r="A50" s="98"/>
      <c r="B50" s="62" t="s">
        <v>494</v>
      </c>
      <c r="C50" s="98"/>
      <c r="D50" s="46"/>
      <c r="E50" s="441">
        <v>308896420.03363717</v>
      </c>
      <c r="F50" s="442">
        <v>240143949.91410035</v>
      </c>
      <c r="G50" s="442">
        <v>215212663.17331213</v>
      </c>
      <c r="H50" s="442">
        <v>10941244.451699454</v>
      </c>
      <c r="I50" s="442">
        <v>3757749.0160888368</v>
      </c>
      <c r="J50" s="442">
        <v>68752470.119536877</v>
      </c>
      <c r="K50" s="442">
        <v>27789728.393629663</v>
      </c>
      <c r="L50" s="442">
        <v>13984142.701907173</v>
      </c>
      <c r="M50" s="44"/>
      <c r="N50" s="130"/>
      <c r="O50" s="130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</row>
    <row r="51" spans="1:37" ht="13.65" customHeight="1">
      <c r="A51" s="98"/>
      <c r="B51" s="62" t="s">
        <v>495</v>
      </c>
      <c r="C51" s="98"/>
      <c r="D51" s="46"/>
      <c r="E51" s="441">
        <v>526002823.32228053</v>
      </c>
      <c r="F51" s="442">
        <v>467764265.69379896</v>
      </c>
      <c r="G51" s="442">
        <v>449566309.53158063</v>
      </c>
      <c r="H51" s="442">
        <v>9059086.1922183204</v>
      </c>
      <c r="I51" s="442">
        <v>9138869.9700000007</v>
      </c>
      <c r="J51" s="442">
        <v>58238557.628481627</v>
      </c>
      <c r="K51" s="442">
        <v>32665124.87587098</v>
      </c>
      <c r="L51" s="442">
        <v>25573432.75261065</v>
      </c>
      <c r="N51" s="130"/>
      <c r="O51" s="130"/>
    </row>
    <row r="52" spans="1:37" ht="13.65" customHeight="1">
      <c r="A52" s="98"/>
      <c r="B52" s="62" t="s">
        <v>432</v>
      </c>
      <c r="C52" s="98"/>
      <c r="D52" s="46"/>
      <c r="E52" s="441">
        <v>512560195.09345233</v>
      </c>
      <c r="F52" s="442">
        <v>464659826.39855146</v>
      </c>
      <c r="G52" s="442">
        <v>445491206.52222985</v>
      </c>
      <c r="H52" s="442">
        <v>14543401.634000001</v>
      </c>
      <c r="I52" s="442">
        <v>4625218.2423215704</v>
      </c>
      <c r="J52" s="442">
        <v>47900368.694900975</v>
      </c>
      <c r="K52" s="442">
        <v>31487618.201932918</v>
      </c>
      <c r="L52" s="442">
        <v>16412750.492968053</v>
      </c>
      <c r="N52" s="130"/>
      <c r="O52" s="130"/>
    </row>
    <row r="53" spans="1:37" ht="13.65" customHeight="1">
      <c r="A53" s="1100" t="s">
        <v>20</v>
      </c>
      <c r="B53" s="1100"/>
      <c r="C53" s="1100"/>
      <c r="D53" s="2"/>
      <c r="E53" s="441"/>
      <c r="F53" s="442"/>
      <c r="G53" s="442"/>
      <c r="H53" s="442"/>
      <c r="I53" s="442"/>
      <c r="J53" s="442"/>
      <c r="K53" s="442"/>
      <c r="L53" s="442"/>
      <c r="N53" s="130"/>
      <c r="O53" s="130"/>
    </row>
    <row r="54" spans="1:37" ht="13.65" customHeight="1">
      <c r="A54" s="44"/>
      <c r="B54" s="62" t="s">
        <v>487</v>
      </c>
      <c r="C54" s="44"/>
      <c r="D54" s="180"/>
      <c r="E54" s="441">
        <v>10044944.548370585</v>
      </c>
      <c r="F54" s="442">
        <v>2876047.3737742249</v>
      </c>
      <c r="G54" s="442">
        <v>2484769.2301612957</v>
      </c>
      <c r="H54" s="442">
        <v>129417.51141112161</v>
      </c>
      <c r="I54" s="442">
        <v>261860.63220180705</v>
      </c>
      <c r="J54" s="442">
        <v>7168897.1745963572</v>
      </c>
      <c r="K54" s="442">
        <v>7614604.7491095746</v>
      </c>
      <c r="L54" s="442">
        <v>-445707.57451321918</v>
      </c>
      <c r="N54" s="130"/>
      <c r="O54" s="130"/>
    </row>
    <row r="55" spans="1:37" ht="13.65" customHeight="1">
      <c r="A55" s="6"/>
      <c r="B55" s="62" t="s">
        <v>488</v>
      </c>
      <c r="C55" s="6"/>
      <c r="D55" s="2"/>
      <c r="E55" s="441">
        <v>9895837.6408270467</v>
      </c>
      <c r="F55" s="442">
        <v>3683336.8213679399</v>
      </c>
      <c r="G55" s="442">
        <v>3404849.0923837312</v>
      </c>
      <c r="H55" s="442">
        <v>157434.68061425234</v>
      </c>
      <c r="I55" s="442">
        <v>121053.04836995478</v>
      </c>
      <c r="J55" s="442">
        <v>6212500.8194591086</v>
      </c>
      <c r="K55" s="442">
        <v>6028115.4469666015</v>
      </c>
      <c r="L55" s="442">
        <v>184385.37249250879</v>
      </c>
      <c r="N55" s="130"/>
      <c r="O55" s="130"/>
    </row>
    <row r="56" spans="1:37" ht="13.65" customHeight="1">
      <c r="A56" s="98"/>
      <c r="B56" s="62" t="s">
        <v>489</v>
      </c>
      <c r="C56" s="98"/>
      <c r="D56" s="46"/>
      <c r="E56" s="441">
        <v>25639783.931482796</v>
      </c>
      <c r="F56" s="442">
        <v>13278884.189290993</v>
      </c>
      <c r="G56" s="442">
        <v>11640361.690889534</v>
      </c>
      <c r="H56" s="442">
        <v>1153456.3185571993</v>
      </c>
      <c r="I56" s="442">
        <v>485066.17984425888</v>
      </c>
      <c r="J56" s="442">
        <v>12360899.742191806</v>
      </c>
      <c r="K56" s="442">
        <v>13183164.803310562</v>
      </c>
      <c r="L56" s="442">
        <v>-822265.0611187591</v>
      </c>
      <c r="N56" s="130"/>
      <c r="O56" s="130"/>
    </row>
    <row r="57" spans="1:37" ht="13.65" customHeight="1">
      <c r="A57" s="98"/>
      <c r="B57" s="62" t="s">
        <v>490</v>
      </c>
      <c r="C57" s="98"/>
      <c r="D57" s="46"/>
      <c r="E57" s="441">
        <v>57492729.080563374</v>
      </c>
      <c r="F57" s="442">
        <v>32727532.399169929</v>
      </c>
      <c r="G57" s="442">
        <v>28646544.735247023</v>
      </c>
      <c r="H57" s="442">
        <v>2498515.4499085154</v>
      </c>
      <c r="I57" s="442">
        <v>1582472.2140143835</v>
      </c>
      <c r="J57" s="442">
        <v>24765196.681393433</v>
      </c>
      <c r="K57" s="442">
        <v>27826230.698319707</v>
      </c>
      <c r="L57" s="442">
        <v>-3061034.0169262523</v>
      </c>
      <c r="N57" s="130"/>
      <c r="O57" s="130"/>
    </row>
    <row r="58" spans="1:37" ht="13.65" customHeight="1">
      <c r="A58" s="98"/>
      <c r="B58" s="62" t="s">
        <v>491</v>
      </c>
      <c r="C58" s="98"/>
      <c r="D58" s="46"/>
      <c r="E58" s="441">
        <v>77227326.320366547</v>
      </c>
      <c r="F58" s="442">
        <v>51999512.982071646</v>
      </c>
      <c r="G58" s="442">
        <v>44710790.016950876</v>
      </c>
      <c r="H58" s="442">
        <v>4982054.7821031865</v>
      </c>
      <c r="I58" s="442">
        <v>2306668.1830175375</v>
      </c>
      <c r="J58" s="442">
        <v>25227813.338294994</v>
      </c>
      <c r="K58" s="442">
        <v>28107727.405429348</v>
      </c>
      <c r="L58" s="442">
        <v>-2879914.0671343319</v>
      </c>
      <c r="N58" s="130"/>
      <c r="O58" s="130"/>
    </row>
    <row r="59" spans="1:37" ht="13.65" customHeight="1">
      <c r="A59" s="98"/>
      <c r="B59" s="62" t="s">
        <v>492</v>
      </c>
      <c r="C59" s="98"/>
      <c r="D59" s="46"/>
      <c r="E59" s="441">
        <v>187230026.06722522</v>
      </c>
      <c r="F59" s="442">
        <v>135108818.09097505</v>
      </c>
      <c r="G59" s="442">
        <v>120246783.84700462</v>
      </c>
      <c r="H59" s="442">
        <v>7995974.4285795279</v>
      </c>
      <c r="I59" s="442">
        <v>6866059.8153908309</v>
      </c>
      <c r="J59" s="442">
        <v>52121207.976250254</v>
      </c>
      <c r="K59" s="442">
        <v>58743641.432890728</v>
      </c>
      <c r="L59" s="442">
        <v>-6622433.4566404503</v>
      </c>
      <c r="N59" s="130"/>
      <c r="O59" s="130"/>
    </row>
    <row r="60" spans="1:37" ht="13.65" customHeight="1">
      <c r="A60" s="98"/>
      <c r="B60" s="62" t="s">
        <v>493</v>
      </c>
      <c r="C60" s="98"/>
      <c r="D60" s="46"/>
      <c r="E60" s="441">
        <v>120763044.30328701</v>
      </c>
      <c r="F60" s="442">
        <v>93579360.447010487</v>
      </c>
      <c r="G60" s="442">
        <v>85417190.341746733</v>
      </c>
      <c r="H60" s="442">
        <v>5398493.8611929808</v>
      </c>
      <c r="I60" s="442">
        <v>2763676.2440707963</v>
      </c>
      <c r="J60" s="442">
        <v>27183683.856276438</v>
      </c>
      <c r="K60" s="442">
        <v>27131365.261282515</v>
      </c>
      <c r="L60" s="442">
        <v>52318.594993942075</v>
      </c>
      <c r="N60" s="130"/>
      <c r="O60" s="130"/>
    </row>
    <row r="61" spans="1:37" ht="13.65" customHeight="1">
      <c r="A61" s="98"/>
      <c r="B61" s="62" t="s">
        <v>494</v>
      </c>
      <c r="C61" s="98"/>
      <c r="D61" s="46"/>
      <c r="E61" s="441">
        <v>182411138.74213952</v>
      </c>
      <c r="F61" s="442">
        <v>151034101.0570921</v>
      </c>
      <c r="G61" s="442">
        <v>142130278.8449986</v>
      </c>
      <c r="H61" s="442">
        <v>5645675.0296061533</v>
      </c>
      <c r="I61" s="442">
        <v>3258147.1824874794</v>
      </c>
      <c r="J61" s="442">
        <v>31377037.685047366</v>
      </c>
      <c r="K61" s="442">
        <v>31003372.242259432</v>
      </c>
      <c r="L61" s="442">
        <v>373665.44278795039</v>
      </c>
      <c r="N61" s="130"/>
      <c r="O61" s="130"/>
    </row>
    <row r="62" spans="1:37" ht="13.65" customHeight="1">
      <c r="A62" s="98"/>
      <c r="B62" s="62" t="s">
        <v>495</v>
      </c>
      <c r="C62" s="98"/>
      <c r="D62" s="46"/>
      <c r="E62" s="441">
        <v>334919082.78621531</v>
      </c>
      <c r="F62" s="442">
        <v>272504076.70546162</v>
      </c>
      <c r="G62" s="442">
        <v>245168116.01699305</v>
      </c>
      <c r="H62" s="442">
        <v>17215101.152504798</v>
      </c>
      <c r="I62" s="442">
        <v>10120859.535963718</v>
      </c>
      <c r="J62" s="442">
        <v>62415006.080753744</v>
      </c>
      <c r="K62" s="442">
        <v>39180941.222106464</v>
      </c>
      <c r="L62" s="442">
        <v>23234064.858647294</v>
      </c>
      <c r="N62" s="130"/>
      <c r="O62" s="130"/>
    </row>
    <row r="63" spans="1:37" ht="13.65" customHeight="1" thickBot="1">
      <c r="A63" s="100"/>
      <c r="B63" s="63" t="s">
        <v>432</v>
      </c>
      <c r="C63" s="100"/>
      <c r="D63" s="181"/>
      <c r="E63" s="443">
        <v>1463923939.9002807</v>
      </c>
      <c r="F63" s="436">
        <v>1266215026.1937988</v>
      </c>
      <c r="G63" s="436">
        <v>1205584289.3615811</v>
      </c>
      <c r="H63" s="436">
        <v>32879092.500218324</v>
      </c>
      <c r="I63" s="436">
        <v>17519351.059</v>
      </c>
      <c r="J63" s="436">
        <v>197708913.70648164</v>
      </c>
      <c r="K63" s="436">
        <v>104804334.46287096</v>
      </c>
      <c r="L63" s="436">
        <v>65925980.219610661</v>
      </c>
      <c r="N63" s="130"/>
      <c r="O63" s="130"/>
    </row>
    <row r="64" spans="1:37" s="228" customFormat="1" ht="13.65" customHeight="1">
      <c r="A64" s="1182"/>
      <c r="B64" s="1182"/>
      <c r="C64" s="1182"/>
      <c r="D64" s="1182"/>
      <c r="E64" s="1182"/>
      <c r="F64" s="1182"/>
      <c r="G64" s="1182"/>
      <c r="H64" s="249"/>
      <c r="K64" s="229"/>
      <c r="L64" s="229"/>
    </row>
    <row r="65" spans="1:12" ht="12.75" customHeight="1">
      <c r="K65" s="44"/>
      <c r="L65" s="44"/>
    </row>
    <row r="66" spans="1:12">
      <c r="K66" s="44"/>
      <c r="L66" s="44"/>
    </row>
    <row r="67" spans="1:12">
      <c r="K67" s="44"/>
      <c r="L67" s="44"/>
    </row>
    <row r="68" spans="1:12" ht="13.8">
      <c r="A68" s="43"/>
      <c r="B68" s="43"/>
      <c r="C68" s="43"/>
      <c r="D68" s="43"/>
      <c r="K68" s="44"/>
      <c r="L68" s="44"/>
    </row>
    <row r="69" spans="1:12" ht="13.8">
      <c r="A69" s="43"/>
      <c r="B69" s="43"/>
      <c r="C69" s="43"/>
      <c r="D69" s="43"/>
      <c r="K69" s="44"/>
      <c r="L69" s="44"/>
    </row>
    <row r="70" spans="1:12" ht="13.8">
      <c r="A70" s="43"/>
      <c r="B70" s="43"/>
      <c r="C70" s="43"/>
      <c r="D70" s="43"/>
      <c r="K70" s="44"/>
      <c r="L70" s="44"/>
    </row>
    <row r="71" spans="1:12" ht="13.8">
      <c r="A71" s="43"/>
      <c r="B71" s="43"/>
      <c r="C71" s="43"/>
      <c r="D71" s="43"/>
      <c r="K71" s="44"/>
      <c r="L71" s="44"/>
    </row>
    <row r="72" spans="1:12" ht="13.8">
      <c r="A72" s="43"/>
      <c r="B72" s="43"/>
      <c r="C72" s="43"/>
      <c r="D72" s="43"/>
      <c r="K72" s="44"/>
      <c r="L72" s="44"/>
    </row>
  </sheetData>
  <mergeCells count="35">
    <mergeCell ref="A10:C10"/>
    <mergeCell ref="A14:C14"/>
    <mergeCell ref="J4:J5"/>
    <mergeCell ref="A20:C20"/>
    <mergeCell ref="A17:C17"/>
    <mergeCell ref="A19:C19"/>
    <mergeCell ref="A8:C8"/>
    <mergeCell ref="A15:C15"/>
    <mergeCell ref="A13:C13"/>
    <mergeCell ref="A18:C18"/>
    <mergeCell ref="A12:C12"/>
    <mergeCell ref="A6:C6"/>
    <mergeCell ref="A11:C11"/>
    <mergeCell ref="E3:E5"/>
    <mergeCell ref="F4:F5"/>
    <mergeCell ref="A3:C5"/>
    <mergeCell ref="A9:C9"/>
    <mergeCell ref="H1:L1"/>
    <mergeCell ref="G4:G5"/>
    <mergeCell ref="H4:H5"/>
    <mergeCell ref="I4:I5"/>
    <mergeCell ref="J3:L3"/>
    <mergeCell ref="L4:L5"/>
    <mergeCell ref="K4:K5"/>
    <mergeCell ref="A1:G1"/>
    <mergeCell ref="A7:C7"/>
    <mergeCell ref="A64:G64"/>
    <mergeCell ref="A42:C42"/>
    <mergeCell ref="A53:C53"/>
    <mergeCell ref="A16:C16"/>
    <mergeCell ref="A24:C24"/>
    <mergeCell ref="A31:C31"/>
    <mergeCell ref="A21:C21"/>
    <mergeCell ref="A22:C22"/>
    <mergeCell ref="A23:C23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BB70"/>
  <sheetViews>
    <sheetView view="pageBreakPreview" topLeftCell="A34" zoomScaleNormal="50" zoomScaleSheetLayoutView="100" workbookViewId="0">
      <selection activeCell="J65" sqref="J65"/>
    </sheetView>
  </sheetViews>
  <sheetFormatPr defaultColWidth="9.109375" defaultRowHeight="15.6"/>
  <cols>
    <col min="1" max="1" width="2.33203125" style="14" customWidth="1"/>
    <col min="2" max="2" width="18.6640625" style="14" customWidth="1"/>
    <col min="3" max="3" width="2.33203125" style="14" customWidth="1"/>
    <col min="4" max="4" width="1.6640625" style="15" customWidth="1"/>
    <col min="5" max="5" width="17.109375" style="15" customWidth="1"/>
    <col min="6" max="6" width="17.109375" style="43" customWidth="1"/>
    <col min="7" max="7" width="20.6640625" style="43" customWidth="1"/>
    <col min="8" max="8" width="17.109375" style="43" customWidth="1"/>
    <col min="9" max="13" width="20.6640625" style="43" customWidth="1"/>
    <col min="14" max="14" width="20" style="43" bestFit="1" customWidth="1"/>
    <col min="15" max="21" width="9.109375" style="43"/>
    <col min="22" max="23" width="14.109375" style="43" bestFit="1" customWidth="1"/>
    <col min="24" max="24" width="12.88671875" style="43" bestFit="1" customWidth="1"/>
    <col min="25" max="26" width="14.109375" style="43" bestFit="1" customWidth="1"/>
    <col min="27" max="27" width="11.5546875" style="43" bestFit="1" customWidth="1"/>
    <col min="28" max="16384" width="9.109375" style="43"/>
  </cols>
  <sheetData>
    <row r="1" spans="1:54" s="113" customFormat="1" ht="34.5" customHeight="1">
      <c r="A1" s="264"/>
      <c r="B1" s="264"/>
      <c r="C1" s="264"/>
      <c r="D1" s="264"/>
      <c r="E1" s="264"/>
      <c r="F1" s="264"/>
      <c r="G1" s="264"/>
      <c r="H1" s="264" t="s">
        <v>566</v>
      </c>
      <c r="I1" s="112" t="s">
        <v>353</v>
      </c>
      <c r="J1" s="112"/>
      <c r="K1" s="112"/>
      <c r="L1" s="112"/>
      <c r="M1" s="112"/>
    </row>
    <row r="2" spans="1:54" ht="12.9" customHeight="1" thickBot="1">
      <c r="A2" s="43"/>
      <c r="B2" s="115"/>
      <c r="C2" s="115"/>
      <c r="D2" s="116"/>
      <c r="E2" s="116"/>
      <c r="M2" s="248" t="s">
        <v>349</v>
      </c>
    </row>
    <row r="3" spans="1:54" s="203" customFormat="1" ht="15" customHeight="1">
      <c r="A3" s="1104" t="s">
        <v>23</v>
      </c>
      <c r="B3" s="1104"/>
      <c r="C3" s="1104"/>
      <c r="D3" s="119"/>
      <c r="E3" s="1101" t="s">
        <v>354</v>
      </c>
      <c r="F3" s="1101" t="s">
        <v>355</v>
      </c>
      <c r="G3" s="1101" t="s">
        <v>545</v>
      </c>
      <c r="H3" s="1101" t="s">
        <v>356</v>
      </c>
      <c r="I3" s="1111" t="s">
        <v>357</v>
      </c>
      <c r="J3" s="1111" t="s">
        <v>435</v>
      </c>
      <c r="K3" s="1201" t="s">
        <v>963</v>
      </c>
      <c r="L3" s="1156" t="s">
        <v>964</v>
      </c>
      <c r="M3" s="1107" t="s">
        <v>358</v>
      </c>
    </row>
    <row r="4" spans="1:54" s="203" customFormat="1" ht="15" customHeight="1">
      <c r="A4" s="1105"/>
      <c r="B4" s="1105"/>
      <c r="C4" s="1105"/>
      <c r="D4" s="122"/>
      <c r="E4" s="1102"/>
      <c r="F4" s="1102"/>
      <c r="G4" s="1102"/>
      <c r="H4" s="1102"/>
      <c r="I4" s="1112"/>
      <c r="J4" s="1112"/>
      <c r="K4" s="1202"/>
      <c r="L4" s="1158"/>
      <c r="M4" s="1108"/>
    </row>
    <row r="5" spans="1:54" s="208" customFormat="1" ht="48.75" customHeight="1">
      <c r="A5" s="1106"/>
      <c r="B5" s="1106"/>
      <c r="C5" s="1106"/>
      <c r="D5" s="123"/>
      <c r="E5" s="1103"/>
      <c r="F5" s="1103"/>
      <c r="G5" s="1103"/>
      <c r="H5" s="1103"/>
      <c r="I5" s="1113"/>
      <c r="J5" s="1113"/>
      <c r="K5" s="1203"/>
      <c r="L5" s="1160"/>
      <c r="M5" s="1109"/>
    </row>
    <row r="6" spans="1:54" s="130" customFormat="1" ht="12.75" hidden="1" customHeight="1">
      <c r="A6" s="1110" t="s">
        <v>965</v>
      </c>
      <c r="B6" s="1110"/>
      <c r="C6" s="1110"/>
      <c r="D6" s="2"/>
      <c r="E6" s="134">
        <v>0</v>
      </c>
      <c r="F6" s="128">
        <f t="shared" ref="F6:F12" si="0">G6-H6+J6+K6-L6-M6</f>
        <v>126226820</v>
      </c>
      <c r="G6" s="128">
        <v>741559210</v>
      </c>
      <c r="H6" s="128">
        <v>200806813</v>
      </c>
      <c r="I6" s="128"/>
      <c r="J6" s="128">
        <v>134398980</v>
      </c>
      <c r="K6" s="128">
        <v>554575873</v>
      </c>
      <c r="L6" s="128">
        <v>526282949</v>
      </c>
      <c r="M6" s="128">
        <v>577217481</v>
      </c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</row>
    <row r="7" spans="1:54" s="130" customFormat="1" ht="12.75" hidden="1" customHeight="1">
      <c r="A7" s="1100" t="s">
        <v>835</v>
      </c>
      <c r="B7" s="1100"/>
      <c r="C7" s="1100"/>
      <c r="D7" s="2"/>
      <c r="E7" s="134">
        <v>0</v>
      </c>
      <c r="F7" s="132">
        <f t="shared" si="0"/>
        <v>119186128.76965982</v>
      </c>
      <c r="G7" s="132">
        <v>756432558.290663</v>
      </c>
      <c r="H7" s="132">
        <v>271812621.98691934</v>
      </c>
      <c r="I7" s="132"/>
      <c r="J7" s="132">
        <v>123272356.01037998</v>
      </c>
      <c r="K7" s="132">
        <v>501494769.53363603</v>
      </c>
      <c r="L7" s="132">
        <v>500259936.87579286</v>
      </c>
      <c r="M7" s="132">
        <v>489940996.20230705</v>
      </c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6"/>
      <c r="AA7" s="256"/>
      <c r="AB7" s="256"/>
      <c r="AC7" s="256"/>
      <c r="AD7" s="256"/>
      <c r="AE7" s="256"/>
      <c r="AF7" s="256"/>
      <c r="AG7" s="256"/>
      <c r="AH7" s="256"/>
      <c r="AI7" s="256"/>
      <c r="AJ7" s="256"/>
      <c r="AK7" s="256"/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256"/>
      <c r="AW7" s="256"/>
      <c r="AX7" s="256"/>
      <c r="AY7" s="256"/>
      <c r="AZ7" s="256"/>
      <c r="BA7" s="256"/>
      <c r="BB7" s="256"/>
    </row>
    <row r="8" spans="1:54" s="130" customFormat="1" ht="12.75" hidden="1" customHeight="1">
      <c r="A8" s="1100" t="s">
        <v>873</v>
      </c>
      <c r="B8" s="1100"/>
      <c r="C8" s="1100"/>
      <c r="D8" s="2"/>
      <c r="E8" s="134">
        <v>0</v>
      </c>
      <c r="F8" s="132">
        <f t="shared" si="0"/>
        <v>121896435</v>
      </c>
      <c r="G8" s="132">
        <v>664797824</v>
      </c>
      <c r="H8" s="132">
        <v>171446835</v>
      </c>
      <c r="I8" s="132"/>
      <c r="J8" s="132">
        <v>94437596</v>
      </c>
      <c r="K8" s="132">
        <v>506459891</v>
      </c>
      <c r="L8" s="132">
        <v>489213132</v>
      </c>
      <c r="M8" s="132">
        <v>483138909</v>
      </c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  <c r="AR8" s="256"/>
      <c r="AS8" s="256"/>
      <c r="AT8" s="256"/>
      <c r="AU8" s="256"/>
      <c r="AV8" s="256"/>
      <c r="AW8" s="256"/>
      <c r="AX8" s="256"/>
      <c r="AY8" s="256"/>
      <c r="AZ8" s="256"/>
      <c r="BA8" s="256"/>
      <c r="BB8" s="256"/>
    </row>
    <row r="9" spans="1:54" s="130" customFormat="1" ht="12.75" hidden="1" customHeight="1">
      <c r="A9" s="1100" t="s">
        <v>874</v>
      </c>
      <c r="B9" s="1100"/>
      <c r="C9" s="1100"/>
      <c r="D9" s="2"/>
      <c r="E9" s="134">
        <v>0</v>
      </c>
      <c r="F9" s="132">
        <f t="shared" si="0"/>
        <v>54053922.637355268</v>
      </c>
      <c r="G9" s="132">
        <v>618526174.8069942</v>
      </c>
      <c r="H9" s="132">
        <v>229549165.78038287</v>
      </c>
      <c r="I9" s="132"/>
      <c r="J9" s="132">
        <v>91350274.64845255</v>
      </c>
      <c r="K9" s="132">
        <v>401820999.30479008</v>
      </c>
      <c r="L9" s="132">
        <v>419108300.79884535</v>
      </c>
      <c r="M9" s="132">
        <v>408986059.54365325</v>
      </c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  <c r="AU9" s="256"/>
      <c r="AV9" s="256"/>
      <c r="AW9" s="256"/>
      <c r="AX9" s="256"/>
      <c r="AY9" s="256"/>
      <c r="AZ9" s="256"/>
      <c r="BA9" s="256"/>
      <c r="BB9" s="256"/>
    </row>
    <row r="10" spans="1:54" s="130" customFormat="1" ht="12.75" hidden="1" customHeight="1">
      <c r="A10" s="1100" t="s">
        <v>875</v>
      </c>
      <c r="B10" s="1100"/>
      <c r="C10" s="1100"/>
      <c r="D10" s="2"/>
      <c r="E10" s="134">
        <v>0</v>
      </c>
      <c r="F10" s="132">
        <f t="shared" si="0"/>
        <v>17516259.56893599</v>
      </c>
      <c r="G10" s="132">
        <v>702432333.95259309</v>
      </c>
      <c r="H10" s="132">
        <v>276989951.66201019</v>
      </c>
      <c r="I10" s="132"/>
      <c r="J10" s="132">
        <v>100773783.08861336</v>
      </c>
      <c r="K10" s="132">
        <v>444122840.59282225</v>
      </c>
      <c r="L10" s="132">
        <v>476703908.25929618</v>
      </c>
      <c r="M10" s="132">
        <v>476118838.14378631</v>
      </c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</row>
    <row r="11" spans="1:54" s="130" customFormat="1" ht="12.75" hidden="1" customHeight="1">
      <c r="A11" s="1100" t="s">
        <v>876</v>
      </c>
      <c r="B11" s="1100"/>
      <c r="C11" s="1100"/>
      <c r="D11" s="2"/>
      <c r="E11" s="134">
        <v>0</v>
      </c>
      <c r="F11" s="132">
        <f t="shared" si="0"/>
        <v>529227099.5126642</v>
      </c>
      <c r="G11" s="50">
        <v>774876938.08685613</v>
      </c>
      <c r="H11" s="134">
        <v>318129140.68098992</v>
      </c>
      <c r="I11" s="134"/>
      <c r="J11" s="50">
        <v>35521358.976925708</v>
      </c>
      <c r="K11" s="50">
        <v>381497471.03714108</v>
      </c>
      <c r="L11" s="50">
        <v>340666948.07070595</v>
      </c>
      <c r="M11" s="50">
        <v>3872579.8365629241</v>
      </c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</row>
    <row r="12" spans="1:54" s="130" customFormat="1" ht="19.5" hidden="1" customHeight="1">
      <c r="A12" s="1100" t="s">
        <v>877</v>
      </c>
      <c r="B12" s="1100"/>
      <c r="C12" s="1100"/>
      <c r="D12" s="2"/>
      <c r="E12" s="134">
        <v>0</v>
      </c>
      <c r="F12" s="132">
        <f t="shared" si="0"/>
        <v>552581020.29235148</v>
      </c>
      <c r="G12" s="50">
        <v>894111596.32216477</v>
      </c>
      <c r="H12" s="134">
        <v>407598370.52959192</v>
      </c>
      <c r="I12" s="134"/>
      <c r="J12" s="50">
        <v>27358185.305937532</v>
      </c>
      <c r="K12" s="50">
        <v>415806488.11875683</v>
      </c>
      <c r="L12" s="50">
        <v>372508410.50904661</v>
      </c>
      <c r="M12" s="50">
        <v>4588468.4158692267</v>
      </c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</row>
    <row r="13" spans="1:54" s="130" customFormat="1" ht="18" hidden="1" customHeight="1">
      <c r="A13" s="1100" t="s">
        <v>878</v>
      </c>
      <c r="B13" s="1100"/>
      <c r="C13" s="1100"/>
      <c r="D13" s="2"/>
      <c r="E13" s="134">
        <v>0</v>
      </c>
      <c r="F13" s="257">
        <v>601944046.60906851</v>
      </c>
      <c r="G13" s="134">
        <v>964138796.51983845</v>
      </c>
      <c r="H13" s="134">
        <v>420174749.07216549</v>
      </c>
      <c r="I13" s="134">
        <v>0</v>
      </c>
      <c r="J13" s="168">
        <v>35762875.215576738</v>
      </c>
      <c r="K13" s="168">
        <v>0</v>
      </c>
      <c r="L13" s="168">
        <v>0</v>
      </c>
      <c r="M13" s="168">
        <v>4368036.0241957745</v>
      </c>
      <c r="N13" s="256"/>
      <c r="O13" s="426"/>
      <c r="P13" s="426"/>
      <c r="Q13" s="426"/>
      <c r="R13" s="426"/>
      <c r="S13" s="426"/>
      <c r="T13" s="42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256"/>
      <c r="AS13" s="256"/>
      <c r="AT13" s="256"/>
      <c r="AU13" s="256"/>
      <c r="AV13" s="256"/>
      <c r="AW13" s="256"/>
      <c r="AX13" s="256"/>
      <c r="AY13" s="256"/>
      <c r="AZ13" s="256"/>
      <c r="BA13" s="256"/>
      <c r="BB13" s="256"/>
    </row>
    <row r="14" spans="1:54" s="130" customFormat="1" ht="18" hidden="1" customHeight="1">
      <c r="A14" s="1100" t="s">
        <v>879</v>
      </c>
      <c r="B14" s="1100"/>
      <c r="C14" s="1100"/>
      <c r="D14" s="2"/>
      <c r="E14" s="134">
        <v>0</v>
      </c>
      <c r="F14" s="132">
        <f>G14-H14+J14+K14-L14-M14</f>
        <v>577199200.16932869</v>
      </c>
      <c r="G14" s="50">
        <v>983599304.593889</v>
      </c>
      <c r="H14" s="134">
        <v>430278692.11617327</v>
      </c>
      <c r="I14" s="134">
        <v>0</v>
      </c>
      <c r="J14" s="50">
        <v>22681192.851184607</v>
      </c>
      <c r="K14" s="50">
        <v>383445661.14301842</v>
      </c>
      <c r="L14" s="50">
        <v>377850606.00065422</v>
      </c>
      <c r="M14" s="50">
        <v>4397660.3019358907</v>
      </c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56"/>
      <c r="AU14" s="256"/>
      <c r="AV14" s="256"/>
      <c r="AW14" s="256"/>
      <c r="AX14" s="256"/>
      <c r="AY14" s="256"/>
      <c r="AZ14" s="256"/>
      <c r="BA14" s="256"/>
      <c r="BB14" s="256"/>
    </row>
    <row r="15" spans="1:54" s="130" customFormat="1" ht="18" hidden="1" customHeight="1">
      <c r="A15" s="1100" t="s">
        <v>880</v>
      </c>
      <c r="B15" s="1100"/>
      <c r="C15" s="1100"/>
      <c r="D15" s="2"/>
      <c r="E15" s="134">
        <v>0</v>
      </c>
      <c r="F15" s="132">
        <f>G15-H15+J15+K15-L15-M15</f>
        <v>591176187.09769225</v>
      </c>
      <c r="G15" s="50">
        <v>968305206.06731093</v>
      </c>
      <c r="H15" s="134">
        <v>425949152.6498071</v>
      </c>
      <c r="I15" s="134">
        <v>0</v>
      </c>
      <c r="J15" s="167">
        <v>37406337.186333112</v>
      </c>
      <c r="K15" s="167">
        <v>426671623.98629969</v>
      </c>
      <c r="L15" s="167">
        <v>408187718.46355063</v>
      </c>
      <c r="M15" s="167">
        <v>7070109.0288936626</v>
      </c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56"/>
      <c r="AU15" s="256"/>
      <c r="AV15" s="256"/>
      <c r="AW15" s="256"/>
      <c r="AX15" s="256"/>
      <c r="AY15" s="256"/>
      <c r="AZ15" s="256"/>
      <c r="BA15" s="256"/>
      <c r="BB15" s="256"/>
    </row>
    <row r="16" spans="1:54" s="130" customFormat="1" ht="17.25" hidden="1" customHeight="1">
      <c r="A16" s="1100" t="s">
        <v>881</v>
      </c>
      <c r="B16" s="1100"/>
      <c r="C16" s="1100"/>
      <c r="D16" s="2"/>
      <c r="E16" s="134">
        <v>579860441.43710458</v>
      </c>
      <c r="F16" s="132">
        <v>521853082.56788772</v>
      </c>
      <c r="G16" s="50">
        <v>868105175.52775121</v>
      </c>
      <c r="H16" s="50">
        <v>357466959.9643718</v>
      </c>
      <c r="I16" s="50">
        <v>299459601.09515411</v>
      </c>
      <c r="J16" s="167">
        <v>21692557.30789056</v>
      </c>
      <c r="K16" s="167">
        <v>502300405.08922678</v>
      </c>
      <c r="L16" s="167">
        <v>505889501.15825289</v>
      </c>
      <c r="M16" s="167">
        <v>6888594.2343562962</v>
      </c>
      <c r="N16" s="256"/>
      <c r="O16" s="426"/>
      <c r="P16" s="426"/>
      <c r="Q16" s="426"/>
      <c r="R16" s="426"/>
      <c r="S16" s="426"/>
      <c r="T16" s="42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56"/>
      <c r="AU16" s="256"/>
      <c r="AV16" s="256"/>
      <c r="AW16" s="256"/>
      <c r="AX16" s="256"/>
      <c r="AY16" s="256"/>
      <c r="AZ16" s="256"/>
      <c r="BA16" s="256"/>
      <c r="BB16" s="256"/>
    </row>
    <row r="17" spans="1:54" s="130" customFormat="1" ht="18" hidden="1" customHeight="1">
      <c r="A17" s="1100" t="s">
        <v>882</v>
      </c>
      <c r="B17" s="1100"/>
      <c r="C17" s="1100"/>
      <c r="D17" s="2"/>
      <c r="E17" s="250">
        <v>681935234.71638656</v>
      </c>
      <c r="F17" s="250">
        <v>590578353.62427771</v>
      </c>
      <c r="G17" s="250">
        <v>937044383.52443826</v>
      </c>
      <c r="H17" s="250">
        <v>381261277.62549567</v>
      </c>
      <c r="I17" s="250">
        <v>289904396.53338641</v>
      </c>
      <c r="J17" s="144">
        <v>18475678.485761065</v>
      </c>
      <c r="K17" s="144">
        <v>596990781.119326</v>
      </c>
      <c r="L17" s="144">
        <v>578160728.5131588</v>
      </c>
      <c r="M17" s="144">
        <v>2510483.3665946699</v>
      </c>
      <c r="N17" s="256"/>
      <c r="O17" s="426"/>
      <c r="P17" s="426"/>
      <c r="Q17" s="426"/>
      <c r="R17" s="426"/>
      <c r="S17" s="426"/>
      <c r="T17" s="42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56"/>
      <c r="AW17" s="256"/>
      <c r="AX17" s="256"/>
      <c r="AY17" s="256"/>
      <c r="AZ17" s="256"/>
      <c r="BA17" s="256"/>
      <c r="BB17" s="256"/>
    </row>
    <row r="18" spans="1:54" s="130" customFormat="1" ht="18" hidden="1" customHeight="1">
      <c r="A18" s="1100" t="s">
        <v>883</v>
      </c>
      <c r="B18" s="1100"/>
      <c r="C18" s="1100"/>
      <c r="D18" s="2"/>
      <c r="E18" s="259">
        <v>0</v>
      </c>
      <c r="F18" s="250">
        <v>607232241.20353246</v>
      </c>
      <c r="G18" s="250">
        <v>1003221608.936448</v>
      </c>
      <c r="H18" s="250">
        <v>403309013.92628628</v>
      </c>
      <c r="I18" s="259">
        <v>0</v>
      </c>
      <c r="J18" s="250">
        <v>6972609.8170829285</v>
      </c>
      <c r="K18" s="250">
        <v>543367712.19140029</v>
      </c>
      <c r="L18" s="250">
        <v>539216484.37587118</v>
      </c>
      <c r="M18" s="250">
        <v>3804191.4392418195</v>
      </c>
      <c r="N18" s="256"/>
      <c r="O18" s="426"/>
      <c r="P18" s="426"/>
      <c r="Q18" s="426"/>
      <c r="R18" s="426"/>
      <c r="S18" s="426"/>
      <c r="T18" s="426"/>
      <c r="U18" s="256"/>
      <c r="V18" s="256"/>
      <c r="W18" s="256"/>
      <c r="X18" s="256"/>
      <c r="Y18" s="256"/>
      <c r="Z18" s="256"/>
      <c r="AA18" s="256"/>
      <c r="AB18" s="256"/>
      <c r="AC18" s="256"/>
      <c r="AD18" s="256"/>
      <c r="AE18" s="256"/>
      <c r="AF18" s="256"/>
      <c r="AG18" s="256"/>
      <c r="AH18" s="256"/>
      <c r="AI18" s="256"/>
      <c r="AJ18" s="256"/>
      <c r="AK18" s="256"/>
      <c r="AL18" s="256"/>
      <c r="AM18" s="256"/>
      <c r="AN18" s="256"/>
      <c r="AO18" s="256"/>
      <c r="AP18" s="256"/>
      <c r="AQ18" s="256"/>
      <c r="AR18" s="256"/>
      <c r="AS18" s="256"/>
      <c r="AT18" s="256"/>
      <c r="AU18" s="256"/>
      <c r="AV18" s="256"/>
      <c r="AW18" s="256"/>
      <c r="AX18" s="256"/>
      <c r="AY18" s="256"/>
      <c r="AZ18" s="256"/>
      <c r="BA18" s="256"/>
      <c r="BB18" s="256"/>
    </row>
    <row r="19" spans="1:54" s="130" customFormat="1" ht="19.5" customHeight="1">
      <c r="A19" s="1100" t="s">
        <v>884</v>
      </c>
      <c r="B19" s="1100"/>
      <c r="C19" s="1100"/>
      <c r="D19" s="2"/>
      <c r="E19" s="250">
        <v>683633555.04922509</v>
      </c>
      <c r="F19" s="250">
        <v>574744237.52682424</v>
      </c>
      <c r="G19" s="250">
        <v>970849266.94598389</v>
      </c>
      <c r="H19" s="250">
        <v>419903502.28074831</v>
      </c>
      <c r="I19" s="250">
        <v>311014184.75834781</v>
      </c>
      <c r="J19" s="144">
        <v>26626161.534641959</v>
      </c>
      <c r="K19" s="144">
        <v>471136516.85751724</v>
      </c>
      <c r="L19" s="144">
        <v>472749175.82649487</v>
      </c>
      <c r="M19" s="144">
        <v>1215029.7040749842</v>
      </c>
      <c r="N19" s="256"/>
      <c r="O19" s="426"/>
      <c r="P19" s="426"/>
      <c r="Q19" s="426"/>
      <c r="R19" s="426"/>
      <c r="S19" s="426"/>
      <c r="T19" s="42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56"/>
      <c r="AY19" s="256"/>
      <c r="AZ19" s="256"/>
      <c r="BA19" s="256"/>
      <c r="BB19" s="256"/>
    </row>
    <row r="20" spans="1:54" s="130" customFormat="1" ht="18" customHeight="1">
      <c r="A20" s="1100" t="s">
        <v>885</v>
      </c>
      <c r="B20" s="1100"/>
      <c r="C20" s="1100"/>
      <c r="D20" s="2"/>
      <c r="E20" s="50">
        <v>662761579.58153081</v>
      </c>
      <c r="F20" s="50">
        <v>567799791.59006059</v>
      </c>
      <c r="G20" s="50">
        <v>973437226.63850653</v>
      </c>
      <c r="H20" s="50">
        <v>440547245.66964597</v>
      </c>
      <c r="I20" s="50">
        <v>345585457.67817688</v>
      </c>
      <c r="J20" s="167">
        <v>19356673.986337218</v>
      </c>
      <c r="K20" s="167">
        <v>472565988.36896783</v>
      </c>
      <c r="L20" s="167">
        <v>453305260.32758719</v>
      </c>
      <c r="M20" s="167">
        <v>3707591.4065191075</v>
      </c>
      <c r="N20" s="256"/>
      <c r="O20" s="426"/>
      <c r="P20" s="426"/>
      <c r="Q20" s="426"/>
      <c r="R20" s="426"/>
      <c r="S20" s="426"/>
      <c r="T20" s="42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  <c r="AX20" s="256"/>
      <c r="AY20" s="256"/>
      <c r="AZ20" s="256"/>
      <c r="BA20" s="256"/>
      <c r="BB20" s="256"/>
    </row>
    <row r="21" spans="1:54" s="130" customFormat="1" ht="18" customHeight="1">
      <c r="A21" s="1100" t="s">
        <v>886</v>
      </c>
      <c r="B21" s="1100"/>
      <c r="C21" s="1100"/>
      <c r="D21" s="2"/>
      <c r="E21" s="250">
        <v>716262327.50647795</v>
      </c>
      <c r="F21" s="250">
        <v>610787773.83475637</v>
      </c>
      <c r="G21" s="250">
        <v>1030147265.4051361</v>
      </c>
      <c r="H21" s="250">
        <v>454560295.94557261</v>
      </c>
      <c r="I21" s="250">
        <v>349085742.27385134</v>
      </c>
      <c r="J21" s="144">
        <v>20125074.550239943</v>
      </c>
      <c r="K21" s="144">
        <v>467124506.29757822</v>
      </c>
      <c r="L21" s="144">
        <v>449083899.65039593</v>
      </c>
      <c r="M21" s="144">
        <v>2964876.8222299484</v>
      </c>
      <c r="N21" s="256"/>
      <c r="O21" s="426"/>
      <c r="P21" s="426"/>
      <c r="Q21" s="426"/>
      <c r="R21" s="426"/>
      <c r="S21" s="426"/>
      <c r="T21" s="42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  <c r="AR21" s="256"/>
      <c r="AS21" s="256"/>
      <c r="AT21" s="256"/>
      <c r="AU21" s="256"/>
      <c r="AV21" s="256"/>
      <c r="AW21" s="256"/>
      <c r="AX21" s="256"/>
      <c r="AY21" s="256"/>
      <c r="AZ21" s="256"/>
      <c r="BA21" s="256"/>
      <c r="BB21" s="256"/>
    </row>
    <row r="22" spans="1:54" s="130" customFormat="1" ht="18" customHeight="1">
      <c r="A22" s="1100" t="s">
        <v>887</v>
      </c>
      <c r="B22" s="1100"/>
      <c r="C22" s="1100"/>
      <c r="D22" s="2"/>
      <c r="E22" s="250">
        <v>724364663.16857815</v>
      </c>
      <c r="F22" s="250">
        <v>591629898.36522436</v>
      </c>
      <c r="G22" s="250">
        <v>1032399775.2184964</v>
      </c>
      <c r="H22" s="250">
        <v>475031708.663809</v>
      </c>
      <c r="I22" s="250">
        <v>342296943.86045474</v>
      </c>
      <c r="J22" s="144">
        <v>24804570.290867642</v>
      </c>
      <c r="K22" s="144">
        <v>513062537.33096856</v>
      </c>
      <c r="L22" s="144">
        <v>501070753.58251137</v>
      </c>
      <c r="M22" s="144">
        <v>2534522.2287871907</v>
      </c>
      <c r="N22" s="256"/>
      <c r="O22" s="426"/>
      <c r="P22" s="426"/>
      <c r="Q22" s="426"/>
      <c r="R22" s="426"/>
      <c r="S22" s="426"/>
      <c r="T22" s="42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256"/>
      <c r="AO22" s="256"/>
      <c r="AP22" s="256"/>
      <c r="AQ22" s="256"/>
      <c r="AR22" s="256"/>
      <c r="AS22" s="256"/>
      <c r="AT22" s="256"/>
      <c r="AU22" s="256"/>
      <c r="AV22" s="256"/>
      <c r="AW22" s="256"/>
      <c r="AX22" s="256"/>
      <c r="AY22" s="256"/>
      <c r="AZ22" s="256"/>
      <c r="BA22" s="256"/>
      <c r="BB22" s="256"/>
    </row>
    <row r="23" spans="1:54" s="130" customFormat="1" ht="18" customHeight="1">
      <c r="A23" s="1100" t="s">
        <v>1107</v>
      </c>
      <c r="B23" s="1100"/>
      <c r="C23" s="1100"/>
      <c r="D23" s="2"/>
      <c r="E23" s="250">
        <v>708940198.25449538</v>
      </c>
      <c r="F23" s="250">
        <v>567102429.23699105</v>
      </c>
      <c r="G23" s="250">
        <v>984714767.5482111</v>
      </c>
      <c r="H23" s="250">
        <v>449262020.67258841</v>
      </c>
      <c r="I23" s="250">
        <v>307424251.65508235</v>
      </c>
      <c r="J23" s="144">
        <v>33402695.785703659</v>
      </c>
      <c r="K23" s="144">
        <v>382269483.92824668</v>
      </c>
      <c r="L23" s="144">
        <v>381803427.49317855</v>
      </c>
      <c r="M23" s="144">
        <v>2219069.8594061723</v>
      </c>
      <c r="N23" s="256"/>
      <c r="O23" s="955"/>
      <c r="P23" s="955"/>
      <c r="Q23" s="955"/>
      <c r="R23" s="955"/>
      <c r="S23" s="955"/>
      <c r="T23" s="955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56"/>
      <c r="AP23" s="256"/>
      <c r="AQ23" s="256"/>
      <c r="AR23" s="256"/>
      <c r="AS23" s="256"/>
      <c r="AT23" s="256"/>
      <c r="AU23" s="256"/>
      <c r="AV23" s="256"/>
      <c r="AW23" s="256"/>
      <c r="AX23" s="256"/>
      <c r="AY23" s="256"/>
      <c r="AZ23" s="256"/>
      <c r="BA23" s="256"/>
      <c r="BB23" s="256"/>
    </row>
    <row r="24" spans="1:54" ht="18" customHeight="1">
      <c r="A24" s="1100" t="s">
        <v>63</v>
      </c>
      <c r="B24" s="1100"/>
      <c r="C24" s="1100"/>
      <c r="D24" s="2"/>
      <c r="E24" s="251"/>
      <c r="F24" s="250"/>
      <c r="G24" s="250"/>
      <c r="H24" s="250"/>
      <c r="I24" s="250"/>
      <c r="J24" s="147"/>
      <c r="K24" s="147"/>
      <c r="L24" s="147"/>
      <c r="M24" s="147"/>
      <c r="N24" s="265"/>
      <c r="O24" s="426"/>
      <c r="P24" s="426"/>
      <c r="Q24" s="426"/>
      <c r="R24" s="426"/>
      <c r="S24" s="426"/>
      <c r="T24" s="426"/>
      <c r="U24" s="45"/>
      <c r="V24" s="256"/>
      <c r="W24" s="256"/>
      <c r="X24" s="256"/>
      <c r="Y24" s="256"/>
      <c r="Z24" s="256"/>
      <c r="AA24" s="256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</row>
    <row r="25" spans="1:54" ht="18" customHeight="1">
      <c r="A25" s="98"/>
      <c r="B25" s="98" t="s">
        <v>64</v>
      </c>
      <c r="C25" s="98"/>
      <c r="D25" s="46"/>
      <c r="E25" s="147">
        <v>672803626.53231335</v>
      </c>
      <c r="F25" s="147">
        <v>535969725.98986506</v>
      </c>
      <c r="G25" s="147">
        <v>947603823.86886942</v>
      </c>
      <c r="H25" s="147">
        <v>441798153.47525823</v>
      </c>
      <c r="I25" s="147">
        <v>304964252.93280965</v>
      </c>
      <c r="J25" s="147">
        <v>31602073.660055846</v>
      </c>
      <c r="K25" s="147">
        <v>380600156.20885259</v>
      </c>
      <c r="L25" s="147">
        <v>379819104.41324919</v>
      </c>
      <c r="M25" s="147">
        <v>2219069.8594061723</v>
      </c>
      <c r="N25" s="256"/>
      <c r="O25" s="426"/>
      <c r="P25" s="426"/>
      <c r="Q25" s="426"/>
      <c r="R25" s="426"/>
      <c r="S25" s="426"/>
      <c r="T25" s="426"/>
      <c r="U25" s="45"/>
      <c r="V25" s="256"/>
      <c r="W25" s="256"/>
      <c r="X25" s="256"/>
      <c r="Y25" s="256"/>
      <c r="Z25" s="256"/>
      <c r="AA25" s="256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</row>
    <row r="26" spans="1:54" ht="18" customHeight="1">
      <c r="A26" s="98"/>
      <c r="B26" s="1088" t="s">
        <v>25</v>
      </c>
      <c r="C26" s="98"/>
      <c r="D26" s="46"/>
      <c r="E26" s="147">
        <v>36136571.722182855</v>
      </c>
      <c r="F26" s="147">
        <v>31132703.247125406</v>
      </c>
      <c r="G26" s="147">
        <v>37110943.679342918</v>
      </c>
      <c r="H26" s="147">
        <v>7463867.1973301359</v>
      </c>
      <c r="I26" s="147">
        <v>2459998.7222727183</v>
      </c>
      <c r="J26" s="147">
        <v>1800622.1256478163</v>
      </c>
      <c r="K26" s="147">
        <v>1669327.7193941055</v>
      </c>
      <c r="L26" s="147">
        <v>1984323.0799293092</v>
      </c>
      <c r="M26" s="147">
        <v>0</v>
      </c>
      <c r="N26" s="256"/>
      <c r="O26" s="426"/>
      <c r="P26" s="426"/>
      <c r="Q26" s="426"/>
      <c r="R26" s="426"/>
      <c r="S26" s="426"/>
      <c r="T26" s="426"/>
      <c r="U26" s="45"/>
      <c r="V26" s="256"/>
      <c r="W26" s="256"/>
      <c r="X26" s="256"/>
      <c r="Y26" s="256"/>
      <c r="Z26" s="256"/>
      <c r="AA26" s="256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</row>
    <row r="27" spans="1:54" ht="18" customHeight="1">
      <c r="A27" s="1100" t="s">
        <v>26</v>
      </c>
      <c r="B27" s="1100"/>
      <c r="C27" s="1100"/>
      <c r="D27" s="2"/>
      <c r="E27" s="147"/>
      <c r="F27" s="147"/>
      <c r="G27" s="147"/>
      <c r="H27" s="147"/>
      <c r="I27" s="147"/>
      <c r="J27" s="147"/>
      <c r="K27" s="147"/>
      <c r="L27" s="147"/>
      <c r="M27" s="147"/>
      <c r="N27" s="256"/>
      <c r="O27" s="426"/>
      <c r="P27" s="426"/>
      <c r="Q27" s="426"/>
      <c r="R27" s="426"/>
      <c r="S27" s="426"/>
      <c r="T27" s="426"/>
      <c r="U27" s="45"/>
      <c r="V27" s="256"/>
      <c r="W27" s="256"/>
      <c r="X27" s="256"/>
      <c r="Y27" s="256"/>
      <c r="Z27" s="256"/>
      <c r="AA27" s="256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</row>
    <row r="28" spans="1:54" ht="18" customHeight="1">
      <c r="A28" s="98"/>
      <c r="B28" s="98" t="s">
        <v>81</v>
      </c>
      <c r="C28" s="98"/>
      <c r="D28" s="46"/>
      <c r="E28" s="147">
        <v>438344919.07295322</v>
      </c>
      <c r="F28" s="147">
        <v>343763813.71845233</v>
      </c>
      <c r="G28" s="147">
        <v>669209841.04808092</v>
      </c>
      <c r="H28" s="147">
        <v>348946851.49823916</v>
      </c>
      <c r="I28" s="147">
        <v>254365746.14373812</v>
      </c>
      <c r="J28" s="147">
        <v>24626158.056557145</v>
      </c>
      <c r="K28" s="147">
        <v>333114035.75673252</v>
      </c>
      <c r="L28" s="147">
        <v>332417935.63379556</v>
      </c>
      <c r="M28" s="147">
        <v>1821434.0108838251</v>
      </c>
      <c r="N28" s="256"/>
      <c r="O28" s="426"/>
      <c r="P28" s="426"/>
      <c r="Q28" s="426"/>
      <c r="R28" s="426"/>
      <c r="S28" s="426"/>
      <c r="T28" s="426"/>
      <c r="U28" s="45"/>
      <c r="V28" s="256"/>
      <c r="W28" s="256"/>
      <c r="X28" s="256"/>
      <c r="Y28" s="256"/>
      <c r="Z28" s="256"/>
      <c r="AA28" s="256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</row>
    <row r="29" spans="1:54" ht="18" customHeight="1">
      <c r="A29" s="98"/>
      <c r="B29" s="98" t="s">
        <v>82</v>
      </c>
      <c r="C29" s="98"/>
      <c r="D29" s="46"/>
      <c r="E29" s="147">
        <v>49536472.772714652</v>
      </c>
      <c r="F29" s="147">
        <v>43595338.866279081</v>
      </c>
      <c r="G29" s="147">
        <v>63370858.934636317</v>
      </c>
      <c r="H29" s="147">
        <v>21975956.811496966</v>
      </c>
      <c r="I29" s="147">
        <v>16034822.905061414</v>
      </c>
      <c r="J29" s="147">
        <v>2574030.7554013659</v>
      </c>
      <c r="K29" s="147">
        <v>8599892.5208732858</v>
      </c>
      <c r="L29" s="147">
        <v>8906303.0112792812</v>
      </c>
      <c r="M29" s="148">
        <v>67183.521855616098</v>
      </c>
      <c r="N29" s="256"/>
      <c r="O29" s="426"/>
      <c r="P29" s="426"/>
      <c r="Q29" s="426"/>
      <c r="R29" s="426"/>
      <c r="S29" s="426"/>
      <c r="T29" s="426"/>
      <c r="U29" s="45"/>
      <c r="V29" s="256"/>
      <c r="W29" s="256"/>
      <c r="X29" s="256"/>
      <c r="Y29" s="256"/>
      <c r="Z29" s="256"/>
      <c r="AA29" s="256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</row>
    <row r="30" spans="1:54" ht="18" customHeight="1">
      <c r="A30" s="98"/>
      <c r="B30" s="98" t="s">
        <v>83</v>
      </c>
      <c r="C30" s="98"/>
      <c r="D30" s="46"/>
      <c r="E30" s="147">
        <v>126420775.25568838</v>
      </c>
      <c r="F30" s="147">
        <v>97262539.653459519</v>
      </c>
      <c r="G30" s="147">
        <v>144999166.15950817</v>
      </c>
      <c r="H30" s="147">
        <v>51579096.742065147</v>
      </c>
      <c r="I30" s="147">
        <v>22420861.139836278</v>
      </c>
      <c r="J30" s="147">
        <v>3092734.0478044082</v>
      </c>
      <c r="K30" s="147">
        <v>13501681.876857899</v>
      </c>
      <c r="L30" s="147">
        <v>12565328.36197903</v>
      </c>
      <c r="M30" s="148">
        <v>186617.32666673083</v>
      </c>
      <c r="N30" s="256"/>
      <c r="O30" s="426"/>
      <c r="P30" s="426"/>
      <c r="Q30" s="426"/>
      <c r="R30" s="426"/>
      <c r="S30" s="426"/>
      <c r="T30" s="426"/>
      <c r="U30" s="45"/>
      <c r="V30" s="256"/>
      <c r="W30" s="256"/>
      <c r="X30" s="256"/>
      <c r="Y30" s="256"/>
      <c r="Z30" s="256"/>
      <c r="AA30" s="256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</row>
    <row r="31" spans="1:54" ht="18" customHeight="1">
      <c r="A31" s="98"/>
      <c r="B31" s="98" t="s">
        <v>344</v>
      </c>
      <c r="C31" s="98"/>
      <c r="D31" s="46"/>
      <c r="E31" s="147">
        <v>47513162.482139051</v>
      </c>
      <c r="F31" s="147">
        <v>41115441.843798883</v>
      </c>
      <c r="G31" s="147">
        <v>48682879.201986194</v>
      </c>
      <c r="H31" s="147">
        <v>9554720.8117866348</v>
      </c>
      <c r="I31" s="147">
        <v>3157000.1734464904</v>
      </c>
      <c r="J31" s="147">
        <v>2186275.1079407274</v>
      </c>
      <c r="K31" s="147">
        <v>2614180.333783064</v>
      </c>
      <c r="L31" s="147">
        <v>2813171.9881244628</v>
      </c>
      <c r="M31" s="148">
        <v>0</v>
      </c>
      <c r="N31" s="256"/>
      <c r="O31" s="426"/>
      <c r="P31" s="426"/>
      <c r="Q31" s="426"/>
      <c r="R31" s="426"/>
      <c r="S31" s="426"/>
      <c r="T31" s="426"/>
      <c r="U31" s="45"/>
      <c r="V31" s="256"/>
      <c r="W31" s="256"/>
      <c r="X31" s="256"/>
      <c r="Y31" s="256"/>
      <c r="Z31" s="256"/>
      <c r="AA31" s="256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</row>
    <row r="32" spans="1:54" ht="18" customHeight="1">
      <c r="A32" s="98"/>
      <c r="B32" s="98" t="s">
        <v>343</v>
      </c>
      <c r="C32" s="98"/>
      <c r="D32" s="46"/>
      <c r="E32" s="147">
        <v>47124868.670999981</v>
      </c>
      <c r="F32" s="147">
        <v>41365295.154999979</v>
      </c>
      <c r="G32" s="147">
        <v>58452022.203999981</v>
      </c>
      <c r="H32" s="147">
        <v>17205394.808999997</v>
      </c>
      <c r="I32" s="147">
        <v>11445821.292999996</v>
      </c>
      <c r="J32" s="147">
        <v>923497.81799999997</v>
      </c>
      <c r="K32" s="147">
        <v>24439693.439999998</v>
      </c>
      <c r="L32" s="147">
        <v>25100688.497999996</v>
      </c>
      <c r="M32" s="148">
        <v>143835</v>
      </c>
      <c r="N32" s="256"/>
      <c r="O32" s="426"/>
      <c r="P32" s="426"/>
      <c r="Q32" s="426"/>
      <c r="R32" s="426"/>
      <c r="S32" s="426"/>
      <c r="T32" s="426"/>
      <c r="U32" s="45"/>
      <c r="V32" s="256"/>
      <c r="W32" s="256"/>
      <c r="X32" s="256"/>
      <c r="Y32" s="256"/>
      <c r="Z32" s="256"/>
      <c r="AA32" s="256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</row>
    <row r="33" spans="1:54" ht="18" customHeight="1">
      <c r="A33" s="1100" t="s">
        <v>27</v>
      </c>
      <c r="B33" s="1100"/>
      <c r="C33" s="1100"/>
      <c r="D33" s="2"/>
      <c r="E33" s="251"/>
      <c r="F33" s="147"/>
      <c r="G33" s="147"/>
      <c r="H33" s="147"/>
      <c r="I33" s="147"/>
      <c r="J33" s="147"/>
      <c r="K33" s="147"/>
      <c r="L33" s="147"/>
      <c r="M33" s="147"/>
      <c r="N33" s="256"/>
      <c r="O33" s="426"/>
      <c r="P33" s="426"/>
      <c r="Q33" s="426"/>
      <c r="R33" s="426"/>
      <c r="S33" s="426"/>
      <c r="T33" s="426"/>
      <c r="U33" s="45"/>
      <c r="V33" s="256"/>
      <c r="W33" s="256"/>
      <c r="X33" s="256"/>
      <c r="Y33" s="256"/>
      <c r="Z33" s="256"/>
      <c r="AA33" s="256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</row>
    <row r="34" spans="1:54" ht="18" customHeight="1">
      <c r="A34" s="1120" t="s">
        <v>65</v>
      </c>
      <c r="B34" s="1120"/>
      <c r="C34" s="6"/>
      <c r="D34" s="2"/>
      <c r="E34" s="147">
        <v>703426796.62693882</v>
      </c>
      <c r="F34" s="147">
        <v>562152749.25379896</v>
      </c>
      <c r="G34" s="147">
        <v>978825768.6877768</v>
      </c>
      <c r="H34" s="147">
        <v>448502810.42222071</v>
      </c>
      <c r="I34" s="147">
        <v>307228763.0490793</v>
      </c>
      <c r="J34" s="147">
        <v>33402695.785703659</v>
      </c>
      <c r="K34" s="147">
        <v>381827542.77606285</v>
      </c>
      <c r="L34" s="147">
        <v>381181377.71412015</v>
      </c>
      <c r="M34" s="147">
        <v>2219069.8594061723</v>
      </c>
      <c r="N34" s="256"/>
      <c r="O34" s="426"/>
      <c r="P34" s="426"/>
      <c r="Q34" s="426"/>
      <c r="R34" s="426"/>
      <c r="S34" s="426"/>
      <c r="T34" s="426"/>
      <c r="U34" s="45"/>
      <c r="V34" s="256"/>
      <c r="W34" s="256"/>
      <c r="X34" s="256"/>
      <c r="Y34" s="256"/>
      <c r="Z34" s="256"/>
      <c r="AA34" s="256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</row>
    <row r="35" spans="1:54" ht="18" customHeight="1">
      <c r="A35" s="7"/>
      <c r="B35" s="98" t="s">
        <v>28</v>
      </c>
      <c r="C35" s="7"/>
      <c r="D35" s="2"/>
      <c r="E35" s="147">
        <v>349380428.42225939</v>
      </c>
      <c r="F35" s="147">
        <v>278917669.43276918</v>
      </c>
      <c r="G35" s="147">
        <v>551089480.81268978</v>
      </c>
      <c r="H35" s="147">
        <v>282695192.93825966</v>
      </c>
      <c r="I35" s="147">
        <v>212232433.94876954</v>
      </c>
      <c r="J35" s="147">
        <v>9618352.9889840651</v>
      </c>
      <c r="K35" s="147">
        <v>279347259.83438247</v>
      </c>
      <c r="L35" s="147">
        <v>277767338.15661597</v>
      </c>
      <c r="M35" s="147">
        <v>674893.1084108979</v>
      </c>
      <c r="N35" s="256"/>
      <c r="O35" s="426"/>
      <c r="P35" s="426"/>
      <c r="Q35" s="426"/>
      <c r="R35" s="426"/>
      <c r="S35" s="426"/>
      <c r="T35" s="426"/>
      <c r="U35" s="45"/>
      <c r="V35" s="256"/>
      <c r="W35" s="256"/>
      <c r="X35" s="256"/>
      <c r="Y35" s="256"/>
      <c r="Z35" s="256"/>
      <c r="AA35" s="256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</row>
    <row r="36" spans="1:54" ht="18" customHeight="1">
      <c r="A36" s="42"/>
      <c r="B36" s="42" t="s">
        <v>927</v>
      </c>
      <c r="C36" s="42"/>
      <c r="D36" s="46"/>
      <c r="E36" s="147">
        <v>76880024.697246537</v>
      </c>
      <c r="F36" s="147">
        <v>71294128.625609025</v>
      </c>
      <c r="G36" s="147">
        <v>121394975.33566153</v>
      </c>
      <c r="H36" s="147">
        <v>50825067.456415348</v>
      </c>
      <c r="I36" s="147">
        <v>45239171.384777792</v>
      </c>
      <c r="J36" s="147">
        <v>3295341.3845183253</v>
      </c>
      <c r="K36" s="147">
        <v>36148640.292317756</v>
      </c>
      <c r="L36" s="147">
        <v>38332257.508060843</v>
      </c>
      <c r="M36" s="147">
        <v>387503.4224124247</v>
      </c>
      <c r="N36" s="256"/>
      <c r="O36" s="426"/>
      <c r="P36" s="426"/>
      <c r="Q36" s="426"/>
      <c r="R36" s="426"/>
      <c r="S36" s="426"/>
      <c r="T36" s="426"/>
      <c r="U36" s="45"/>
      <c r="V36" s="256"/>
      <c r="W36" s="256"/>
      <c r="X36" s="256"/>
      <c r="Y36" s="256"/>
      <c r="Z36" s="256"/>
      <c r="AA36" s="256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</row>
    <row r="37" spans="1:54" ht="18" customHeight="1">
      <c r="A37" s="42"/>
      <c r="B37" s="42" t="s">
        <v>928</v>
      </c>
      <c r="C37" s="42"/>
      <c r="D37" s="46"/>
      <c r="E37" s="147">
        <v>178958651.739288</v>
      </c>
      <c r="F37" s="147">
        <v>136891404.15591529</v>
      </c>
      <c r="G37" s="147">
        <v>308247873.11577231</v>
      </c>
      <c r="H37" s="147">
        <v>178027128.00428978</v>
      </c>
      <c r="I37" s="147">
        <v>135959880.42091697</v>
      </c>
      <c r="J37" s="147">
        <v>2015174.832435569</v>
      </c>
      <c r="K37" s="147">
        <v>213327132.67331147</v>
      </c>
      <c r="L37" s="147">
        <v>208517252.13831419</v>
      </c>
      <c r="M37" s="147">
        <v>154396.323</v>
      </c>
      <c r="N37" s="256"/>
      <c r="O37" s="426"/>
      <c r="P37" s="426"/>
      <c r="Q37" s="426"/>
      <c r="R37" s="426"/>
      <c r="S37" s="426"/>
      <c r="T37" s="426"/>
      <c r="U37" s="45"/>
      <c r="V37" s="256"/>
      <c r="W37" s="256"/>
      <c r="X37" s="256"/>
      <c r="Y37" s="256"/>
      <c r="Z37" s="256"/>
      <c r="AA37" s="256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</row>
    <row r="38" spans="1:54" ht="18" customHeight="1">
      <c r="A38" s="42"/>
      <c r="B38" s="42" t="s">
        <v>929</v>
      </c>
      <c r="C38" s="42"/>
      <c r="D38" s="46"/>
      <c r="E38" s="147">
        <v>49964675.205991305</v>
      </c>
      <c r="F38" s="147">
        <v>38409616.22171957</v>
      </c>
      <c r="G38" s="147">
        <v>67055016.972594008</v>
      </c>
      <c r="H38" s="147">
        <v>31370344.328461058</v>
      </c>
      <c r="I38" s="147">
        <v>19815285.344189327</v>
      </c>
      <c r="J38" s="147">
        <v>3432522.1615466746</v>
      </c>
      <c r="K38" s="147">
        <v>16677033.665554401</v>
      </c>
      <c r="L38" s="147">
        <v>17251618.886515956</v>
      </c>
      <c r="M38" s="147">
        <v>132993.36299847325</v>
      </c>
      <c r="N38" s="256"/>
      <c r="O38" s="426"/>
      <c r="P38" s="426"/>
      <c r="Q38" s="426"/>
      <c r="R38" s="426"/>
      <c r="S38" s="426"/>
      <c r="T38" s="426"/>
      <c r="U38" s="45"/>
      <c r="V38" s="256"/>
      <c r="W38" s="256"/>
      <c r="X38" s="256"/>
      <c r="Y38" s="256"/>
      <c r="Z38" s="256"/>
      <c r="AA38" s="256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</row>
    <row r="39" spans="1:54" ht="18" customHeight="1">
      <c r="A39" s="42"/>
      <c r="B39" s="42" t="s">
        <v>930</v>
      </c>
      <c r="C39" s="42"/>
      <c r="D39" s="46"/>
      <c r="E39" s="147">
        <v>43577076.779733472</v>
      </c>
      <c r="F39" s="147">
        <v>32322520.429525401</v>
      </c>
      <c r="G39" s="147">
        <v>54391615.388661675</v>
      </c>
      <c r="H39" s="147">
        <v>22472653.149093442</v>
      </c>
      <c r="I39" s="147">
        <v>11218096.798885373</v>
      </c>
      <c r="J39" s="147">
        <v>875314.61048349796</v>
      </c>
      <c r="K39" s="147">
        <v>13194453.203198759</v>
      </c>
      <c r="L39" s="147">
        <v>13666209.623725064</v>
      </c>
      <c r="M39" s="147">
        <v>0</v>
      </c>
      <c r="N39" s="256"/>
      <c r="O39" s="426"/>
      <c r="P39" s="426"/>
      <c r="Q39" s="426"/>
      <c r="R39" s="426"/>
      <c r="S39" s="426"/>
      <c r="T39" s="426"/>
      <c r="U39" s="45"/>
      <c r="V39" s="256"/>
      <c r="W39" s="256"/>
      <c r="X39" s="256"/>
      <c r="Y39" s="256"/>
      <c r="Z39" s="256"/>
      <c r="AA39" s="256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</row>
    <row r="40" spans="1:54" ht="18" customHeight="1">
      <c r="A40" s="42"/>
      <c r="B40" s="98" t="s">
        <v>30</v>
      </c>
      <c r="C40" s="42"/>
      <c r="D40" s="46"/>
      <c r="E40" s="147">
        <v>146986386.84409687</v>
      </c>
      <c r="F40" s="147">
        <v>113334762.57664254</v>
      </c>
      <c r="G40" s="147">
        <v>185456030.45487648</v>
      </c>
      <c r="H40" s="147">
        <v>73148945.773176521</v>
      </c>
      <c r="I40" s="147">
        <v>39497321.505722113</v>
      </c>
      <c r="J40" s="147">
        <v>1027075.1260941332</v>
      </c>
      <c r="K40" s="147">
        <v>23850938.653647784</v>
      </c>
      <c r="L40" s="147">
        <v>23565552.447154891</v>
      </c>
      <c r="M40" s="147">
        <v>284783.43764441786</v>
      </c>
      <c r="N40" s="256"/>
      <c r="O40" s="426"/>
      <c r="P40" s="426"/>
      <c r="Q40" s="426"/>
      <c r="R40" s="426"/>
      <c r="S40" s="426"/>
      <c r="T40" s="426"/>
      <c r="U40" s="45"/>
      <c r="V40" s="256"/>
      <c r="W40" s="256"/>
      <c r="X40" s="256"/>
      <c r="Y40" s="256"/>
      <c r="Z40" s="256"/>
      <c r="AA40" s="256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</row>
    <row r="41" spans="1:54" ht="18" customHeight="1">
      <c r="A41" s="42"/>
      <c r="B41" s="42" t="s">
        <v>931</v>
      </c>
      <c r="C41" s="42"/>
      <c r="D41" s="46"/>
      <c r="E41" s="147">
        <v>105090217.53676926</v>
      </c>
      <c r="F41" s="147">
        <v>78359078.615261093</v>
      </c>
      <c r="G41" s="147">
        <v>132780547.01087084</v>
      </c>
      <c r="H41" s="147">
        <v>55906321.06804277</v>
      </c>
      <c r="I41" s="147">
        <v>29175182.146534558</v>
      </c>
      <c r="J41" s="147">
        <v>12755.490819457304</v>
      </c>
      <c r="K41" s="147">
        <v>15392998.140814198</v>
      </c>
      <c r="L41" s="147">
        <v>13636117.521556238</v>
      </c>
      <c r="M41" s="147">
        <v>284783.43764441786</v>
      </c>
      <c r="N41" s="256"/>
      <c r="O41" s="426"/>
      <c r="P41" s="426"/>
      <c r="Q41" s="426"/>
      <c r="R41" s="426"/>
      <c r="S41" s="426"/>
      <c r="T41" s="426"/>
      <c r="U41" s="45"/>
      <c r="V41" s="256"/>
      <c r="W41" s="256"/>
      <c r="X41" s="256"/>
      <c r="Y41" s="256"/>
      <c r="Z41" s="256"/>
      <c r="AA41" s="256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</row>
    <row r="42" spans="1:54" ht="18" customHeight="1">
      <c r="A42" s="42"/>
      <c r="B42" s="42" t="s">
        <v>932</v>
      </c>
      <c r="C42" s="42"/>
      <c r="D42" s="46"/>
      <c r="E42" s="147">
        <v>41896169.307327703</v>
      </c>
      <c r="F42" s="147">
        <v>34975683.96138142</v>
      </c>
      <c r="G42" s="147">
        <v>52675483.444005601</v>
      </c>
      <c r="H42" s="147">
        <v>17242624.705133788</v>
      </c>
      <c r="I42" s="147">
        <v>10322139.359187549</v>
      </c>
      <c r="J42" s="147">
        <v>1014319.635274676</v>
      </c>
      <c r="K42" s="147">
        <v>8457940.5128336046</v>
      </c>
      <c r="L42" s="147">
        <v>9929434.9255986549</v>
      </c>
      <c r="M42" s="148">
        <v>0</v>
      </c>
      <c r="N42" s="256"/>
      <c r="O42" s="426"/>
      <c r="P42" s="426"/>
      <c r="Q42" s="426"/>
      <c r="R42" s="426"/>
      <c r="S42" s="426"/>
      <c r="T42" s="426"/>
      <c r="U42" s="45"/>
      <c r="V42" s="256"/>
      <c r="W42" s="256"/>
      <c r="X42" s="256"/>
      <c r="Y42" s="256"/>
      <c r="Z42" s="256"/>
      <c r="AA42" s="256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</row>
    <row r="43" spans="1:54" ht="18" customHeight="1">
      <c r="A43" s="42"/>
      <c r="B43" s="98" t="s">
        <v>31</v>
      </c>
      <c r="C43" s="42"/>
      <c r="D43" s="46"/>
      <c r="E43" s="147">
        <v>192574305.44985962</v>
      </c>
      <c r="F43" s="147">
        <v>157127120.11490408</v>
      </c>
      <c r="G43" s="147">
        <v>224482059.46576157</v>
      </c>
      <c r="H43" s="147">
        <v>87629213.28680779</v>
      </c>
      <c r="I43" s="147">
        <v>52182027.951852113</v>
      </c>
      <c r="J43" s="147">
        <v>21647960.007546015</v>
      </c>
      <c r="K43" s="147">
        <v>76879137.099131584</v>
      </c>
      <c r="L43" s="147">
        <v>76993429.857376695</v>
      </c>
      <c r="M43" s="147">
        <v>1259393.3133508568</v>
      </c>
      <c r="N43" s="256"/>
      <c r="O43" s="426"/>
      <c r="P43" s="426"/>
      <c r="Q43" s="426"/>
      <c r="R43" s="426"/>
      <c r="S43" s="426"/>
      <c r="T43" s="426"/>
      <c r="U43" s="45"/>
      <c r="V43" s="256"/>
      <c r="W43" s="256"/>
      <c r="X43" s="256"/>
      <c r="Y43" s="256"/>
      <c r="Z43" s="256"/>
      <c r="AA43" s="256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</row>
    <row r="44" spans="1:54" ht="18" customHeight="1">
      <c r="A44" s="42"/>
      <c r="B44" s="42" t="s">
        <v>933</v>
      </c>
      <c r="C44" s="6"/>
      <c r="D44" s="2"/>
      <c r="E44" s="147">
        <v>41542976.291919433</v>
      </c>
      <c r="F44" s="147">
        <v>32056672.31065454</v>
      </c>
      <c r="G44" s="147">
        <v>53326893.12822856</v>
      </c>
      <c r="H44" s="147">
        <v>20191529.515137389</v>
      </c>
      <c r="I44" s="147">
        <v>10705225.533872506</v>
      </c>
      <c r="J44" s="147">
        <v>1554206.4183837392</v>
      </c>
      <c r="K44" s="147">
        <v>10001890.384363806</v>
      </c>
      <c r="L44" s="147">
        <v>12432715.641517473</v>
      </c>
      <c r="M44" s="147">
        <v>202072.46366666668</v>
      </c>
      <c r="N44" s="256"/>
      <c r="O44" s="426"/>
      <c r="P44" s="426"/>
      <c r="Q44" s="426"/>
      <c r="R44" s="426"/>
      <c r="S44" s="426"/>
      <c r="T44" s="426"/>
      <c r="U44" s="45"/>
      <c r="V44" s="256"/>
      <c r="W44" s="256"/>
      <c r="X44" s="256"/>
      <c r="Y44" s="256"/>
      <c r="Z44" s="256"/>
      <c r="AA44" s="256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</row>
    <row r="45" spans="1:54" ht="18" customHeight="1">
      <c r="A45" s="42"/>
      <c r="B45" s="42" t="s">
        <v>934</v>
      </c>
      <c r="C45" s="6"/>
      <c r="D45" s="2"/>
      <c r="E45" s="147">
        <v>117807686.99438815</v>
      </c>
      <c r="F45" s="147">
        <v>94763829.601079911</v>
      </c>
      <c r="G45" s="147">
        <v>132160502.90432671</v>
      </c>
      <c r="H45" s="147">
        <v>56882650.760803066</v>
      </c>
      <c r="I45" s="147">
        <v>33838793.367494822</v>
      </c>
      <c r="J45" s="147">
        <v>18660000.460468907</v>
      </c>
      <c r="K45" s="147">
        <v>60373523.665740646</v>
      </c>
      <c r="L45" s="147">
        <v>58490225.818969123</v>
      </c>
      <c r="M45" s="147">
        <v>1057320.84968419</v>
      </c>
      <c r="N45" s="256"/>
      <c r="O45" s="426"/>
      <c r="P45" s="426"/>
      <c r="Q45" s="426"/>
      <c r="R45" s="426"/>
      <c r="S45" s="426"/>
      <c r="T45" s="426"/>
      <c r="U45" s="45"/>
      <c r="V45" s="256"/>
      <c r="W45" s="256"/>
      <c r="X45" s="256"/>
      <c r="Y45" s="256"/>
      <c r="Z45" s="256"/>
      <c r="AA45" s="256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</row>
    <row r="46" spans="1:54" ht="18" customHeight="1">
      <c r="A46" s="42"/>
      <c r="B46" s="42" t="s">
        <v>935</v>
      </c>
      <c r="C46" s="6"/>
      <c r="D46" s="2"/>
      <c r="E46" s="147">
        <v>33223642.163551893</v>
      </c>
      <c r="F46" s="147">
        <v>30306618.203169413</v>
      </c>
      <c r="G46" s="147">
        <v>38994663.433206297</v>
      </c>
      <c r="H46" s="147">
        <v>10555033.010867273</v>
      </c>
      <c r="I46" s="147">
        <v>7638009.050484797</v>
      </c>
      <c r="J46" s="147">
        <v>1433753.1286933664</v>
      </c>
      <c r="K46" s="147">
        <v>6503723.0490271393</v>
      </c>
      <c r="L46" s="147">
        <v>6070488.3968901299</v>
      </c>
      <c r="M46" s="148">
        <v>0</v>
      </c>
      <c r="N46" s="256"/>
      <c r="O46" s="426"/>
      <c r="P46" s="426"/>
      <c r="Q46" s="426"/>
      <c r="R46" s="426"/>
      <c r="S46" s="426"/>
      <c r="T46" s="426"/>
      <c r="U46" s="45"/>
      <c r="V46" s="256"/>
      <c r="W46" s="256"/>
      <c r="X46" s="256"/>
      <c r="Y46" s="256"/>
      <c r="Z46" s="256"/>
      <c r="AA46" s="256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</row>
    <row r="47" spans="1:54" ht="18" customHeight="1">
      <c r="A47" s="42"/>
      <c r="B47" s="98" t="s">
        <v>33</v>
      </c>
      <c r="C47" s="6"/>
      <c r="D47" s="2"/>
      <c r="E47" s="147">
        <v>14485675.910722923</v>
      </c>
      <c r="F47" s="147">
        <v>12773197.129482064</v>
      </c>
      <c r="G47" s="147">
        <v>17798197.954449926</v>
      </c>
      <c r="H47" s="147">
        <v>5029458.4239762295</v>
      </c>
      <c r="I47" s="147">
        <v>3316979.642735369</v>
      </c>
      <c r="J47" s="147">
        <v>1109307.6630794376</v>
      </c>
      <c r="K47" s="147">
        <v>1750207.1889012402</v>
      </c>
      <c r="L47" s="147">
        <v>2855057.252972309</v>
      </c>
      <c r="M47" s="148">
        <v>0</v>
      </c>
      <c r="N47" s="256"/>
      <c r="O47" s="426"/>
      <c r="P47" s="426"/>
      <c r="Q47" s="426"/>
      <c r="R47" s="426"/>
      <c r="S47" s="426"/>
      <c r="T47" s="426"/>
      <c r="U47" s="45"/>
      <c r="V47" s="256"/>
      <c r="W47" s="256"/>
      <c r="X47" s="256"/>
      <c r="Y47" s="256"/>
      <c r="Z47" s="256"/>
      <c r="AA47" s="256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</row>
    <row r="48" spans="1:54" ht="18" customHeight="1">
      <c r="A48" s="1120" t="s">
        <v>34</v>
      </c>
      <c r="B48" s="1120"/>
      <c r="C48" s="6"/>
      <c r="D48" s="2"/>
      <c r="E48" s="147">
        <v>5513401.6275565941</v>
      </c>
      <c r="F48" s="147">
        <v>4949679.9831919828</v>
      </c>
      <c r="G48" s="147">
        <v>5888998.8604342742</v>
      </c>
      <c r="H48" s="147">
        <v>759210.25036768697</v>
      </c>
      <c r="I48" s="147">
        <v>195488.60600307566</v>
      </c>
      <c r="J48" s="148">
        <v>0</v>
      </c>
      <c r="K48" s="147">
        <v>441941.1521838145</v>
      </c>
      <c r="L48" s="147">
        <v>622049.77905841859</v>
      </c>
      <c r="M48" s="148">
        <v>0</v>
      </c>
      <c r="N48" s="256"/>
      <c r="O48" s="426"/>
      <c r="P48" s="426"/>
      <c r="Q48" s="426"/>
      <c r="R48" s="426"/>
      <c r="S48" s="426"/>
      <c r="T48" s="426"/>
      <c r="U48" s="45"/>
      <c r="V48" s="256"/>
      <c r="W48" s="256"/>
      <c r="X48" s="256"/>
      <c r="Y48" s="256"/>
      <c r="Z48" s="256"/>
      <c r="AA48" s="256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</row>
    <row r="49" spans="1:54" ht="18" customHeight="1">
      <c r="A49" s="1100" t="s">
        <v>164</v>
      </c>
      <c r="B49" s="1100"/>
      <c r="C49" s="1100"/>
      <c r="D49" s="2"/>
      <c r="E49" s="147"/>
      <c r="F49" s="147"/>
      <c r="G49" s="147"/>
      <c r="H49" s="147"/>
      <c r="I49" s="147"/>
      <c r="J49" s="147"/>
      <c r="K49" s="147"/>
      <c r="L49" s="147"/>
      <c r="M49" s="147"/>
      <c r="N49" s="256"/>
      <c r="O49" s="426"/>
      <c r="P49" s="426"/>
      <c r="Q49" s="426"/>
      <c r="R49" s="426"/>
      <c r="S49" s="426"/>
      <c r="T49" s="426"/>
      <c r="U49" s="45"/>
      <c r="V49" s="256"/>
      <c r="W49" s="256"/>
      <c r="X49" s="256"/>
      <c r="Y49" s="256"/>
      <c r="Z49" s="256"/>
      <c r="AA49" s="256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</row>
    <row r="50" spans="1:54" ht="18" customHeight="1">
      <c r="A50" s="1120" t="s">
        <v>35</v>
      </c>
      <c r="B50" s="1120" t="s">
        <v>35</v>
      </c>
      <c r="C50" s="102"/>
      <c r="D50" s="2"/>
      <c r="E50" s="147">
        <v>356352412.07793438</v>
      </c>
      <c r="F50" s="147">
        <v>300060364.05128765</v>
      </c>
      <c r="G50" s="147">
        <v>477580415.6528995</v>
      </c>
      <c r="H50" s="147">
        <v>199091899.26874083</v>
      </c>
      <c r="I50" s="147">
        <v>142799851.24209413</v>
      </c>
      <c r="J50" s="147">
        <v>22911102.605898827</v>
      </c>
      <c r="K50" s="147">
        <v>189734091.95441204</v>
      </c>
      <c r="L50" s="147">
        <v>190758550.32741559</v>
      </c>
      <c r="M50" s="147">
        <v>314796.56576634641</v>
      </c>
      <c r="N50" s="256"/>
      <c r="O50" s="426"/>
      <c r="P50" s="426"/>
      <c r="Q50" s="426"/>
      <c r="R50" s="426"/>
      <c r="S50" s="426"/>
      <c r="T50" s="426"/>
      <c r="U50" s="45"/>
      <c r="V50" s="256"/>
      <c r="W50" s="256"/>
      <c r="X50" s="256"/>
      <c r="Y50" s="256"/>
      <c r="Z50" s="256"/>
      <c r="AA50" s="256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</row>
    <row r="51" spans="1:54" ht="18" customHeight="1">
      <c r="A51" s="98"/>
      <c r="B51" s="98" t="s">
        <v>36</v>
      </c>
      <c r="C51" s="98"/>
      <c r="D51" s="46"/>
      <c r="E51" s="147">
        <v>161103027.27483433</v>
      </c>
      <c r="F51" s="147">
        <v>136428413.0343065</v>
      </c>
      <c r="G51" s="147">
        <v>197049582.11632624</v>
      </c>
      <c r="H51" s="147">
        <v>64418641.036994152</v>
      </c>
      <c r="I51" s="147">
        <v>39744026.796466187</v>
      </c>
      <c r="J51" s="147">
        <v>3788308.5955332629</v>
      </c>
      <c r="K51" s="147">
        <v>48791351.360130653</v>
      </c>
      <c r="L51" s="147">
        <v>48729199.687923275</v>
      </c>
      <c r="M51" s="147">
        <v>52988.312766346418</v>
      </c>
      <c r="N51" s="256"/>
      <c r="O51" s="426"/>
      <c r="P51" s="426"/>
      <c r="Q51" s="426"/>
      <c r="R51" s="426"/>
      <c r="S51" s="426"/>
      <c r="T51" s="426"/>
      <c r="U51" s="45"/>
      <c r="V51" s="256"/>
      <c r="W51" s="256"/>
      <c r="X51" s="256"/>
      <c r="Y51" s="256"/>
      <c r="Z51" s="256"/>
      <c r="AA51" s="256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</row>
    <row r="52" spans="1:54" ht="18" customHeight="1">
      <c r="A52" s="98"/>
      <c r="B52" s="98" t="s">
        <v>37</v>
      </c>
      <c r="C52" s="98"/>
      <c r="D52" s="46"/>
      <c r="E52" s="147">
        <v>113080139.78801714</v>
      </c>
      <c r="F52" s="402">
        <v>97037937.400408342</v>
      </c>
      <c r="G52" s="147">
        <v>157480890.89792183</v>
      </c>
      <c r="H52" s="147">
        <v>78264411.848044381</v>
      </c>
      <c r="I52" s="147">
        <v>62222209.460435532</v>
      </c>
      <c r="J52" s="147">
        <v>17411168.583576988</v>
      </c>
      <c r="K52" s="147">
        <v>110248090.95961645</v>
      </c>
      <c r="L52" s="147">
        <v>109830440.43966255</v>
      </c>
      <c r="M52" s="147">
        <v>7360.7529999999997</v>
      </c>
      <c r="N52" s="256"/>
      <c r="O52" s="426"/>
      <c r="P52" s="426"/>
      <c r="Q52" s="426"/>
      <c r="R52" s="426"/>
      <c r="S52" s="426"/>
      <c r="T52" s="426"/>
      <c r="U52" s="45"/>
      <c r="V52" s="256"/>
      <c r="W52" s="256"/>
      <c r="X52" s="256"/>
      <c r="Y52" s="256"/>
      <c r="Z52" s="256"/>
      <c r="AA52" s="256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</row>
    <row r="53" spans="1:54" ht="18" customHeight="1">
      <c r="A53" s="98"/>
      <c r="B53" s="98" t="s">
        <v>38</v>
      </c>
      <c r="C53" s="98"/>
      <c r="D53" s="46"/>
      <c r="E53" s="147">
        <v>82169245.015082732</v>
      </c>
      <c r="F53" s="402">
        <v>66594013.616572835</v>
      </c>
      <c r="G53" s="147">
        <v>123049942.63865131</v>
      </c>
      <c r="H53" s="147">
        <v>56408846.383702293</v>
      </c>
      <c r="I53" s="147">
        <v>40833614.985192403</v>
      </c>
      <c r="J53" s="147">
        <v>1711625.4267885648</v>
      </c>
      <c r="K53" s="147">
        <v>30694649.634664904</v>
      </c>
      <c r="L53" s="147">
        <v>32198910.199829701</v>
      </c>
      <c r="M53" s="147">
        <v>254447.5</v>
      </c>
      <c r="N53" s="256"/>
      <c r="O53" s="426"/>
      <c r="P53" s="426"/>
      <c r="Q53" s="426"/>
      <c r="R53" s="426"/>
      <c r="S53" s="426"/>
      <c r="T53" s="426"/>
      <c r="U53" s="45"/>
      <c r="V53" s="256"/>
      <c r="W53" s="256"/>
      <c r="X53" s="256"/>
      <c r="Y53" s="256"/>
      <c r="Z53" s="256"/>
      <c r="AA53" s="256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</row>
    <row r="54" spans="1:54" ht="18" customHeight="1" thickBot="1">
      <c r="A54" s="1121" t="s">
        <v>39</v>
      </c>
      <c r="B54" s="1121"/>
      <c r="C54" s="100"/>
      <c r="D54" s="181"/>
      <c r="E54" s="151">
        <v>352587786.176561</v>
      </c>
      <c r="F54" s="151">
        <v>267042065.18570176</v>
      </c>
      <c r="G54" s="151">
        <v>507134351.89531273</v>
      </c>
      <c r="H54" s="151">
        <v>250170121.40384725</v>
      </c>
      <c r="I54" s="151">
        <v>164624400.4129881</v>
      </c>
      <c r="J54" s="151">
        <v>10491593.179804837</v>
      </c>
      <c r="K54" s="151">
        <v>192535391.9738349</v>
      </c>
      <c r="L54" s="151">
        <v>191044877.16576296</v>
      </c>
      <c r="M54" s="151">
        <v>1904273.2936398259</v>
      </c>
      <c r="N54" s="256"/>
      <c r="O54" s="426"/>
      <c r="P54" s="426"/>
      <c r="Q54" s="426"/>
      <c r="R54" s="426"/>
      <c r="S54" s="426"/>
      <c r="T54" s="426"/>
      <c r="U54" s="45"/>
      <c r="V54" s="256"/>
      <c r="W54" s="256"/>
      <c r="X54" s="256"/>
      <c r="Y54" s="256"/>
      <c r="Z54" s="256"/>
      <c r="AA54" s="256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</row>
    <row r="55" spans="1:54" ht="15" customHeight="1">
      <c r="A55" s="115" t="s">
        <v>567</v>
      </c>
      <c r="I55" s="115" t="s">
        <v>359</v>
      </c>
      <c r="N55" s="256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</row>
    <row r="56" spans="1:54" ht="15.75" customHeight="1">
      <c r="A56" s="115" t="s">
        <v>360</v>
      </c>
      <c r="I56" s="1200" t="s">
        <v>498</v>
      </c>
      <c r="J56" s="1200"/>
      <c r="K56" s="1200"/>
      <c r="L56" s="1200"/>
      <c r="M56" s="1200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</row>
    <row r="57" spans="1:54" ht="12.75" customHeight="1">
      <c r="I57" s="1200"/>
      <c r="J57" s="1200"/>
      <c r="K57" s="1200"/>
      <c r="L57" s="1200"/>
      <c r="M57" s="1200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</row>
    <row r="58" spans="1:54" ht="12.75" customHeight="1"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</row>
    <row r="59" spans="1:54" ht="12.75" customHeight="1"/>
    <row r="60" spans="1:54" ht="12.75" customHeight="1"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</row>
    <row r="61" spans="1:54" ht="12.75" customHeight="1"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</row>
    <row r="62" spans="1:54" ht="16.5" customHeight="1">
      <c r="B62" s="42" t="s">
        <v>962</v>
      </c>
      <c r="E62" s="15">
        <f>E38+E39</f>
        <v>93541751.985724777</v>
      </c>
      <c r="F62" s="15">
        <f t="shared" ref="F62:M62" si="1">F38+F39</f>
        <v>70732136.651244968</v>
      </c>
      <c r="G62" s="15">
        <f t="shared" si="1"/>
        <v>121446632.36125568</v>
      </c>
      <c r="H62" s="15">
        <f t="shared" si="1"/>
        <v>53842997.4775545</v>
      </c>
      <c r="I62" s="15">
        <f t="shared" si="1"/>
        <v>31033382.143074699</v>
      </c>
      <c r="J62" s="15">
        <f t="shared" si="1"/>
        <v>4307836.7720301729</v>
      </c>
      <c r="K62" s="15">
        <f t="shared" si="1"/>
        <v>29871486.868753158</v>
      </c>
      <c r="L62" s="15">
        <f t="shared" si="1"/>
        <v>30917828.51024102</v>
      </c>
      <c r="M62" s="15">
        <f t="shared" si="1"/>
        <v>132993.36299847325</v>
      </c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</row>
    <row r="63" spans="1:54" ht="12.75" customHeight="1"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</row>
    <row r="64" spans="1:54" ht="12.75" customHeight="1"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</row>
    <row r="65" spans="1:54" ht="12.75" customHeight="1"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</row>
    <row r="66" spans="1:54" ht="12.75" customHeight="1"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</row>
    <row r="67" spans="1:54" s="44" customFormat="1" ht="12.75" customHeight="1">
      <c r="A67" s="14"/>
      <c r="B67" s="14"/>
      <c r="C67" s="14"/>
      <c r="D67" s="15"/>
      <c r="E67" s="15"/>
      <c r="F67" s="43"/>
      <c r="G67" s="43"/>
      <c r="H67" s="43"/>
      <c r="I67" s="43"/>
      <c r="J67" s="43"/>
      <c r="K67" s="43"/>
      <c r="L67" s="43"/>
      <c r="M67" s="43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</row>
    <row r="68" spans="1:54" ht="12.75" customHeight="1"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</row>
    <row r="69" spans="1:54" ht="19.5" customHeight="1">
      <c r="A69" s="43"/>
      <c r="B69" s="43"/>
      <c r="C69" s="43"/>
      <c r="D69" s="43"/>
      <c r="E69" s="43"/>
    </row>
    <row r="70" spans="1:54" ht="12.75" customHeight="1">
      <c r="A70" s="43"/>
      <c r="B70" s="43"/>
      <c r="C70" s="43"/>
      <c r="D70" s="43"/>
      <c r="E70" s="43"/>
    </row>
  </sheetData>
  <mergeCells count="37">
    <mergeCell ref="I56:M57"/>
    <mergeCell ref="A7:C7"/>
    <mergeCell ref="A6:C6"/>
    <mergeCell ref="G3:G5"/>
    <mergeCell ref="A3:C5"/>
    <mergeCell ref="E3:E5"/>
    <mergeCell ref="M3:M5"/>
    <mergeCell ref="K3:K5"/>
    <mergeCell ref="A50:B50"/>
    <mergeCell ref="A19:C19"/>
    <mergeCell ref="A54:B54"/>
    <mergeCell ref="A48:B48"/>
    <mergeCell ref="A16:C16"/>
    <mergeCell ref="L3:L5"/>
    <mergeCell ref="F3:F5"/>
    <mergeCell ref="H3:H5"/>
    <mergeCell ref="A49:C49"/>
    <mergeCell ref="A33:C33"/>
    <mergeCell ref="A13:C13"/>
    <mergeCell ref="A34:B34"/>
    <mergeCell ref="A24:C24"/>
    <mergeCell ref="A18:C18"/>
    <mergeCell ref="A20:C20"/>
    <mergeCell ref="A17:C17"/>
    <mergeCell ref="A14:C14"/>
    <mergeCell ref="A21:C21"/>
    <mergeCell ref="A15:C15"/>
    <mergeCell ref="A12:C12"/>
    <mergeCell ref="A27:C27"/>
    <mergeCell ref="A8:C8"/>
    <mergeCell ref="J3:J5"/>
    <mergeCell ref="I3:I5"/>
    <mergeCell ref="A10:C10"/>
    <mergeCell ref="A11:C11"/>
    <mergeCell ref="A9:C9"/>
    <mergeCell ref="A22:C22"/>
    <mergeCell ref="A23:C23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8" max="44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B64"/>
  <sheetViews>
    <sheetView view="pageBreakPreview" zoomScaleNormal="50" zoomScaleSheetLayoutView="100" workbookViewId="0">
      <selection activeCell="J65" sqref="J65"/>
    </sheetView>
  </sheetViews>
  <sheetFormatPr defaultColWidth="9.109375" defaultRowHeight="15.6"/>
  <cols>
    <col min="1" max="1" width="2.33203125" style="14" customWidth="1"/>
    <col min="2" max="2" width="18.6640625" style="14" customWidth="1"/>
    <col min="3" max="3" width="2.33203125" style="14" customWidth="1"/>
    <col min="4" max="4" width="1.6640625" style="15" customWidth="1"/>
    <col min="5" max="6" width="17.109375" style="43" customWidth="1"/>
    <col min="7" max="7" width="20.44140625" style="43" customWidth="1"/>
    <col min="8" max="8" width="17.109375" style="43" customWidth="1"/>
    <col min="9" max="9" width="18.33203125" style="43" customWidth="1"/>
    <col min="10" max="10" width="16.44140625" style="43" customWidth="1"/>
    <col min="11" max="13" width="18.33203125" style="43" customWidth="1"/>
    <col min="14" max="14" width="14.109375" style="43" bestFit="1" customWidth="1"/>
    <col min="15" max="16384" width="9.109375" style="43"/>
  </cols>
  <sheetData>
    <row r="1" spans="1:54" s="113" customFormat="1" ht="34.5" customHeight="1">
      <c r="A1" s="1128" t="s">
        <v>568</v>
      </c>
      <c r="B1" s="1128"/>
      <c r="C1" s="1128"/>
      <c r="D1" s="1128"/>
      <c r="E1" s="1128"/>
      <c r="F1" s="1128"/>
      <c r="G1" s="1128"/>
      <c r="H1" s="1128"/>
      <c r="I1" s="1124" t="s">
        <v>317</v>
      </c>
      <c r="J1" s="1124"/>
      <c r="K1" s="1124"/>
      <c r="L1" s="1124"/>
      <c r="M1" s="1124"/>
    </row>
    <row r="2" spans="1:54" ht="12.9" customHeight="1" thickBot="1">
      <c r="A2" s="427"/>
      <c r="B2" s="115"/>
      <c r="C2" s="115"/>
      <c r="D2" s="116"/>
      <c r="M2" s="248" t="s">
        <v>349</v>
      </c>
    </row>
    <row r="3" spans="1:54" s="203" customFormat="1" ht="15" customHeight="1">
      <c r="A3" s="1104" t="s">
        <v>1</v>
      </c>
      <c r="B3" s="1104"/>
      <c r="C3" s="1104"/>
      <c r="D3" s="119"/>
      <c r="E3" s="1101" t="s">
        <v>354</v>
      </c>
      <c r="F3" s="1101" t="s">
        <v>355</v>
      </c>
      <c r="G3" s="1101" t="s">
        <v>545</v>
      </c>
      <c r="H3" s="1101" t="s">
        <v>356</v>
      </c>
      <c r="I3" s="1111" t="s">
        <v>357</v>
      </c>
      <c r="J3" s="1111" t="s">
        <v>515</v>
      </c>
      <c r="K3" s="1201" t="s">
        <v>963</v>
      </c>
      <c r="L3" s="1156" t="s">
        <v>964</v>
      </c>
      <c r="M3" s="1107" t="s">
        <v>358</v>
      </c>
    </row>
    <row r="4" spans="1:54" s="203" customFormat="1" ht="15" customHeight="1">
      <c r="A4" s="1105"/>
      <c r="B4" s="1105"/>
      <c r="C4" s="1105"/>
      <c r="D4" s="122"/>
      <c r="E4" s="1102"/>
      <c r="F4" s="1102"/>
      <c r="G4" s="1102"/>
      <c r="H4" s="1102"/>
      <c r="I4" s="1112"/>
      <c r="J4" s="1112"/>
      <c r="K4" s="1202"/>
      <c r="L4" s="1158"/>
      <c r="M4" s="1108"/>
    </row>
    <row r="5" spans="1:54" s="208" customFormat="1" ht="48.75" customHeight="1">
      <c r="A5" s="1106"/>
      <c r="B5" s="1106"/>
      <c r="C5" s="1106"/>
      <c r="D5" s="123"/>
      <c r="E5" s="1103"/>
      <c r="F5" s="1103"/>
      <c r="G5" s="1103"/>
      <c r="H5" s="1103"/>
      <c r="I5" s="1113"/>
      <c r="J5" s="1113"/>
      <c r="K5" s="1203"/>
      <c r="L5" s="1160"/>
      <c r="M5" s="1109"/>
    </row>
    <row r="6" spans="1:54" s="130" customFormat="1" ht="12.75" hidden="1" customHeight="1">
      <c r="A6" s="1110" t="s">
        <v>834</v>
      </c>
      <c r="B6" s="1110"/>
      <c r="C6" s="1110"/>
      <c r="D6" s="2"/>
      <c r="E6" s="127">
        <f t="shared" ref="E6:E11" si="0">F6-G6+H6+I6-J6-K6</f>
        <v>-1360985419</v>
      </c>
      <c r="F6" s="127">
        <f t="shared" ref="F6:F11" si="1">G6-H6+I6+J6-K6-M6</f>
        <v>126226820</v>
      </c>
      <c r="G6" s="128">
        <v>741559210</v>
      </c>
      <c r="H6" s="128">
        <v>200806813</v>
      </c>
      <c r="I6" s="128">
        <v>134398980</v>
      </c>
      <c r="J6" s="128">
        <v>554575873</v>
      </c>
      <c r="K6" s="128">
        <v>526282949</v>
      </c>
      <c r="L6" s="128"/>
      <c r="M6" s="128">
        <v>577217481</v>
      </c>
      <c r="N6" s="256">
        <f>G6-H6</f>
        <v>540752397</v>
      </c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</row>
    <row r="7" spans="1:54" s="130" customFormat="1" ht="12.75" hidden="1" customHeight="1">
      <c r="A7" s="1100" t="s">
        <v>835</v>
      </c>
      <c r="B7" s="1100"/>
      <c r="C7" s="1100"/>
      <c r="D7" s="2"/>
      <c r="E7" s="131">
        <f t="shared" si="0"/>
        <v>-1243916157.9331326</v>
      </c>
      <c r="F7" s="131">
        <f t="shared" si="1"/>
        <v>119186128.76965982</v>
      </c>
      <c r="G7" s="132">
        <v>756432558.290663</v>
      </c>
      <c r="H7" s="132">
        <v>271812621.98691934</v>
      </c>
      <c r="I7" s="132">
        <v>123272356.01037998</v>
      </c>
      <c r="J7" s="132">
        <v>501494769.53363603</v>
      </c>
      <c r="K7" s="132">
        <v>500259936.87579286</v>
      </c>
      <c r="L7" s="132"/>
      <c r="M7" s="132">
        <v>489940996.20230705</v>
      </c>
      <c r="N7" s="256">
        <f t="shared" ref="N7:N13" si="2">G7-H7</f>
        <v>484619936.30374366</v>
      </c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6"/>
      <c r="AA7" s="256"/>
      <c r="AB7" s="256"/>
      <c r="AC7" s="256"/>
      <c r="AD7" s="256"/>
      <c r="AE7" s="256"/>
      <c r="AF7" s="256"/>
      <c r="AG7" s="256"/>
      <c r="AH7" s="256"/>
      <c r="AI7" s="256"/>
      <c r="AJ7" s="256"/>
      <c r="AK7" s="256"/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256"/>
      <c r="AW7" s="256"/>
      <c r="AX7" s="256"/>
      <c r="AY7" s="256"/>
      <c r="AZ7" s="256"/>
      <c r="BA7" s="256"/>
      <c r="BB7" s="256"/>
    </row>
    <row r="8" spans="1:54" s="130" customFormat="1" ht="12.75" hidden="1" customHeight="1">
      <c r="A8" s="1100" t="s">
        <v>873</v>
      </c>
      <c r="B8" s="1100"/>
      <c r="C8" s="1100"/>
      <c r="D8" s="2"/>
      <c r="E8" s="131">
        <f t="shared" si="0"/>
        <v>-1272689981</v>
      </c>
      <c r="F8" s="131">
        <f t="shared" si="1"/>
        <v>121896435</v>
      </c>
      <c r="G8" s="132">
        <v>664797824</v>
      </c>
      <c r="H8" s="132">
        <v>171446835</v>
      </c>
      <c r="I8" s="132">
        <v>94437596</v>
      </c>
      <c r="J8" s="132">
        <v>506459891</v>
      </c>
      <c r="K8" s="132">
        <v>489213132</v>
      </c>
      <c r="L8" s="132"/>
      <c r="M8" s="132">
        <v>483138909</v>
      </c>
      <c r="N8" s="256">
        <f t="shared" si="2"/>
        <v>493350989</v>
      </c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  <c r="AR8" s="256"/>
      <c r="AS8" s="256"/>
      <c r="AT8" s="256"/>
      <c r="AU8" s="256"/>
      <c r="AV8" s="256"/>
      <c r="AW8" s="256"/>
      <c r="AX8" s="256"/>
      <c r="AY8" s="256"/>
      <c r="AZ8" s="256"/>
      <c r="BA8" s="256"/>
      <c r="BB8" s="256"/>
    </row>
    <row r="9" spans="1:54" s="130" customFormat="1" ht="12.75" hidden="1" customHeight="1">
      <c r="A9" s="1100" t="s">
        <v>874</v>
      </c>
      <c r="B9" s="1100"/>
      <c r="C9" s="1100"/>
      <c r="D9" s="2"/>
      <c r="E9" s="131">
        <f t="shared" si="0"/>
        <v>-1064502111.8444388</v>
      </c>
      <c r="F9" s="131">
        <f t="shared" si="1"/>
        <v>54053922.637355268</v>
      </c>
      <c r="G9" s="132">
        <v>618526174.8069942</v>
      </c>
      <c r="H9" s="132">
        <v>229549165.78038287</v>
      </c>
      <c r="I9" s="132">
        <v>91350274.64845255</v>
      </c>
      <c r="J9" s="132">
        <v>401820999.30479008</v>
      </c>
      <c r="K9" s="132">
        <v>419108300.79884535</v>
      </c>
      <c r="L9" s="132"/>
      <c r="M9" s="132">
        <v>408986059.54365325</v>
      </c>
      <c r="N9" s="256">
        <f t="shared" si="2"/>
        <v>388977009.02661133</v>
      </c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  <c r="AU9" s="256"/>
      <c r="AV9" s="256"/>
      <c r="AW9" s="256"/>
      <c r="AX9" s="256"/>
      <c r="AY9" s="256"/>
      <c r="AZ9" s="256"/>
      <c r="BA9" s="256"/>
      <c r="BB9" s="256"/>
    </row>
    <row r="10" spans="1:54" s="130" customFormat="1" ht="12.75" hidden="1" customHeight="1">
      <c r="A10" s="1100" t="s">
        <v>875</v>
      </c>
      <c r="B10" s="1100"/>
      <c r="C10" s="1100"/>
      <c r="D10" s="2"/>
      <c r="E10" s="131">
        <f t="shared" si="0"/>
        <v>-1227979088.485152</v>
      </c>
      <c r="F10" s="131">
        <f t="shared" si="1"/>
        <v>17516259.56893599</v>
      </c>
      <c r="G10" s="132">
        <v>702432333.95259309</v>
      </c>
      <c r="H10" s="132">
        <v>276989951.66201019</v>
      </c>
      <c r="I10" s="132">
        <v>100773783.08861336</v>
      </c>
      <c r="J10" s="132">
        <v>444122840.59282225</v>
      </c>
      <c r="K10" s="132">
        <v>476703908.25929618</v>
      </c>
      <c r="L10" s="132"/>
      <c r="M10" s="132">
        <v>476118838.14378631</v>
      </c>
      <c r="N10" s="256">
        <f t="shared" si="2"/>
        <v>425442382.2905829</v>
      </c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</row>
    <row r="11" spans="1:54" s="130" customFormat="1" ht="13.35" hidden="1" customHeight="1">
      <c r="A11" s="1100" t="s">
        <v>876</v>
      </c>
      <c r="B11" s="1100"/>
      <c r="C11" s="1100"/>
      <c r="D11" s="2"/>
      <c r="E11" s="131">
        <f t="shared" si="0"/>
        <v>-614163758.02412343</v>
      </c>
      <c r="F11" s="131">
        <f t="shared" si="1"/>
        <v>529227099.5126642</v>
      </c>
      <c r="G11" s="50">
        <v>774876938.08685613</v>
      </c>
      <c r="H11" s="134">
        <v>318129140.68098992</v>
      </c>
      <c r="I11" s="50">
        <v>35521358.976925708</v>
      </c>
      <c r="J11" s="50">
        <v>381497471.03714108</v>
      </c>
      <c r="K11" s="50">
        <v>340666948.07070595</v>
      </c>
      <c r="L11" s="50"/>
      <c r="M11" s="50">
        <v>3872579.8365629241</v>
      </c>
      <c r="N11" s="256">
        <f t="shared" si="2"/>
        <v>456747797.40586621</v>
      </c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</row>
    <row r="12" spans="1:54" s="130" customFormat="1" ht="13.35" hidden="1" customHeight="1">
      <c r="A12" s="1100" t="s">
        <v>877</v>
      </c>
      <c r="B12" s="1100"/>
      <c r="C12" s="1100"/>
      <c r="D12" s="2"/>
      <c r="E12" s="50">
        <v>552581020.29235148</v>
      </c>
      <c r="F12" s="50">
        <v>552581020.29235148</v>
      </c>
      <c r="G12" s="50">
        <v>894111596.32216477</v>
      </c>
      <c r="H12" s="134">
        <v>407598370.52959192</v>
      </c>
      <c r="I12" s="50">
        <v>27358185.305937532</v>
      </c>
      <c r="J12" s="50">
        <v>415806488.11875683</v>
      </c>
      <c r="K12" s="50">
        <v>372508410.50904661</v>
      </c>
      <c r="L12" s="50"/>
      <c r="M12" s="50">
        <v>4588468.4158692267</v>
      </c>
      <c r="N12" s="256">
        <f t="shared" si="2"/>
        <v>486513225.79257286</v>
      </c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</row>
    <row r="13" spans="1:54" s="130" customFormat="1" ht="17.25" hidden="1" customHeight="1">
      <c r="A13" s="1100" t="s">
        <v>878</v>
      </c>
      <c r="B13" s="1100"/>
      <c r="C13" s="1100"/>
      <c r="D13" s="2"/>
      <c r="E13" s="134">
        <v>0</v>
      </c>
      <c r="F13" s="257">
        <v>601944046.60906851</v>
      </c>
      <c r="G13" s="134">
        <v>964138796.51983845</v>
      </c>
      <c r="H13" s="134">
        <v>420174749.07216549</v>
      </c>
      <c r="I13" s="134">
        <v>0</v>
      </c>
      <c r="J13" s="168">
        <v>35762875.215576738</v>
      </c>
      <c r="K13" s="168">
        <v>0</v>
      </c>
      <c r="L13" s="168">
        <v>0</v>
      </c>
      <c r="M13" s="168">
        <v>4368036.0241957745</v>
      </c>
      <c r="N13" s="256">
        <f t="shared" si="2"/>
        <v>543964047.44767296</v>
      </c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256"/>
      <c r="AS13" s="256"/>
      <c r="AT13" s="256"/>
      <c r="AU13" s="256"/>
      <c r="AV13" s="256"/>
      <c r="AW13" s="256"/>
      <c r="AX13" s="256"/>
      <c r="AY13" s="256"/>
      <c r="AZ13" s="256"/>
      <c r="BA13" s="256"/>
      <c r="BB13" s="256"/>
    </row>
    <row r="14" spans="1:54" s="130" customFormat="1" ht="17.25" hidden="1" customHeight="1">
      <c r="A14" s="1100" t="s">
        <v>879</v>
      </c>
      <c r="B14" s="1100"/>
      <c r="C14" s="1100"/>
      <c r="D14" s="2"/>
      <c r="E14" s="134">
        <v>0</v>
      </c>
      <c r="F14" s="132">
        <v>577199200.16932869</v>
      </c>
      <c r="G14" s="50">
        <v>983599304.593889</v>
      </c>
      <c r="H14" s="134">
        <v>430278692.11617327</v>
      </c>
      <c r="I14" s="134">
        <v>0</v>
      </c>
      <c r="J14" s="50">
        <v>22681192.851184607</v>
      </c>
      <c r="K14" s="50">
        <v>383445661.14301842</v>
      </c>
      <c r="L14" s="50">
        <v>377850606.00065422</v>
      </c>
      <c r="M14" s="50">
        <v>4397660.3019358907</v>
      </c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56"/>
      <c r="AU14" s="256"/>
      <c r="AV14" s="256"/>
      <c r="AW14" s="256"/>
      <c r="AX14" s="256"/>
      <c r="AY14" s="256"/>
      <c r="AZ14" s="256"/>
      <c r="BA14" s="256"/>
      <c r="BB14" s="256"/>
    </row>
    <row r="15" spans="1:54" s="130" customFormat="1" ht="17.25" hidden="1" customHeight="1">
      <c r="A15" s="1100" t="s">
        <v>880</v>
      </c>
      <c r="B15" s="1100"/>
      <c r="C15" s="1100"/>
      <c r="D15" s="2"/>
      <c r="E15" s="134">
        <v>0</v>
      </c>
      <c r="F15" s="132">
        <v>591176187.09769225</v>
      </c>
      <c r="G15" s="50">
        <v>968305206.06731093</v>
      </c>
      <c r="H15" s="134">
        <v>425949152.6498071</v>
      </c>
      <c r="I15" s="134">
        <v>0</v>
      </c>
      <c r="J15" s="167">
        <v>37406337.186333112</v>
      </c>
      <c r="K15" s="167">
        <v>426671623.98629969</v>
      </c>
      <c r="L15" s="167">
        <v>408187718.46355063</v>
      </c>
      <c r="M15" s="167">
        <v>7070109.0288936626</v>
      </c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56"/>
      <c r="AU15" s="256"/>
      <c r="AV15" s="256"/>
      <c r="AW15" s="256"/>
      <c r="AX15" s="256"/>
      <c r="AY15" s="256"/>
      <c r="AZ15" s="256"/>
      <c r="BA15" s="256"/>
      <c r="BB15" s="256"/>
    </row>
    <row r="16" spans="1:54" s="130" customFormat="1" ht="17.25" hidden="1" customHeight="1">
      <c r="A16" s="1100" t="s">
        <v>881</v>
      </c>
      <c r="B16" s="1100"/>
      <c r="C16" s="1100"/>
      <c r="D16" s="2"/>
      <c r="E16" s="134">
        <v>579860441.43710458</v>
      </c>
      <c r="F16" s="132">
        <v>521853082.56788772</v>
      </c>
      <c r="G16" s="50">
        <v>868105175.52775121</v>
      </c>
      <c r="H16" s="50">
        <v>357466959.9643718</v>
      </c>
      <c r="I16" s="50">
        <v>299459601.09515411</v>
      </c>
      <c r="J16" s="167">
        <v>21692557.30789056</v>
      </c>
      <c r="K16" s="167">
        <v>502300405.08922678</v>
      </c>
      <c r="L16" s="167">
        <v>505889501.15825289</v>
      </c>
      <c r="M16" s="167">
        <v>6888594.2343562962</v>
      </c>
      <c r="N16" s="256"/>
      <c r="O16" s="426"/>
      <c r="P16" s="426"/>
      <c r="Q16" s="426"/>
      <c r="R16" s="426"/>
      <c r="S16" s="426"/>
      <c r="T16" s="42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56"/>
      <c r="AU16" s="256"/>
      <c r="AV16" s="256"/>
      <c r="AW16" s="256"/>
      <c r="AX16" s="256"/>
      <c r="AY16" s="256"/>
      <c r="AZ16" s="256"/>
      <c r="BA16" s="256"/>
      <c r="BB16" s="256"/>
    </row>
    <row r="17" spans="1:54" s="130" customFormat="1" ht="18" hidden="1" customHeight="1">
      <c r="A17" s="1100" t="s">
        <v>882</v>
      </c>
      <c r="B17" s="1100"/>
      <c r="C17" s="1100"/>
      <c r="D17" s="2"/>
      <c r="E17" s="199">
        <v>681935234.71638656</v>
      </c>
      <c r="F17" s="199">
        <v>590578353.62427771</v>
      </c>
      <c r="G17" s="199">
        <v>937044383.52443826</v>
      </c>
      <c r="H17" s="199">
        <v>381261277.62549567</v>
      </c>
      <c r="I17" s="199">
        <v>289904396.53338641</v>
      </c>
      <c r="J17" s="255">
        <v>18475678.485761065</v>
      </c>
      <c r="K17" s="255">
        <v>596990781.119326</v>
      </c>
      <c r="L17" s="255">
        <v>578160728.5131588</v>
      </c>
      <c r="M17" s="255">
        <v>2510483.3665946699</v>
      </c>
      <c r="N17" s="256"/>
      <c r="O17" s="426"/>
      <c r="P17" s="426"/>
      <c r="Q17" s="426"/>
      <c r="R17" s="426"/>
      <c r="S17" s="426"/>
      <c r="T17" s="42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56"/>
      <c r="AW17" s="256"/>
      <c r="AX17" s="256"/>
      <c r="AY17" s="256"/>
      <c r="AZ17" s="256"/>
      <c r="BA17" s="256"/>
      <c r="BB17" s="256"/>
    </row>
    <row r="18" spans="1:54" s="130" customFormat="1" ht="14.25" hidden="1" customHeight="1">
      <c r="A18" s="1100" t="s">
        <v>883</v>
      </c>
      <c r="B18" s="1100"/>
      <c r="C18" s="1100"/>
      <c r="D18" s="2"/>
      <c r="E18" s="259">
        <v>0</v>
      </c>
      <c r="F18" s="250">
        <v>607232241.20353246</v>
      </c>
      <c r="G18" s="250">
        <v>1003221608.936448</v>
      </c>
      <c r="H18" s="250">
        <v>403309013.92628628</v>
      </c>
      <c r="I18" s="259">
        <v>0</v>
      </c>
      <c r="J18" s="250">
        <v>6972609.8170829285</v>
      </c>
      <c r="K18" s="250">
        <v>543367712.19140029</v>
      </c>
      <c r="L18" s="250">
        <v>539216484.37587118</v>
      </c>
      <c r="M18" s="250">
        <v>3804191.4392418195</v>
      </c>
      <c r="N18" s="256"/>
      <c r="O18" s="426"/>
      <c r="P18" s="426"/>
      <c r="Q18" s="426"/>
      <c r="R18" s="426"/>
      <c r="S18" s="426"/>
      <c r="T18" s="426"/>
      <c r="U18" s="256"/>
      <c r="V18" s="256"/>
      <c r="W18" s="256"/>
      <c r="X18" s="256"/>
      <c r="Y18" s="256"/>
      <c r="Z18" s="256"/>
      <c r="AA18" s="256"/>
      <c r="AB18" s="256"/>
      <c r="AC18" s="256"/>
      <c r="AD18" s="256"/>
      <c r="AE18" s="256"/>
      <c r="AF18" s="256"/>
      <c r="AG18" s="256"/>
      <c r="AH18" s="256"/>
      <c r="AI18" s="256"/>
      <c r="AJ18" s="256"/>
      <c r="AK18" s="256"/>
      <c r="AL18" s="256"/>
      <c r="AM18" s="256"/>
      <c r="AN18" s="256"/>
      <c r="AO18" s="256"/>
      <c r="AP18" s="256"/>
      <c r="AQ18" s="256"/>
      <c r="AR18" s="256"/>
      <c r="AS18" s="256"/>
      <c r="AT18" s="256"/>
      <c r="AU18" s="256"/>
      <c r="AV18" s="256"/>
      <c r="AW18" s="256"/>
      <c r="AX18" s="256"/>
      <c r="AY18" s="256"/>
      <c r="AZ18" s="256"/>
      <c r="BA18" s="256"/>
      <c r="BB18" s="256"/>
    </row>
    <row r="19" spans="1:54" s="130" customFormat="1" ht="15" customHeight="1">
      <c r="A19" s="1100" t="s">
        <v>884</v>
      </c>
      <c r="B19" s="1100"/>
      <c r="C19" s="1100"/>
      <c r="D19" s="2"/>
      <c r="E19" s="250">
        <v>683633555.04922509</v>
      </c>
      <c r="F19" s="250">
        <v>574744237.52682424</v>
      </c>
      <c r="G19" s="250">
        <v>970849266.94598389</v>
      </c>
      <c r="H19" s="250">
        <v>419903502.28074831</v>
      </c>
      <c r="I19" s="250">
        <v>311014184.75834781</v>
      </c>
      <c r="J19" s="144">
        <v>26626161.534641959</v>
      </c>
      <c r="K19" s="144">
        <v>471136516.85751724</v>
      </c>
      <c r="L19" s="144">
        <v>472749175.82649487</v>
      </c>
      <c r="M19" s="144">
        <v>1215029.7040749842</v>
      </c>
      <c r="N19" s="256"/>
      <c r="O19" s="426"/>
      <c r="P19" s="426"/>
      <c r="Q19" s="426"/>
      <c r="R19" s="426"/>
      <c r="S19" s="426"/>
      <c r="T19" s="42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56"/>
      <c r="AY19" s="256"/>
      <c r="AZ19" s="256"/>
      <c r="BA19" s="256"/>
      <c r="BB19" s="256"/>
    </row>
    <row r="20" spans="1:54" s="130" customFormat="1" ht="15" customHeight="1">
      <c r="A20" s="1100" t="s">
        <v>885</v>
      </c>
      <c r="B20" s="1100"/>
      <c r="C20" s="1100"/>
      <c r="D20" s="2"/>
      <c r="E20" s="50">
        <v>662761579.58153081</v>
      </c>
      <c r="F20" s="50">
        <v>567799791.59006059</v>
      </c>
      <c r="G20" s="50">
        <v>973437226.63850653</v>
      </c>
      <c r="H20" s="50">
        <v>440547245.66964597</v>
      </c>
      <c r="I20" s="50">
        <v>345585457.67817688</v>
      </c>
      <c r="J20" s="167">
        <v>19356673.986337218</v>
      </c>
      <c r="K20" s="167">
        <v>472565988.36896783</v>
      </c>
      <c r="L20" s="167">
        <v>453305260.32758719</v>
      </c>
      <c r="M20" s="167">
        <v>3707591.4065191075</v>
      </c>
      <c r="N20" s="256"/>
      <c r="O20" s="426"/>
      <c r="P20" s="426"/>
      <c r="Q20" s="426"/>
      <c r="R20" s="426"/>
      <c r="S20" s="426"/>
      <c r="T20" s="42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  <c r="AX20" s="256"/>
      <c r="AY20" s="256"/>
      <c r="AZ20" s="256"/>
      <c r="BA20" s="256"/>
      <c r="BB20" s="256"/>
    </row>
    <row r="21" spans="1:54" s="130" customFormat="1" ht="15" customHeight="1">
      <c r="A21" s="1100" t="s">
        <v>886</v>
      </c>
      <c r="B21" s="1100"/>
      <c r="C21" s="1100"/>
      <c r="D21" s="2"/>
      <c r="E21" s="250">
        <v>716262327.50647795</v>
      </c>
      <c r="F21" s="250">
        <v>610787773.83475637</v>
      </c>
      <c r="G21" s="250">
        <v>1030147265.4051361</v>
      </c>
      <c r="H21" s="250">
        <v>454560295.94557261</v>
      </c>
      <c r="I21" s="250">
        <v>349085742.27385134</v>
      </c>
      <c r="J21" s="144">
        <v>20125074.550239943</v>
      </c>
      <c r="K21" s="144">
        <v>467124506.29757822</v>
      </c>
      <c r="L21" s="144">
        <v>449083899.65039593</v>
      </c>
      <c r="M21" s="144">
        <v>2964876.8222299484</v>
      </c>
      <c r="N21" s="256"/>
      <c r="O21" s="426"/>
      <c r="P21" s="426"/>
      <c r="Q21" s="426"/>
      <c r="R21" s="426"/>
      <c r="S21" s="426"/>
      <c r="T21" s="42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  <c r="AR21" s="256"/>
      <c r="AS21" s="256"/>
      <c r="AT21" s="256"/>
      <c r="AU21" s="256"/>
      <c r="AV21" s="256"/>
      <c r="AW21" s="256"/>
      <c r="AX21" s="256"/>
      <c r="AY21" s="256"/>
      <c r="AZ21" s="256"/>
      <c r="BA21" s="256"/>
      <c r="BB21" s="256"/>
    </row>
    <row r="22" spans="1:54" s="130" customFormat="1" ht="17.25" customHeight="1">
      <c r="A22" s="1100" t="s">
        <v>887</v>
      </c>
      <c r="B22" s="1100"/>
      <c r="C22" s="1100"/>
      <c r="D22" s="2"/>
      <c r="E22" s="199">
        <v>724364663.16857815</v>
      </c>
      <c r="F22" s="199">
        <v>591629898.36522436</v>
      </c>
      <c r="G22" s="199">
        <v>1032399775.2184964</v>
      </c>
      <c r="H22" s="199">
        <v>475031708.663809</v>
      </c>
      <c r="I22" s="199">
        <v>342296943.86045474</v>
      </c>
      <c r="J22" s="255">
        <v>24804570.290867642</v>
      </c>
      <c r="K22" s="255">
        <v>513062537.33096856</v>
      </c>
      <c r="L22" s="255">
        <v>501070753.58251137</v>
      </c>
      <c r="M22" s="255">
        <v>2534522.2287871907</v>
      </c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256"/>
      <c r="AO22" s="256"/>
      <c r="AP22" s="256"/>
      <c r="AQ22" s="256"/>
      <c r="AR22" s="256"/>
      <c r="AS22" s="256"/>
      <c r="AT22" s="256"/>
      <c r="AU22" s="256"/>
      <c r="AV22" s="256"/>
      <c r="AW22" s="256"/>
      <c r="AX22" s="256"/>
      <c r="AY22" s="256"/>
      <c r="AZ22" s="256"/>
      <c r="BA22" s="256"/>
      <c r="BB22" s="256"/>
    </row>
    <row r="23" spans="1:54" s="130" customFormat="1" ht="17.25" customHeight="1">
      <c r="A23" s="1100" t="s">
        <v>1108</v>
      </c>
      <c r="B23" s="1100"/>
      <c r="C23" s="1100"/>
      <c r="D23" s="2"/>
      <c r="E23" s="199">
        <v>708940198.25449538</v>
      </c>
      <c r="F23" s="199">
        <v>567102429.23699105</v>
      </c>
      <c r="G23" s="199">
        <v>984714767.5482111</v>
      </c>
      <c r="H23" s="199">
        <v>449262020.67258841</v>
      </c>
      <c r="I23" s="199">
        <v>307424251.65508235</v>
      </c>
      <c r="J23" s="255">
        <v>33402695.785703659</v>
      </c>
      <c r="K23" s="255">
        <v>382269483.92824668</v>
      </c>
      <c r="L23" s="255">
        <v>381803427.49317855</v>
      </c>
      <c r="M23" s="255">
        <v>2219069.8594061723</v>
      </c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56"/>
      <c r="AP23" s="256"/>
      <c r="AQ23" s="256"/>
      <c r="AR23" s="256"/>
      <c r="AS23" s="256"/>
      <c r="AT23" s="256"/>
      <c r="AU23" s="256"/>
      <c r="AV23" s="256"/>
      <c r="AW23" s="256"/>
      <c r="AX23" s="256"/>
      <c r="AY23" s="256"/>
      <c r="AZ23" s="256"/>
      <c r="BA23" s="256"/>
      <c r="BB23" s="256"/>
    </row>
    <row r="24" spans="1:54" ht="13.35" customHeight="1">
      <c r="A24" s="1100" t="s">
        <v>17</v>
      </c>
      <c r="B24" s="1100"/>
      <c r="C24" s="1100"/>
      <c r="D24" s="2"/>
      <c r="E24" s="199"/>
      <c r="F24" s="199"/>
      <c r="G24" s="199"/>
      <c r="H24" s="199"/>
      <c r="I24" s="199"/>
      <c r="J24" s="199"/>
      <c r="K24" s="199"/>
      <c r="L24" s="199"/>
      <c r="M24" s="199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</row>
    <row r="25" spans="1:54" ht="13.35" customHeight="1">
      <c r="A25" s="98"/>
      <c r="B25" s="42" t="s">
        <v>888</v>
      </c>
      <c r="C25" s="98"/>
      <c r="D25" s="46"/>
      <c r="E25" s="428">
        <v>206250803.09228629</v>
      </c>
      <c r="F25" s="428">
        <v>165650554.87878659</v>
      </c>
      <c r="G25" s="428">
        <v>236436711.34845138</v>
      </c>
      <c r="H25" s="428">
        <v>85876296.174245209</v>
      </c>
      <c r="I25" s="428">
        <v>45276047.960745461</v>
      </c>
      <c r="J25" s="428">
        <v>21454727.324552309</v>
      </c>
      <c r="K25" s="428">
        <v>27388221.926500786</v>
      </c>
      <c r="L25" s="428">
        <v>33165734.95885928</v>
      </c>
      <c r="M25" s="428">
        <v>587074.58761306992</v>
      </c>
      <c r="N25" s="432"/>
      <c r="O25" s="426"/>
      <c r="P25" s="426"/>
      <c r="Q25" s="426"/>
      <c r="R25" s="426"/>
      <c r="S25" s="426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</row>
    <row r="26" spans="1:54" ht="13.35" customHeight="1">
      <c r="A26" s="98"/>
      <c r="B26" s="42" t="s">
        <v>889</v>
      </c>
      <c r="C26" s="98"/>
      <c r="D26" s="46"/>
      <c r="E26" s="428">
        <v>112848487.20461766</v>
      </c>
      <c r="F26" s="428">
        <v>90360547.597579524</v>
      </c>
      <c r="G26" s="428">
        <v>153007927.60284054</v>
      </c>
      <c r="H26" s="428">
        <v>66505283.773924612</v>
      </c>
      <c r="I26" s="428">
        <v>44017344.166886456</v>
      </c>
      <c r="J26" s="428">
        <v>5219675.7114497945</v>
      </c>
      <c r="K26" s="428">
        <v>26300579.981837157</v>
      </c>
      <c r="L26" s="428">
        <v>27533117.650495242</v>
      </c>
      <c r="M26" s="428">
        <v>129234.27412796195</v>
      </c>
      <c r="N26" s="432"/>
      <c r="O26" s="426"/>
      <c r="P26" s="426"/>
      <c r="Q26" s="426"/>
      <c r="R26" s="426"/>
      <c r="S26" s="426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</row>
    <row r="27" spans="1:54" ht="13.35" customHeight="1">
      <c r="A27" s="98"/>
      <c r="B27" s="42" t="s">
        <v>890</v>
      </c>
      <c r="C27" s="98"/>
      <c r="D27" s="46"/>
      <c r="E27" s="428">
        <v>142474973.66119584</v>
      </c>
      <c r="F27" s="428">
        <v>116509509.89392965</v>
      </c>
      <c r="G27" s="428">
        <v>195772920.30941963</v>
      </c>
      <c r="H27" s="428">
        <v>85231771.168829814</v>
      </c>
      <c r="I27" s="428">
        <v>59266307.40156363</v>
      </c>
      <c r="J27" s="428">
        <v>5167948.2177097527</v>
      </c>
      <c r="K27" s="428">
        <v>36009243.457669832</v>
      </c>
      <c r="L27" s="428">
        <v>34872096.184374377</v>
      </c>
      <c r="M27" s="428">
        <v>336734.73766514054</v>
      </c>
      <c r="N27" s="432"/>
      <c r="O27" s="426"/>
      <c r="P27" s="426"/>
      <c r="Q27" s="426"/>
      <c r="R27" s="426"/>
      <c r="S27" s="426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</row>
    <row r="28" spans="1:54" ht="13.35" customHeight="1">
      <c r="A28" s="98"/>
      <c r="B28" s="42" t="s">
        <v>891</v>
      </c>
      <c r="C28" s="98"/>
      <c r="D28" s="46"/>
      <c r="E28" s="428">
        <v>69003364.326440334</v>
      </c>
      <c r="F28" s="428">
        <v>56820297.803717285</v>
      </c>
      <c r="G28" s="428">
        <v>110805296.68980016</v>
      </c>
      <c r="H28" s="428">
        <v>55246370.310864277</v>
      </c>
      <c r="I28" s="428">
        <v>43063303.788141243</v>
      </c>
      <c r="J28" s="428">
        <v>653566.75999179285</v>
      </c>
      <c r="K28" s="428">
        <v>44432989.905172989</v>
      </c>
      <c r="L28" s="428">
        <v>42866262.235383384</v>
      </c>
      <c r="M28" s="439">
        <v>958923.005</v>
      </c>
      <c r="N28" s="432"/>
      <c r="O28" s="426"/>
      <c r="P28" s="426"/>
      <c r="Q28" s="426"/>
      <c r="R28" s="426"/>
      <c r="S28" s="426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</row>
    <row r="29" spans="1:54" ht="13.35" customHeight="1">
      <c r="A29" s="98"/>
      <c r="B29" s="42" t="s">
        <v>892</v>
      </c>
      <c r="C29" s="98"/>
      <c r="D29" s="46"/>
      <c r="E29" s="428">
        <v>86347770.326955006</v>
      </c>
      <c r="F29" s="428">
        <v>57316537.253976464</v>
      </c>
      <c r="G29" s="428">
        <v>124125770.50770034</v>
      </c>
      <c r="H29" s="428">
        <v>69489364.657723874</v>
      </c>
      <c r="I29" s="428">
        <v>40458131.58474531</v>
      </c>
      <c r="J29" s="428">
        <v>906777.77200000011</v>
      </c>
      <c r="K29" s="428">
        <v>98335919.159066036</v>
      </c>
      <c r="L29" s="428">
        <v>96406279.911066055</v>
      </c>
      <c r="M29" s="428">
        <v>156285.61600000001</v>
      </c>
      <c r="N29" s="432"/>
      <c r="O29" s="426"/>
      <c r="P29" s="426"/>
      <c r="Q29" s="426"/>
      <c r="R29" s="426"/>
      <c r="S29" s="426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</row>
    <row r="30" spans="1:54" ht="13.35" customHeight="1">
      <c r="A30" s="98"/>
      <c r="B30" s="42" t="s">
        <v>893</v>
      </c>
      <c r="C30" s="98"/>
      <c r="D30" s="46"/>
      <c r="E30" s="428">
        <v>92014799.643000007</v>
      </c>
      <c r="F30" s="428">
        <v>80444981.809</v>
      </c>
      <c r="G30" s="428">
        <v>164566141.09</v>
      </c>
      <c r="H30" s="428">
        <v>86912934.587000012</v>
      </c>
      <c r="I30" s="428">
        <v>75343116.752999991</v>
      </c>
      <c r="J30" s="439">
        <v>0</v>
      </c>
      <c r="K30" s="428">
        <v>149802529.49800003</v>
      </c>
      <c r="L30" s="428">
        <v>146959936.55299997</v>
      </c>
      <c r="M30" s="428">
        <v>50817.639000000003</v>
      </c>
      <c r="N30" s="432"/>
      <c r="O30" s="426"/>
      <c r="P30" s="426"/>
      <c r="Q30" s="426"/>
      <c r="R30" s="426"/>
      <c r="S30" s="426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</row>
    <row r="31" spans="1:54" ht="13.35" customHeight="1">
      <c r="A31" s="1100" t="s">
        <v>18</v>
      </c>
      <c r="B31" s="1100"/>
      <c r="C31" s="1100"/>
      <c r="D31" s="2"/>
      <c r="E31" s="428"/>
      <c r="F31" s="428"/>
      <c r="G31" s="428"/>
      <c r="H31" s="428"/>
      <c r="I31" s="428"/>
      <c r="J31" s="428"/>
      <c r="K31" s="428"/>
      <c r="L31" s="428"/>
      <c r="M31" s="428"/>
      <c r="N31" s="432"/>
      <c r="O31" s="426"/>
      <c r="P31" s="426"/>
      <c r="Q31" s="426"/>
      <c r="R31" s="426"/>
      <c r="S31" s="426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</row>
    <row r="32" spans="1:54" ht="13.35" customHeight="1">
      <c r="A32" s="98"/>
      <c r="B32" s="62" t="s">
        <v>487</v>
      </c>
      <c r="C32" s="98"/>
      <c r="D32" s="46"/>
      <c r="E32" s="428">
        <v>33654429.830896586</v>
      </c>
      <c r="F32" s="428">
        <v>18477284.462063827</v>
      </c>
      <c r="G32" s="428">
        <v>35304838.551648632</v>
      </c>
      <c r="H32" s="428">
        <v>25109416.927729536</v>
      </c>
      <c r="I32" s="428">
        <v>9932271.5588967726</v>
      </c>
      <c r="J32" s="428">
        <v>1830451.3774883456</v>
      </c>
      <c r="K32" s="428">
        <v>28504092.794075638</v>
      </c>
      <c r="L32" s="428">
        <v>21814262.946419291</v>
      </c>
      <c r="M32" s="439">
        <v>238418.38699999999</v>
      </c>
      <c r="N32" s="432"/>
      <c r="O32" s="426"/>
      <c r="P32" s="426"/>
      <c r="Q32" s="426"/>
      <c r="R32" s="426"/>
      <c r="S32" s="426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</row>
    <row r="33" spans="1:54" ht="13.35" customHeight="1">
      <c r="A33" s="98"/>
      <c r="B33" s="62" t="s">
        <v>488</v>
      </c>
      <c r="C33" s="98"/>
      <c r="D33" s="46"/>
      <c r="E33" s="428">
        <v>25114205.518102672</v>
      </c>
      <c r="F33" s="428">
        <v>17012468.486151271</v>
      </c>
      <c r="G33" s="428">
        <v>28929399.121839065</v>
      </c>
      <c r="H33" s="428">
        <v>12354247.358569043</v>
      </c>
      <c r="I33" s="428">
        <v>4252510.3266176376</v>
      </c>
      <c r="J33" s="428">
        <v>326576.69474026514</v>
      </c>
      <c r="K33" s="428">
        <v>3338702.9955001962</v>
      </c>
      <c r="L33" s="428">
        <v>3227962.9673592066</v>
      </c>
      <c r="M33" s="439">
        <v>0</v>
      </c>
      <c r="N33" s="432"/>
      <c r="O33" s="426"/>
      <c r="P33" s="426"/>
      <c r="Q33" s="426"/>
      <c r="R33" s="426"/>
      <c r="S33" s="426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</row>
    <row r="34" spans="1:54" ht="13.35" customHeight="1">
      <c r="A34" s="42"/>
      <c r="B34" s="62" t="s">
        <v>489</v>
      </c>
      <c r="C34" s="42"/>
      <c r="D34" s="46"/>
      <c r="E34" s="428">
        <v>53543391.195492513</v>
      </c>
      <c r="F34" s="428">
        <v>41250546.304574765</v>
      </c>
      <c r="G34" s="428">
        <v>63167457.974507339</v>
      </c>
      <c r="H34" s="428">
        <v>24189436.190305647</v>
      </c>
      <c r="I34" s="428">
        <v>11896591.299387949</v>
      </c>
      <c r="J34" s="428">
        <v>2325660.4786886522</v>
      </c>
      <c r="K34" s="428">
        <v>5080467.1733530965</v>
      </c>
      <c r="L34" s="428">
        <v>5133603.1316686496</v>
      </c>
      <c r="M34" s="439">
        <v>0</v>
      </c>
      <c r="N34" s="432"/>
      <c r="O34" s="426"/>
      <c r="P34" s="426"/>
      <c r="Q34" s="426"/>
      <c r="R34" s="426"/>
      <c r="S34" s="426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</row>
    <row r="35" spans="1:54" ht="13.35" customHeight="1">
      <c r="A35" s="42"/>
      <c r="B35" s="62" t="s">
        <v>490</v>
      </c>
      <c r="C35" s="42"/>
      <c r="D35" s="46"/>
      <c r="E35" s="428">
        <v>99863366.166286781</v>
      </c>
      <c r="F35" s="428">
        <v>79991395.735911027</v>
      </c>
      <c r="G35" s="428">
        <v>128157314.57797372</v>
      </c>
      <c r="H35" s="428">
        <v>53442557.242786355</v>
      </c>
      <c r="I35" s="428">
        <v>33570586.812410638</v>
      </c>
      <c r="J35" s="428">
        <v>3482338.8126960965</v>
      </c>
      <c r="K35" s="428">
        <v>17682522.618488554</v>
      </c>
      <c r="L35" s="428">
        <v>15779942.873804554</v>
      </c>
      <c r="M35" s="428">
        <v>108280.15665636398</v>
      </c>
      <c r="N35" s="432"/>
      <c r="O35" s="426"/>
      <c r="P35" s="426"/>
      <c r="Q35" s="426"/>
      <c r="R35" s="426"/>
      <c r="S35" s="426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</row>
    <row r="36" spans="1:54" ht="13.35" customHeight="1">
      <c r="A36" s="42"/>
      <c r="B36" s="62" t="s">
        <v>491</v>
      </c>
      <c r="C36" s="42"/>
      <c r="D36" s="46"/>
      <c r="E36" s="428">
        <v>94622034.421133861</v>
      </c>
      <c r="F36" s="428">
        <v>79287064.783212885</v>
      </c>
      <c r="G36" s="428">
        <v>124480666.62883367</v>
      </c>
      <c r="H36" s="428">
        <v>50110634.080732435</v>
      </c>
      <c r="I36" s="428">
        <v>34775664.442811437</v>
      </c>
      <c r="J36" s="428">
        <v>5225389.9854547512</v>
      </c>
      <c r="K36" s="428">
        <v>13925848.518900581</v>
      </c>
      <c r="L36" s="428">
        <v>13904935.829683572</v>
      </c>
      <c r="M36" s="428">
        <v>329270.43956021307</v>
      </c>
      <c r="N36" s="432"/>
      <c r="O36" s="426"/>
      <c r="P36" s="426"/>
      <c r="Q36" s="426"/>
      <c r="R36" s="426"/>
      <c r="S36" s="426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</row>
    <row r="37" spans="1:54" ht="13.35" customHeight="1">
      <c r="A37" s="42"/>
      <c r="B37" s="62" t="s">
        <v>492</v>
      </c>
      <c r="C37" s="42"/>
      <c r="D37" s="46"/>
      <c r="E37" s="428">
        <v>144082969.30141374</v>
      </c>
      <c r="F37" s="428">
        <v>120999487.44999859</v>
      </c>
      <c r="G37" s="428">
        <v>189043512.55595478</v>
      </c>
      <c r="H37" s="428">
        <v>81407866.797021478</v>
      </c>
      <c r="I37" s="428">
        <v>58324384.945606343</v>
      </c>
      <c r="J37" s="428">
        <v>18819251.025450315</v>
      </c>
      <c r="K37" s="428">
        <v>43926637.043420173</v>
      </c>
      <c r="L37" s="428">
        <v>49077208.624615505</v>
      </c>
      <c r="M37" s="428">
        <v>304837.75318959542</v>
      </c>
      <c r="N37" s="432"/>
      <c r="O37" s="426"/>
      <c r="P37" s="426"/>
      <c r="Q37" s="426"/>
      <c r="R37" s="426"/>
      <c r="S37" s="426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</row>
    <row r="38" spans="1:54" ht="13.35" customHeight="1">
      <c r="A38" s="42"/>
      <c r="B38" s="62" t="s">
        <v>493</v>
      </c>
      <c r="C38" s="42"/>
      <c r="D38" s="46"/>
      <c r="E38" s="428">
        <v>51182975.535509132</v>
      </c>
      <c r="F38" s="428">
        <v>41961350.77550716</v>
      </c>
      <c r="G38" s="428">
        <v>79596848.232114658</v>
      </c>
      <c r="H38" s="428">
        <v>35974695.370673776</v>
      </c>
      <c r="I38" s="428">
        <v>26753070.610671792</v>
      </c>
      <c r="J38" s="428">
        <v>947036.16918522469</v>
      </c>
      <c r="K38" s="428">
        <v>34421271.3465086</v>
      </c>
      <c r="L38" s="428">
        <v>36929109.601627566</v>
      </c>
      <c r="M38" s="428">
        <v>100000</v>
      </c>
      <c r="N38" s="432"/>
      <c r="O38" s="426"/>
      <c r="P38" s="426"/>
      <c r="Q38" s="426"/>
      <c r="R38" s="426"/>
      <c r="S38" s="426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</row>
    <row r="39" spans="1:54" ht="13.35" customHeight="1">
      <c r="A39" s="42"/>
      <c r="B39" s="62" t="s">
        <v>494</v>
      </c>
      <c r="C39" s="42"/>
      <c r="D39" s="46"/>
      <c r="E39" s="428">
        <v>45883570.564276651</v>
      </c>
      <c r="F39" s="428">
        <v>37243787.237104967</v>
      </c>
      <c r="G39" s="428">
        <v>77098767.698956251</v>
      </c>
      <c r="H39" s="428">
        <v>39635385.733851314</v>
      </c>
      <c r="I39" s="428">
        <v>30995602.406679615</v>
      </c>
      <c r="J39" s="428">
        <v>352239.56300000002</v>
      </c>
      <c r="K39" s="428">
        <v>26356345.259</v>
      </c>
      <c r="L39" s="428">
        <v>26812107.686999999</v>
      </c>
      <c r="M39" s="428">
        <v>116071.863</v>
      </c>
      <c r="N39" s="432"/>
      <c r="O39" s="426"/>
      <c r="P39" s="426"/>
      <c r="Q39" s="426"/>
      <c r="R39" s="426"/>
      <c r="S39" s="426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</row>
    <row r="40" spans="1:54" ht="13.35" customHeight="1">
      <c r="A40" s="42"/>
      <c r="B40" s="62" t="s">
        <v>495</v>
      </c>
      <c r="C40" s="42"/>
      <c r="D40" s="46"/>
      <c r="E40" s="428">
        <v>92347553.908383384</v>
      </c>
      <c r="F40" s="428">
        <v>70676888.045465201</v>
      </c>
      <c r="G40" s="428">
        <v>152093044.2463834</v>
      </c>
      <c r="H40" s="428">
        <v>78138048.808918178</v>
      </c>
      <c r="I40" s="428">
        <v>56467382.946000002</v>
      </c>
      <c r="J40" s="428">
        <v>93751.679000000004</v>
      </c>
      <c r="K40" s="428">
        <v>184737930.99000001</v>
      </c>
      <c r="L40" s="428">
        <v>187138416.44000003</v>
      </c>
      <c r="M40" s="428">
        <v>971373.62100000004</v>
      </c>
      <c r="N40" s="432"/>
      <c r="O40" s="426"/>
      <c r="P40" s="426"/>
      <c r="Q40" s="426"/>
      <c r="R40" s="426"/>
      <c r="S40" s="426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</row>
    <row r="41" spans="1:54" ht="13.35" customHeight="1">
      <c r="A41" s="42"/>
      <c r="B41" s="62" t="s">
        <v>432</v>
      </c>
      <c r="C41" s="42"/>
      <c r="D41" s="46"/>
      <c r="E41" s="428">
        <v>68645701.812999994</v>
      </c>
      <c r="F41" s="428">
        <v>60202155.957000002</v>
      </c>
      <c r="G41" s="428">
        <v>106842917.95999999</v>
      </c>
      <c r="H41" s="428">
        <v>48899732.162</v>
      </c>
      <c r="I41" s="428">
        <v>40456186.305999994</v>
      </c>
      <c r="J41" s="428">
        <v>0</v>
      </c>
      <c r="K41" s="428">
        <v>24295665.189000003</v>
      </c>
      <c r="L41" s="428">
        <v>21985877.391000003</v>
      </c>
      <c r="M41" s="428">
        <v>50817.639000000003</v>
      </c>
      <c r="N41" s="432"/>
      <c r="O41" s="426"/>
      <c r="P41" s="426"/>
      <c r="Q41" s="426"/>
      <c r="R41" s="426"/>
      <c r="S41" s="426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</row>
    <row r="42" spans="1:54" ht="13.35" customHeight="1">
      <c r="A42" s="1100" t="s">
        <v>19</v>
      </c>
      <c r="B42" s="1100"/>
      <c r="C42" s="1100"/>
      <c r="D42" s="46"/>
      <c r="E42" s="428"/>
      <c r="F42" s="428"/>
      <c r="G42" s="428"/>
      <c r="H42" s="428"/>
      <c r="I42" s="428"/>
      <c r="J42" s="428"/>
      <c r="K42" s="428"/>
      <c r="L42" s="428"/>
      <c r="M42" s="428"/>
      <c r="N42" s="432"/>
      <c r="O42" s="426"/>
      <c r="P42" s="426"/>
      <c r="Q42" s="426"/>
      <c r="R42" s="426"/>
      <c r="S42" s="426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</row>
    <row r="43" spans="1:54" ht="13.35" customHeight="1">
      <c r="A43" s="42"/>
      <c r="B43" s="62" t="s">
        <v>487</v>
      </c>
      <c r="C43" s="42"/>
      <c r="D43" s="46"/>
      <c r="E43" s="428">
        <v>21323911.452115111</v>
      </c>
      <c r="F43" s="428">
        <v>12789369.808634762</v>
      </c>
      <c r="G43" s="428">
        <v>33144481.859521654</v>
      </c>
      <c r="H43" s="428">
        <v>17571555.0600802</v>
      </c>
      <c r="I43" s="428">
        <v>9037013.4165998381</v>
      </c>
      <c r="J43" s="428">
        <v>338123.63021770969</v>
      </c>
      <c r="K43" s="428">
        <v>6445616.8441512529</v>
      </c>
      <c r="L43" s="428">
        <v>9546859.2181757018</v>
      </c>
      <c r="M43" s="439">
        <v>20438.246999999999</v>
      </c>
      <c r="N43" s="432"/>
      <c r="O43" s="426"/>
      <c r="P43" s="426"/>
      <c r="Q43" s="426"/>
      <c r="R43" s="426"/>
      <c r="S43" s="426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</row>
    <row r="44" spans="1:54" ht="13.35" customHeight="1">
      <c r="A44" s="42"/>
      <c r="B44" s="62" t="s">
        <v>488</v>
      </c>
      <c r="C44" s="42"/>
      <c r="D44" s="46"/>
      <c r="E44" s="428">
        <v>24282095.563069221</v>
      </c>
      <c r="F44" s="428">
        <v>16637990.12829105</v>
      </c>
      <c r="G44" s="428">
        <v>28296441.670093019</v>
      </c>
      <c r="H44" s="428">
        <v>11835644.619686285</v>
      </c>
      <c r="I44" s="428">
        <v>4191539.1849081102</v>
      </c>
      <c r="J44" s="428">
        <v>396290.422008219</v>
      </c>
      <c r="K44" s="428">
        <v>2216513.5461024544</v>
      </c>
      <c r="L44" s="428">
        <v>2349900.1788199362</v>
      </c>
      <c r="M44" s="439">
        <v>85710.711406406001</v>
      </c>
      <c r="N44" s="435"/>
      <c r="O44" s="426"/>
      <c r="P44" s="426"/>
      <c r="Q44" s="426"/>
      <c r="R44" s="426"/>
      <c r="S44" s="426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</row>
    <row r="45" spans="1:54" ht="13.35" customHeight="1">
      <c r="A45" s="42"/>
      <c r="B45" s="62" t="s">
        <v>489</v>
      </c>
      <c r="C45" s="42"/>
      <c r="D45" s="46"/>
      <c r="E45" s="428">
        <v>51298520.687559091</v>
      </c>
      <c r="F45" s="428">
        <v>39276859.551593512</v>
      </c>
      <c r="G45" s="428">
        <v>65349435.490915135</v>
      </c>
      <c r="H45" s="428">
        <v>24723077.663513377</v>
      </c>
      <c r="I45" s="428">
        <v>12701416.527547846</v>
      </c>
      <c r="J45" s="428">
        <v>650998.20096162439</v>
      </c>
      <c r="K45" s="428">
        <v>5334802.656196624</v>
      </c>
      <c r="L45" s="428">
        <v>7332487.9347164314</v>
      </c>
      <c r="M45" s="428">
        <v>2811.1982500221143</v>
      </c>
      <c r="N45" s="432"/>
      <c r="O45" s="426"/>
      <c r="P45" s="426"/>
      <c r="Q45" s="426"/>
      <c r="R45" s="426"/>
      <c r="S45" s="426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</row>
    <row r="46" spans="1:54" ht="13.35" customHeight="1">
      <c r="A46" s="98"/>
      <c r="B46" s="62" t="s">
        <v>490</v>
      </c>
      <c r="C46" s="98"/>
      <c r="D46" s="46"/>
      <c r="E46" s="428">
        <v>98130231.473484248</v>
      </c>
      <c r="F46" s="428">
        <v>77295597.719088241</v>
      </c>
      <c r="G46" s="428">
        <v>129218157.58914402</v>
      </c>
      <c r="H46" s="428">
        <v>50960168.238948844</v>
      </c>
      <c r="I46" s="428">
        <v>30125534.484552931</v>
      </c>
      <c r="J46" s="428">
        <v>2584805.0546867559</v>
      </c>
      <c r="K46" s="428">
        <v>14283582.383622007</v>
      </c>
      <c r="L46" s="428">
        <v>17494059.695903741</v>
      </c>
      <c r="M46" s="439">
        <v>336719.37351186341</v>
      </c>
      <c r="N46" s="432"/>
      <c r="O46" s="426"/>
      <c r="P46" s="426"/>
      <c r="Q46" s="426"/>
      <c r="R46" s="426"/>
      <c r="S46" s="426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</row>
    <row r="47" spans="1:54" ht="13.35" customHeight="1">
      <c r="A47" s="98"/>
      <c r="B47" s="62" t="s">
        <v>491</v>
      </c>
      <c r="C47" s="98"/>
      <c r="D47" s="46"/>
      <c r="E47" s="428">
        <v>91459193.96919322</v>
      </c>
      <c r="F47" s="428">
        <v>75373896.662057891</v>
      </c>
      <c r="G47" s="428">
        <v>123072624.92351551</v>
      </c>
      <c r="H47" s="428">
        <v>49500563.490482524</v>
      </c>
      <c r="I47" s="428">
        <v>33415266.18334721</v>
      </c>
      <c r="J47" s="428">
        <v>3683299.2800631113</v>
      </c>
      <c r="K47" s="428">
        <v>12826779.64097112</v>
      </c>
      <c r="L47" s="428">
        <v>14423419.151347371</v>
      </c>
      <c r="M47" s="428">
        <v>284824.54066201003</v>
      </c>
      <c r="N47" s="432"/>
      <c r="O47" s="426"/>
      <c r="P47" s="426"/>
      <c r="Q47" s="426"/>
      <c r="R47" s="426"/>
      <c r="S47" s="426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</row>
    <row r="48" spans="1:54" ht="13.35" customHeight="1">
      <c r="A48" s="98"/>
      <c r="B48" s="62" t="s">
        <v>492</v>
      </c>
      <c r="C48" s="98"/>
      <c r="D48" s="46"/>
      <c r="E48" s="428">
        <v>133230152.42780751</v>
      </c>
      <c r="F48" s="428">
        <v>110365386.61467475</v>
      </c>
      <c r="G48" s="428">
        <v>192156381.5384624</v>
      </c>
      <c r="H48" s="428">
        <v>84844646.46756205</v>
      </c>
      <c r="I48" s="428">
        <v>61979880.654429227</v>
      </c>
      <c r="J48" s="428">
        <v>4091953.792780133</v>
      </c>
      <c r="K48" s="428">
        <v>48346793.199716195</v>
      </c>
      <c r="L48" s="428">
        <v>49024236.94981268</v>
      </c>
      <c r="M48" s="428">
        <v>360858.49890920357</v>
      </c>
      <c r="N48" s="432"/>
      <c r="O48" s="426"/>
      <c r="P48" s="426"/>
      <c r="Q48" s="426"/>
      <c r="R48" s="426"/>
      <c r="S48" s="426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</row>
    <row r="49" spans="1:54" ht="13.35" customHeight="1">
      <c r="A49" s="98"/>
      <c r="B49" s="62" t="s">
        <v>493</v>
      </c>
      <c r="C49" s="98"/>
      <c r="D49" s="46"/>
      <c r="E49" s="428">
        <v>45732817.829453096</v>
      </c>
      <c r="F49" s="428">
        <v>38458194.664451145</v>
      </c>
      <c r="G49" s="428">
        <v>73057838.208677277</v>
      </c>
      <c r="H49" s="428">
        <v>34674855.106446259</v>
      </c>
      <c r="I49" s="428">
        <v>27400231.941444304</v>
      </c>
      <c r="J49" s="428">
        <v>1479845.0711425589</v>
      </c>
      <c r="K49" s="428">
        <v>43461061.428864256</v>
      </c>
      <c r="L49" s="428">
        <v>44749566.408120029</v>
      </c>
      <c r="M49" s="428">
        <v>116128.52966666728</v>
      </c>
      <c r="N49" s="426"/>
      <c r="O49" s="426"/>
      <c r="P49" s="426"/>
      <c r="Q49" s="426"/>
      <c r="R49" s="426"/>
      <c r="S49" s="426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</row>
    <row r="50" spans="1:54" ht="13.35" customHeight="1">
      <c r="A50" s="98"/>
      <c r="B50" s="62" t="s">
        <v>494</v>
      </c>
      <c r="C50" s="98"/>
      <c r="D50" s="46"/>
      <c r="E50" s="428">
        <v>70416430.431965932</v>
      </c>
      <c r="F50" s="428">
        <v>49819197.31849426</v>
      </c>
      <c r="G50" s="428">
        <v>100940684.82145138</v>
      </c>
      <c r="H50" s="428">
        <v>56673733.997982867</v>
      </c>
      <c r="I50" s="428">
        <v>36076500.884511158</v>
      </c>
      <c r="J50" s="428">
        <v>3939649.6876852252</v>
      </c>
      <c r="K50" s="428">
        <v>47408446.315268308</v>
      </c>
      <c r="L50" s="428">
        <v>44836926.502927847</v>
      </c>
      <c r="M50" s="428">
        <v>958923.005</v>
      </c>
      <c r="N50" s="426"/>
      <c r="O50" s="426"/>
      <c r="P50" s="426"/>
      <c r="Q50" s="426"/>
      <c r="R50" s="426"/>
      <c r="S50" s="426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</row>
    <row r="51" spans="1:54" ht="13.35" customHeight="1">
      <c r="A51" s="98"/>
      <c r="B51" s="62" t="s">
        <v>495</v>
      </c>
      <c r="C51" s="98"/>
      <c r="D51" s="46"/>
      <c r="E51" s="428">
        <v>86854353.788383394</v>
      </c>
      <c r="F51" s="428">
        <v>69142973.980465189</v>
      </c>
      <c r="G51" s="428">
        <v>131168839.70238341</v>
      </c>
      <c r="H51" s="428">
        <v>67462919.85891819</v>
      </c>
      <c r="I51" s="428">
        <v>49751540.050999999</v>
      </c>
      <c r="J51" s="428">
        <v>93751.679000000004</v>
      </c>
      <c r="K51" s="428">
        <v>178280240.27500001</v>
      </c>
      <c r="L51" s="428">
        <v>172884282.06200001</v>
      </c>
      <c r="M51" s="428">
        <v>52655.755000000005</v>
      </c>
      <c r="N51" s="426"/>
      <c r="O51" s="426"/>
      <c r="P51" s="426"/>
      <c r="Q51" s="426"/>
      <c r="R51" s="426"/>
      <c r="S51" s="426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</row>
    <row r="52" spans="1:54" ht="13.35" customHeight="1">
      <c r="A52" s="98"/>
      <c r="B52" s="62" t="s">
        <v>432</v>
      </c>
      <c r="C52" s="98"/>
      <c r="D52" s="46"/>
      <c r="E52" s="428">
        <v>86212490.631464615</v>
      </c>
      <c r="F52" s="428">
        <v>77942962.789238974</v>
      </c>
      <c r="G52" s="428">
        <v>108309881.74404784</v>
      </c>
      <c r="H52" s="428">
        <v>51014856.16896718</v>
      </c>
      <c r="I52" s="428">
        <v>42745328.326741546</v>
      </c>
      <c r="J52" s="428">
        <v>16143978.96715831</v>
      </c>
      <c r="K52" s="428">
        <v>23665647.638354626</v>
      </c>
      <c r="L52" s="428">
        <v>19161689.391354628</v>
      </c>
      <c r="M52" s="428">
        <v>0</v>
      </c>
      <c r="N52" s="426"/>
      <c r="O52" s="426"/>
      <c r="P52" s="426"/>
      <c r="Q52" s="426"/>
      <c r="R52" s="426"/>
      <c r="S52" s="426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</row>
    <row r="53" spans="1:54" ht="13.35" customHeight="1">
      <c r="A53" s="1100" t="s">
        <v>20</v>
      </c>
      <c r="B53" s="1100"/>
      <c r="C53" s="1100"/>
      <c r="D53" s="2"/>
      <c r="E53" s="428"/>
      <c r="F53" s="428"/>
      <c r="G53" s="428"/>
      <c r="H53" s="428"/>
      <c r="I53" s="428"/>
      <c r="J53" s="428"/>
      <c r="K53" s="428"/>
      <c r="L53" s="428"/>
      <c r="M53" s="428"/>
      <c r="N53" s="426"/>
      <c r="O53" s="426"/>
      <c r="P53" s="426"/>
      <c r="Q53" s="426"/>
      <c r="R53" s="426"/>
      <c r="S53" s="426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</row>
    <row r="54" spans="1:54" ht="13.35" customHeight="1">
      <c r="A54" s="44"/>
      <c r="B54" s="62" t="s">
        <v>487</v>
      </c>
      <c r="C54" s="44"/>
      <c r="D54" s="180"/>
      <c r="E54" s="428">
        <v>23180662.103553321</v>
      </c>
      <c r="F54" s="428">
        <v>20927307.778710295</v>
      </c>
      <c r="G54" s="428">
        <v>23950986.960531935</v>
      </c>
      <c r="H54" s="428">
        <v>4083025.7666246896</v>
      </c>
      <c r="I54" s="428">
        <v>1829671.4417816682</v>
      </c>
      <c r="J54" s="428">
        <v>1238340.2434080516</v>
      </c>
      <c r="K54" s="428">
        <v>880323.10840677167</v>
      </c>
      <c r="L54" s="428">
        <v>1059316.7670117752</v>
      </c>
      <c r="M54" s="439">
        <v>0</v>
      </c>
      <c r="N54" s="426"/>
      <c r="O54" s="426"/>
      <c r="P54" s="426"/>
      <c r="Q54" s="426"/>
      <c r="R54" s="426"/>
      <c r="S54" s="426"/>
    </row>
    <row r="55" spans="1:54" ht="13.35" customHeight="1">
      <c r="A55" s="6"/>
      <c r="B55" s="62" t="s">
        <v>488</v>
      </c>
      <c r="C55" s="6"/>
      <c r="D55" s="2"/>
      <c r="E55" s="428">
        <v>18807492.17697978</v>
      </c>
      <c r="F55" s="428">
        <v>16101213.70859094</v>
      </c>
      <c r="G55" s="428">
        <v>20362644.515975829</v>
      </c>
      <c r="H55" s="428">
        <v>4453210.8089007186</v>
      </c>
      <c r="I55" s="428">
        <v>1746932.3405118773</v>
      </c>
      <c r="J55" s="428">
        <v>603271.52404216875</v>
      </c>
      <c r="K55" s="428">
        <v>790277.48868499405</v>
      </c>
      <c r="L55" s="428">
        <v>1201769.011211348</v>
      </c>
      <c r="M55" s="439">
        <v>0</v>
      </c>
      <c r="N55" s="426"/>
      <c r="O55" s="426"/>
      <c r="P55" s="426"/>
      <c r="Q55" s="426"/>
      <c r="R55" s="426"/>
      <c r="S55" s="426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</row>
    <row r="56" spans="1:54" ht="13.35" customHeight="1">
      <c r="A56" s="98"/>
      <c r="B56" s="62" t="s">
        <v>489</v>
      </c>
      <c r="C56" s="98"/>
      <c r="D56" s="46"/>
      <c r="E56" s="428">
        <v>41603146.823128812</v>
      </c>
      <c r="F56" s="428">
        <v>34437509.208553225</v>
      </c>
      <c r="G56" s="428">
        <v>44358670.443713568</v>
      </c>
      <c r="H56" s="428">
        <v>10576973.814130351</v>
      </c>
      <c r="I56" s="428">
        <v>3411336.1995547451</v>
      </c>
      <c r="J56" s="428">
        <v>1109645.2359856179</v>
      </c>
      <c r="K56" s="428">
        <v>2070049.5571435979</v>
      </c>
      <c r="L56" s="428">
        <v>2523882.2141592205</v>
      </c>
      <c r="M56" s="439">
        <v>0</v>
      </c>
      <c r="N56" s="426"/>
      <c r="O56" s="426"/>
      <c r="P56" s="426"/>
      <c r="Q56" s="426"/>
      <c r="R56" s="426"/>
      <c r="S56" s="426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</row>
    <row r="57" spans="1:54" ht="13.35" customHeight="1">
      <c r="A57" s="98"/>
      <c r="B57" s="62" t="s">
        <v>490</v>
      </c>
      <c r="C57" s="98"/>
      <c r="D57" s="46"/>
      <c r="E57" s="428">
        <v>65040657.356543049</v>
      </c>
      <c r="F57" s="428">
        <v>52202187.758162551</v>
      </c>
      <c r="G57" s="428">
        <v>80312912.46822159</v>
      </c>
      <c r="H57" s="428">
        <v>28581875.273685794</v>
      </c>
      <c r="I57" s="428">
        <v>15743405.675305378</v>
      </c>
      <c r="J57" s="428">
        <v>3199278.2119976906</v>
      </c>
      <c r="K57" s="428">
        <v>4809222.1972071342</v>
      </c>
      <c r="L57" s="428">
        <v>7536669.8455778882</v>
      </c>
      <c r="M57" s="439">
        <v>680.00000006413302</v>
      </c>
      <c r="N57" s="426"/>
      <c r="O57" s="426"/>
      <c r="P57" s="426"/>
      <c r="Q57" s="426"/>
      <c r="R57" s="426"/>
      <c r="S57" s="426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</row>
    <row r="58" spans="1:54" ht="13.35" customHeight="1">
      <c r="A58" s="98"/>
      <c r="B58" s="62" t="s">
        <v>491</v>
      </c>
      <c r="C58" s="98"/>
      <c r="D58" s="46"/>
      <c r="E58" s="428">
        <v>65113510.789439648</v>
      </c>
      <c r="F58" s="428">
        <v>51277901.523455374</v>
      </c>
      <c r="G58" s="428">
        <v>79155771.878982186</v>
      </c>
      <c r="H58" s="428">
        <v>28663474.807382949</v>
      </c>
      <c r="I58" s="428">
        <v>14827865.541398687</v>
      </c>
      <c r="J58" s="428">
        <v>2339114.2411439158</v>
      </c>
      <c r="K58" s="428">
        <v>7290159.9409228908</v>
      </c>
      <c r="L58" s="428">
        <v>8587032.1346868835</v>
      </c>
      <c r="M58" s="428">
        <v>256637.59552380955</v>
      </c>
      <c r="N58" s="426"/>
      <c r="O58" s="426"/>
      <c r="P58" s="426"/>
      <c r="Q58" s="426"/>
      <c r="R58" s="426"/>
      <c r="S58" s="426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</row>
    <row r="59" spans="1:54" ht="13.35" customHeight="1">
      <c r="A59" s="98"/>
      <c r="B59" s="62" t="s">
        <v>492</v>
      </c>
      <c r="C59" s="98"/>
      <c r="D59" s="46"/>
      <c r="E59" s="428">
        <v>97531684.767633095</v>
      </c>
      <c r="F59" s="428">
        <v>80468185.140546709</v>
      </c>
      <c r="G59" s="428">
        <v>137712064.19514433</v>
      </c>
      <c r="H59" s="428">
        <v>56354317.915936291</v>
      </c>
      <c r="I59" s="428">
        <v>39290818.288849875</v>
      </c>
      <c r="J59" s="428">
        <v>1902167.0069116985</v>
      </c>
      <c r="K59" s="428">
        <v>20744157.602569185</v>
      </c>
      <c r="L59" s="428">
        <v>23465598.077107109</v>
      </c>
      <c r="M59" s="428">
        <v>70287.671035185209</v>
      </c>
      <c r="N59" s="426"/>
      <c r="O59" s="426"/>
      <c r="P59" s="426"/>
      <c r="Q59" s="426"/>
      <c r="R59" s="426"/>
      <c r="S59" s="426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</row>
    <row r="60" spans="1:54" ht="13.35" customHeight="1">
      <c r="A60" s="98"/>
      <c r="B60" s="62" t="s">
        <v>493</v>
      </c>
      <c r="C60" s="98"/>
      <c r="D60" s="46"/>
      <c r="E60" s="428">
        <v>63409698.058818854</v>
      </c>
      <c r="F60" s="428">
        <v>52879289.661043018</v>
      </c>
      <c r="G60" s="428">
        <v>63478447.72432778</v>
      </c>
      <c r="H60" s="428">
        <v>28347264.478061181</v>
      </c>
      <c r="I60" s="428">
        <v>17816856.080285344</v>
      </c>
      <c r="J60" s="428">
        <v>18949847.27688672</v>
      </c>
      <c r="K60" s="428">
        <v>11981143.686124483</v>
      </c>
      <c r="L60" s="428">
        <v>12777259.45305438</v>
      </c>
      <c r="M60" s="439">
        <v>405625.09518044622</v>
      </c>
      <c r="N60" s="426"/>
      <c r="O60" s="426"/>
      <c r="P60" s="426"/>
      <c r="Q60" s="426"/>
      <c r="R60" s="426"/>
      <c r="S60" s="426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</row>
    <row r="61" spans="1:54" ht="13.35" customHeight="1">
      <c r="A61" s="98"/>
      <c r="B61" s="62" t="s">
        <v>494</v>
      </c>
      <c r="C61" s="98"/>
      <c r="D61" s="46"/>
      <c r="E61" s="428">
        <v>69611649.616810858</v>
      </c>
      <c r="F61" s="428">
        <v>53587921.461216189</v>
      </c>
      <c r="G61" s="428">
        <v>100993313.63745087</v>
      </c>
      <c r="H61" s="428">
        <v>49418302.133434102</v>
      </c>
      <c r="I61" s="428">
        <v>33394573.977839395</v>
      </c>
      <c r="J61" s="428">
        <v>1563484.9571425589</v>
      </c>
      <c r="K61" s="428">
        <v>20819579.573412713</v>
      </c>
      <c r="L61" s="428">
        <v>20355906.72268923</v>
      </c>
      <c r="M61" s="428">
        <v>14247.850666667277</v>
      </c>
      <c r="N61" s="426"/>
      <c r="O61" s="426"/>
      <c r="P61" s="426"/>
      <c r="Q61" s="426"/>
      <c r="R61" s="426"/>
      <c r="S61" s="426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</row>
    <row r="62" spans="1:54" s="44" customFormat="1" ht="13.35" customHeight="1">
      <c r="A62" s="98"/>
      <c r="B62" s="62" t="s">
        <v>495</v>
      </c>
      <c r="C62" s="98"/>
      <c r="D62" s="46"/>
      <c r="E62" s="428">
        <v>83453578.05020465</v>
      </c>
      <c r="F62" s="428">
        <v>60581346.645246238</v>
      </c>
      <c r="G62" s="428">
        <v>126888128.77848008</v>
      </c>
      <c r="H62" s="428">
        <v>73471989.764513612</v>
      </c>
      <c r="I62" s="428">
        <v>50599758.359555177</v>
      </c>
      <c r="J62" s="428">
        <v>1617328.6261852246</v>
      </c>
      <c r="K62" s="428">
        <v>62877838.382775053</v>
      </c>
      <c r="L62" s="428">
        <v>57108364.877680518</v>
      </c>
      <c r="M62" s="428">
        <v>221594.5</v>
      </c>
      <c r="N62" s="426"/>
      <c r="O62" s="426"/>
      <c r="P62" s="426"/>
      <c r="Q62" s="426"/>
      <c r="R62" s="426"/>
      <c r="S62" s="426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</row>
    <row r="63" spans="1:54" ht="13.35" customHeight="1" thickBot="1">
      <c r="A63" s="100"/>
      <c r="B63" s="63" t="s">
        <v>432</v>
      </c>
      <c r="C63" s="100"/>
      <c r="D63" s="181"/>
      <c r="E63" s="436">
        <v>181188118.51138335</v>
      </c>
      <c r="F63" s="436">
        <v>144639566.35146517</v>
      </c>
      <c r="G63" s="436">
        <v>307501826.94538331</v>
      </c>
      <c r="H63" s="436">
        <v>165311585.90991819</v>
      </c>
      <c r="I63" s="436">
        <v>128763033.75000003</v>
      </c>
      <c r="J63" s="436">
        <v>880218.46200000006</v>
      </c>
      <c r="K63" s="436">
        <v>250006732.39100006</v>
      </c>
      <c r="L63" s="436">
        <v>247187628.39000005</v>
      </c>
      <c r="M63" s="436">
        <v>1249997.1469999999</v>
      </c>
      <c r="N63" s="426"/>
      <c r="O63" s="426"/>
      <c r="P63" s="426"/>
      <c r="Q63" s="426"/>
      <c r="R63" s="426"/>
      <c r="S63" s="426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</row>
    <row r="64" spans="1:54" ht="15" customHeight="1">
      <c r="A64" s="1204"/>
      <c r="B64" s="1204"/>
      <c r="C64" s="1204"/>
      <c r="D64" s="1204"/>
      <c r="E64" s="1204"/>
      <c r="F64" s="1204"/>
      <c r="G64" s="1204"/>
      <c r="H64" s="1204"/>
    </row>
  </sheetData>
  <mergeCells count="35">
    <mergeCell ref="I1:M1"/>
    <mergeCell ref="A16:C16"/>
    <mergeCell ref="A1:H1"/>
    <mergeCell ref="A13:C13"/>
    <mergeCell ref="A15:C15"/>
    <mergeCell ref="A3:C5"/>
    <mergeCell ref="M3:M5"/>
    <mergeCell ref="J3:J5"/>
    <mergeCell ref="A12:C12"/>
    <mergeCell ref="A14:C14"/>
    <mergeCell ref="I3:I5"/>
    <mergeCell ref="A6:C6"/>
    <mergeCell ref="E3:E5"/>
    <mergeCell ref="A9:C9"/>
    <mergeCell ref="A8:C8"/>
    <mergeCell ref="A7:C7"/>
    <mergeCell ref="A17:C17"/>
    <mergeCell ref="L3:L5"/>
    <mergeCell ref="F3:F5"/>
    <mergeCell ref="A11:C11"/>
    <mergeCell ref="A19:C19"/>
    <mergeCell ref="A10:C10"/>
    <mergeCell ref="A18:C18"/>
    <mergeCell ref="G3:G5"/>
    <mergeCell ref="H3:H5"/>
    <mergeCell ref="K3:K5"/>
    <mergeCell ref="A20:C20"/>
    <mergeCell ref="A21:C21"/>
    <mergeCell ref="A64:H64"/>
    <mergeCell ref="A31:C31"/>
    <mergeCell ref="A42:C42"/>
    <mergeCell ref="A24:C24"/>
    <mergeCell ref="A53:C53"/>
    <mergeCell ref="A22:C22"/>
    <mergeCell ref="A23:C23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8" max="58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K62"/>
  <sheetViews>
    <sheetView view="pageBreakPreview" topLeftCell="O1" zoomScaleNormal="100" zoomScaleSheetLayoutView="100" workbookViewId="0">
      <selection activeCell="J65" sqref="J65"/>
    </sheetView>
  </sheetViews>
  <sheetFormatPr defaultColWidth="9.109375" defaultRowHeight="15.6"/>
  <cols>
    <col min="1" max="1" width="2.33203125" style="298" customWidth="1"/>
    <col min="2" max="2" width="18.6640625" style="298" customWidth="1"/>
    <col min="3" max="3" width="2.33203125" style="298" customWidth="1"/>
    <col min="4" max="4" width="1.6640625" style="299" customWidth="1"/>
    <col min="5" max="7" width="24.109375" style="274" customWidth="1"/>
    <col min="8" max="12" width="20.109375" style="274" customWidth="1"/>
    <col min="13" max="13" width="2.109375" style="298" customWidth="1"/>
    <col min="14" max="14" width="18.6640625" style="298" customWidth="1"/>
    <col min="15" max="15" width="2.33203125" style="298" customWidth="1"/>
    <col min="16" max="16" width="1.6640625" style="299" customWidth="1"/>
    <col min="17" max="19" width="22.109375" style="274" customWidth="1"/>
    <col min="20" max="24" width="15.33203125" style="274" customWidth="1"/>
    <col min="25" max="25" width="13.5546875" style="274" customWidth="1"/>
    <col min="26" max="26" width="15.33203125" style="274" customWidth="1"/>
    <col min="27" max="27" width="16" style="274" customWidth="1"/>
    <col min="28" max="30" width="16.88671875" style="274" bestFit="1" customWidth="1"/>
    <col min="31" max="31" width="15.44140625" style="274" bestFit="1" customWidth="1"/>
    <col min="32" max="32" width="14" style="274" bestFit="1" customWidth="1"/>
    <col min="33" max="33" width="9.109375" style="274"/>
    <col min="34" max="34" width="15.109375" style="274" customWidth="1"/>
    <col min="35" max="35" width="14.5546875" style="274" bestFit="1" customWidth="1"/>
    <col min="36" max="16384" width="9.109375" style="274"/>
  </cols>
  <sheetData>
    <row r="1" spans="1:28" s="270" customFormat="1" ht="34.5" customHeight="1">
      <c r="A1" s="267"/>
      <c r="B1" s="267"/>
      <c r="C1" s="267"/>
      <c r="D1" s="267"/>
      <c r="E1" s="267"/>
      <c r="F1" s="267"/>
      <c r="G1" s="268" t="s">
        <v>569</v>
      </c>
      <c r="H1" s="1205" t="s">
        <v>325</v>
      </c>
      <c r="I1" s="1205"/>
      <c r="J1" s="1205"/>
      <c r="K1" s="267"/>
      <c r="L1" s="267"/>
      <c r="M1" s="269"/>
      <c r="N1" s="269"/>
      <c r="O1" s="269"/>
      <c r="P1" s="269"/>
      <c r="Q1" s="269"/>
      <c r="S1" s="268" t="s">
        <v>569</v>
      </c>
      <c r="T1" s="1205" t="s">
        <v>326</v>
      </c>
      <c r="U1" s="1205"/>
      <c r="V1" s="1205"/>
      <c r="W1" s="267"/>
      <c r="X1" s="267"/>
      <c r="Y1" s="267"/>
      <c r="Z1" s="267"/>
    </row>
    <row r="2" spans="1:28" ht="12.9" customHeight="1" thickBot="1">
      <c r="A2" s="271"/>
      <c r="B2" s="272"/>
      <c r="C2" s="272"/>
      <c r="D2" s="273"/>
      <c r="E2" s="271"/>
      <c r="F2" s="271"/>
      <c r="G2" s="271"/>
      <c r="H2" s="271"/>
      <c r="I2" s="271"/>
      <c r="J2" s="271"/>
      <c r="L2" s="275" t="s">
        <v>349</v>
      </c>
      <c r="M2" s="271"/>
      <c r="N2" s="272"/>
      <c r="O2" s="272"/>
      <c r="P2" s="273"/>
      <c r="Q2" s="271"/>
      <c r="R2" s="271"/>
      <c r="S2" s="271"/>
      <c r="T2" s="271"/>
      <c r="U2" s="271"/>
      <c r="V2" s="271"/>
      <c r="W2" s="271"/>
      <c r="X2" s="271"/>
      <c r="Y2" s="271"/>
      <c r="Z2" s="275" t="s">
        <v>349</v>
      </c>
    </row>
    <row r="3" spans="1:28" s="280" customFormat="1" ht="15" customHeight="1">
      <c r="A3" s="1211" t="s">
        <v>23</v>
      </c>
      <c r="B3" s="1211"/>
      <c r="C3" s="1211"/>
      <c r="D3" s="276"/>
      <c r="E3" s="1207" t="s">
        <v>951</v>
      </c>
      <c r="F3" s="1221" t="s">
        <v>534</v>
      </c>
      <c r="G3" s="1222"/>
      <c r="H3" s="1222" t="s">
        <v>533</v>
      </c>
      <c r="I3" s="1222"/>
      <c r="J3" s="1224"/>
      <c r="K3" s="1207" t="s">
        <v>952</v>
      </c>
      <c r="L3" s="1207" t="s">
        <v>953</v>
      </c>
      <c r="M3" s="1211" t="s">
        <v>23</v>
      </c>
      <c r="N3" s="1211"/>
      <c r="O3" s="1211"/>
      <c r="P3" s="276"/>
      <c r="Q3" s="1207" t="s">
        <v>954</v>
      </c>
      <c r="R3" s="277" t="s">
        <v>175</v>
      </c>
      <c r="S3" s="278"/>
      <c r="T3" s="1218" t="s">
        <v>955</v>
      </c>
      <c r="U3" s="1218" t="s">
        <v>79</v>
      </c>
      <c r="V3" s="279" t="s">
        <v>176</v>
      </c>
      <c r="W3" s="279"/>
      <c r="X3" s="279"/>
      <c r="Y3" s="1218" t="s">
        <v>543</v>
      </c>
      <c r="Z3" s="1215" t="s">
        <v>956</v>
      </c>
    </row>
    <row r="4" spans="1:28" s="280" customFormat="1" ht="15" customHeight="1">
      <c r="A4" s="1212"/>
      <c r="B4" s="1212"/>
      <c r="C4" s="1212"/>
      <c r="D4" s="276"/>
      <c r="E4" s="1208"/>
      <c r="F4" s="1210" t="s">
        <v>957</v>
      </c>
      <c r="G4" s="1208" t="s">
        <v>177</v>
      </c>
      <c r="H4" s="1223" t="s">
        <v>178</v>
      </c>
      <c r="I4" s="1210" t="s">
        <v>179</v>
      </c>
      <c r="J4" s="1210" t="s">
        <v>86</v>
      </c>
      <c r="K4" s="1208"/>
      <c r="L4" s="1208"/>
      <c r="M4" s="1212"/>
      <c r="N4" s="1212"/>
      <c r="O4" s="1212"/>
      <c r="P4" s="276"/>
      <c r="Q4" s="1208"/>
      <c r="R4" s="1210" t="s">
        <v>958</v>
      </c>
      <c r="S4" s="1208" t="s">
        <v>959</v>
      </c>
      <c r="T4" s="1219"/>
      <c r="U4" s="1219"/>
      <c r="V4" s="1210" t="s">
        <v>960</v>
      </c>
      <c r="W4" s="1210" t="s">
        <v>180</v>
      </c>
      <c r="X4" s="1210" t="s">
        <v>181</v>
      </c>
      <c r="Y4" s="1219"/>
      <c r="Z4" s="1216"/>
    </row>
    <row r="5" spans="1:28" s="280" customFormat="1" ht="48.75" customHeight="1">
      <c r="A5" s="1213"/>
      <c r="B5" s="1213"/>
      <c r="C5" s="1213"/>
      <c r="D5" s="281"/>
      <c r="E5" s="1209"/>
      <c r="F5" s="1209"/>
      <c r="G5" s="1209"/>
      <c r="H5" s="1220"/>
      <c r="I5" s="1209"/>
      <c r="J5" s="1209"/>
      <c r="K5" s="1209"/>
      <c r="L5" s="1209"/>
      <c r="M5" s="1213"/>
      <c r="N5" s="1213"/>
      <c r="O5" s="1213"/>
      <c r="P5" s="281"/>
      <c r="Q5" s="1209"/>
      <c r="R5" s="1209"/>
      <c r="S5" s="1209"/>
      <c r="T5" s="1220"/>
      <c r="U5" s="1220"/>
      <c r="V5" s="1209"/>
      <c r="W5" s="1209"/>
      <c r="X5" s="1209"/>
      <c r="Y5" s="1220"/>
      <c r="Z5" s="1217"/>
    </row>
    <row r="6" spans="1:28" s="285" customFormat="1" ht="24.6" hidden="1" customHeight="1">
      <c r="A6" s="1214" t="s">
        <v>834</v>
      </c>
      <c r="B6" s="1214"/>
      <c r="C6" s="1214"/>
      <c r="D6" s="282"/>
      <c r="E6" s="283">
        <v>603026494</v>
      </c>
      <c r="F6" s="284">
        <v>366887005</v>
      </c>
      <c r="G6" s="284">
        <v>297312785</v>
      </c>
      <c r="H6" s="284">
        <v>21222252</v>
      </c>
      <c r="I6" s="284">
        <v>4500331</v>
      </c>
      <c r="J6" s="284">
        <v>43851636.899999999</v>
      </c>
      <c r="K6" s="284">
        <v>236139489</v>
      </c>
      <c r="L6" s="284">
        <v>7397119.3099999996</v>
      </c>
      <c r="M6" s="1214" t="s">
        <v>834</v>
      </c>
      <c r="N6" s="1214"/>
      <c r="O6" s="1214"/>
      <c r="P6" s="282"/>
      <c r="Q6" s="283">
        <v>2299001.11</v>
      </c>
      <c r="R6" s="284">
        <v>228742370</v>
      </c>
      <c r="S6" s="284">
        <v>226443369</v>
      </c>
      <c r="T6" s="284">
        <v>134398980</v>
      </c>
      <c r="U6" s="284">
        <v>11891464.9</v>
      </c>
      <c r="V6" s="284">
        <v>6997825.3099999996</v>
      </c>
      <c r="W6" s="284">
        <v>251483.7</v>
      </c>
      <c r="X6" s="284">
        <v>6746341.6100000003</v>
      </c>
      <c r="Y6" s="284"/>
      <c r="Z6" s="284">
        <v>73155098.799999997</v>
      </c>
    </row>
    <row r="7" spans="1:28" s="285" customFormat="1" ht="24.6" hidden="1" customHeight="1">
      <c r="A7" s="1206" t="s">
        <v>835</v>
      </c>
      <c r="B7" s="1206"/>
      <c r="C7" s="1206"/>
      <c r="D7" s="282"/>
      <c r="E7" s="286">
        <v>494994273.78068972</v>
      </c>
      <c r="F7" s="287">
        <v>340046639.55476731</v>
      </c>
      <c r="G7" s="287">
        <v>255463872.03214708</v>
      </c>
      <c r="H7" s="287">
        <v>17975320.034642551</v>
      </c>
      <c r="I7" s="287">
        <v>3606197.8578925608</v>
      </c>
      <c r="J7" s="287">
        <v>63001249.630084716</v>
      </c>
      <c r="K7" s="287">
        <v>154947634.2259225</v>
      </c>
      <c r="L7" s="287">
        <v>7066145.0511511564</v>
      </c>
      <c r="M7" s="1206" t="s">
        <v>835</v>
      </c>
      <c r="N7" s="1206"/>
      <c r="O7" s="1206"/>
      <c r="P7" s="282"/>
      <c r="Q7" s="286">
        <v>2206854.2624374982</v>
      </c>
      <c r="R7" s="287">
        <v>147881489.17477137</v>
      </c>
      <c r="S7" s="287">
        <v>145674634.91233367</v>
      </c>
      <c r="T7" s="287">
        <v>123272356.01038015</v>
      </c>
      <c r="U7" s="287">
        <v>17973285.063236322</v>
      </c>
      <c r="V7" s="287">
        <v>9251633.6598871574</v>
      </c>
      <c r="W7" s="287">
        <v>440490.24402083107</v>
      </c>
      <c r="X7" s="287">
        <v>8811143.4158663396</v>
      </c>
      <c r="Y7" s="287"/>
      <c r="Z7" s="287">
        <v>-4822639.8211698933</v>
      </c>
    </row>
    <row r="8" spans="1:28" s="285" customFormat="1" ht="24.6" hidden="1" customHeight="1">
      <c r="A8" s="1206" t="s">
        <v>873</v>
      </c>
      <c r="B8" s="1206"/>
      <c r="C8" s="1206"/>
      <c r="D8" s="282"/>
      <c r="E8" s="286">
        <v>487002541</v>
      </c>
      <c r="F8" s="287">
        <v>362667797</v>
      </c>
      <c r="G8" s="287">
        <v>314489922</v>
      </c>
      <c r="H8" s="287">
        <v>2894189</v>
      </c>
      <c r="I8" s="287">
        <v>2739490</v>
      </c>
      <c r="J8" s="287">
        <v>42544196</v>
      </c>
      <c r="K8" s="287">
        <v>124334744</v>
      </c>
      <c r="L8" s="287">
        <v>5071285</v>
      </c>
      <c r="M8" s="1206" t="s">
        <v>873</v>
      </c>
      <c r="N8" s="1206"/>
      <c r="O8" s="1206"/>
      <c r="P8" s="282"/>
      <c r="Q8" s="286">
        <v>2190135</v>
      </c>
      <c r="R8" s="287">
        <v>119263459</v>
      </c>
      <c r="S8" s="287">
        <v>117073324</v>
      </c>
      <c r="T8" s="287">
        <v>94437596</v>
      </c>
      <c r="U8" s="287">
        <v>7045032</v>
      </c>
      <c r="V8" s="287">
        <v>5578869</v>
      </c>
      <c r="W8" s="287">
        <v>999894</v>
      </c>
      <c r="X8" s="287">
        <v>4578975</v>
      </c>
      <c r="Y8" s="287"/>
      <c r="Z8" s="287">
        <v>10011827</v>
      </c>
    </row>
    <row r="9" spans="1:28" s="285" customFormat="1" ht="19.5" hidden="1" customHeight="1">
      <c r="A9" s="1206" t="s">
        <v>874</v>
      </c>
      <c r="B9" s="1206"/>
      <c r="C9" s="1206"/>
      <c r="D9" s="282"/>
      <c r="E9" s="286">
        <v>414737390.60567856</v>
      </c>
      <c r="F9" s="287">
        <v>298174788.75008768</v>
      </c>
      <c r="G9" s="287">
        <v>215267322.94458595</v>
      </c>
      <c r="H9" s="287">
        <v>18800040.324662432</v>
      </c>
      <c r="I9" s="287">
        <v>3184074.4645790099</v>
      </c>
      <c r="J9" s="287">
        <v>60923351.016261026</v>
      </c>
      <c r="K9" s="287">
        <v>116562601.85559039</v>
      </c>
      <c r="L9" s="287">
        <v>7133287.4122284977</v>
      </c>
      <c r="M9" s="1206" t="s">
        <v>874</v>
      </c>
      <c r="N9" s="1206"/>
      <c r="O9" s="1206"/>
      <c r="P9" s="282"/>
      <c r="Q9" s="286">
        <v>2190720.9189123251</v>
      </c>
      <c r="R9" s="287">
        <v>109429314.44336204</v>
      </c>
      <c r="S9" s="287">
        <v>107238593.5244499</v>
      </c>
      <c r="T9" s="287">
        <v>91350274.64845255</v>
      </c>
      <c r="U9" s="287">
        <v>17278152.097639285</v>
      </c>
      <c r="V9" s="287">
        <v>5079463.7253063237</v>
      </c>
      <c r="W9" s="287">
        <v>268994.7634112332</v>
      </c>
      <c r="X9" s="287">
        <v>4810468.9618951008</v>
      </c>
      <c r="Y9" s="287"/>
      <c r="Z9" s="287">
        <v>-6469296.9469482601</v>
      </c>
    </row>
    <row r="10" spans="1:28" s="285" customFormat="1" ht="19.5" hidden="1" customHeight="1">
      <c r="A10" s="1206" t="s">
        <v>875</v>
      </c>
      <c r="B10" s="1206"/>
      <c r="C10" s="1206"/>
      <c r="D10" s="282"/>
      <c r="E10" s="286">
        <v>481177186.66022843</v>
      </c>
      <c r="F10" s="287">
        <v>344519633.20460838</v>
      </c>
      <c r="G10" s="287">
        <v>262428581.17396924</v>
      </c>
      <c r="H10" s="287">
        <v>17465915.373472951</v>
      </c>
      <c r="I10" s="287">
        <v>4139916.9677333706</v>
      </c>
      <c r="J10" s="287">
        <v>60485219.689432181</v>
      </c>
      <c r="K10" s="287">
        <v>136657553.45562047</v>
      </c>
      <c r="L10" s="287">
        <v>6726104.7811619956</v>
      </c>
      <c r="M10" s="1206" t="s">
        <v>875</v>
      </c>
      <c r="N10" s="1206"/>
      <c r="O10" s="1206"/>
      <c r="P10" s="282"/>
      <c r="Q10" s="286">
        <v>2412580.8772824416</v>
      </c>
      <c r="R10" s="287">
        <v>129931448.67445837</v>
      </c>
      <c r="S10" s="287">
        <v>127518867.79717611</v>
      </c>
      <c r="T10" s="287">
        <v>100773783.08861336</v>
      </c>
      <c r="U10" s="287">
        <v>14515562.790648066</v>
      </c>
      <c r="V10" s="287">
        <v>4324777.0713866036</v>
      </c>
      <c r="W10" s="287">
        <v>341243.97610496852</v>
      </c>
      <c r="X10" s="287">
        <v>3983533.0952816335</v>
      </c>
      <c r="Y10" s="287"/>
      <c r="Z10" s="287">
        <v>7904744.8465280021</v>
      </c>
    </row>
    <row r="11" spans="1:28" s="130" customFormat="1" ht="19.5" hidden="1" customHeight="1">
      <c r="A11" s="1100" t="s">
        <v>876</v>
      </c>
      <c r="B11" s="1100"/>
      <c r="C11" s="1100"/>
      <c r="D11" s="2"/>
      <c r="E11" s="50">
        <v>529227099.51266408</v>
      </c>
      <c r="F11" s="50">
        <v>388797121.99533254</v>
      </c>
      <c r="G11" s="50">
        <v>284329598.69309759</v>
      </c>
      <c r="H11" s="50">
        <v>35521358.976925708</v>
      </c>
      <c r="I11" s="50">
        <v>3969552.0641623829</v>
      </c>
      <c r="J11" s="50">
        <v>64976612.261145815</v>
      </c>
      <c r="K11" s="50">
        <v>140429977.5173316</v>
      </c>
      <c r="L11" s="50">
        <v>6229428.4141353955</v>
      </c>
      <c r="M11" s="1100" t="s">
        <v>876</v>
      </c>
      <c r="N11" s="1100"/>
      <c r="O11" s="1100"/>
      <c r="P11" s="2"/>
      <c r="Q11" s="50">
        <v>2032004.4951906384</v>
      </c>
      <c r="R11" s="50">
        <v>134200549.10319635</v>
      </c>
      <c r="S11" s="50">
        <v>132168544.60800523</v>
      </c>
      <c r="T11" s="50">
        <v>104616357.15462527</v>
      </c>
      <c r="U11" s="50">
        <v>10681944.382408254</v>
      </c>
      <c r="V11" s="50">
        <v>3617128.8277202039</v>
      </c>
      <c r="W11" s="50">
        <v>184123.5609474736</v>
      </c>
      <c r="X11" s="50">
        <v>3433005.2667727368</v>
      </c>
      <c r="Y11" s="50"/>
      <c r="Z11" s="50">
        <v>13253114.24325172</v>
      </c>
      <c r="AB11" s="285"/>
    </row>
    <row r="12" spans="1:28" s="285" customFormat="1" ht="19.5" hidden="1" customHeight="1">
      <c r="A12" s="1206" t="s">
        <v>877</v>
      </c>
      <c r="B12" s="1206"/>
      <c r="C12" s="1206"/>
      <c r="D12" s="282"/>
      <c r="E12" s="50">
        <v>552581020.29235148</v>
      </c>
      <c r="F12" s="50">
        <v>411474214.86541682</v>
      </c>
      <c r="G12" s="50">
        <v>304432118.85760933</v>
      </c>
      <c r="H12" s="50">
        <v>27358185.305937532</v>
      </c>
      <c r="I12" s="50">
        <v>4471659.3119518673</v>
      </c>
      <c r="J12" s="50">
        <v>75212251.389918372</v>
      </c>
      <c r="K12" s="50">
        <v>141106805.42693427</v>
      </c>
      <c r="L12" s="50">
        <v>6660595.1476459401</v>
      </c>
      <c r="M12" s="1206" t="s">
        <v>877</v>
      </c>
      <c r="N12" s="1206"/>
      <c r="O12" s="1206"/>
      <c r="P12" s="282"/>
      <c r="Q12" s="50">
        <v>2373634.4754269212</v>
      </c>
      <c r="R12" s="50">
        <v>134446210.27928859</v>
      </c>
      <c r="S12" s="50">
        <v>132072575.80386156</v>
      </c>
      <c r="T12" s="50">
        <v>100988053.15670443</v>
      </c>
      <c r="U12" s="50">
        <v>13015819.003503092</v>
      </c>
      <c r="V12" s="50">
        <v>3613859.1509808414</v>
      </c>
      <c r="W12" s="50">
        <v>3738.4910913611157</v>
      </c>
      <c r="X12" s="50">
        <v>3610120.6598894736</v>
      </c>
      <c r="Y12" s="50"/>
      <c r="Z12" s="50">
        <v>14454844.492673216</v>
      </c>
    </row>
    <row r="13" spans="1:28" s="285" customFormat="1" ht="18" hidden="1" customHeight="1">
      <c r="A13" s="1100" t="s">
        <v>878</v>
      </c>
      <c r="B13" s="1100"/>
      <c r="C13" s="1100"/>
      <c r="D13" s="282"/>
      <c r="E13" s="50">
        <v>601944046.60906851</v>
      </c>
      <c r="F13" s="50">
        <f>SUM(G13:J13)</f>
        <v>393278598.04862857</v>
      </c>
      <c r="G13" s="50">
        <v>311857891.91174448</v>
      </c>
      <c r="H13" s="50">
        <f>$AB$13*AF12</f>
        <v>0</v>
      </c>
      <c r="I13" s="50">
        <v>4459962.5911052665</v>
      </c>
      <c r="J13" s="50">
        <v>76960743.545778826</v>
      </c>
      <c r="K13" s="50">
        <f>$AB$13*AI12</f>
        <v>0</v>
      </c>
      <c r="L13" s="50">
        <v>6526395.5008934364</v>
      </c>
      <c r="M13" s="1100" t="s">
        <v>878</v>
      </c>
      <c r="N13" s="1100"/>
      <c r="O13" s="1100"/>
      <c r="P13" s="282"/>
      <c r="Q13" s="50">
        <v>2429347.0872547394</v>
      </c>
      <c r="R13" s="50">
        <v>166376177.84396973</v>
      </c>
      <c r="S13" s="50">
        <v>163946830.756715</v>
      </c>
      <c r="T13" s="50">
        <v>100995805.8924465</v>
      </c>
      <c r="U13" s="50">
        <v>12157497.213550674</v>
      </c>
      <c r="V13" s="50">
        <f>SUM(W13:X13)</f>
        <v>2781203.6860277914</v>
      </c>
      <c r="W13" s="50">
        <v>218907.70144856349</v>
      </c>
      <c r="X13" s="50">
        <v>2562295.9845792279</v>
      </c>
      <c r="Y13" s="50"/>
      <c r="Z13" s="50">
        <f>S13-T13-U13-V13</f>
        <v>48012323.96469003</v>
      </c>
    </row>
    <row r="14" spans="1:28" s="285" customFormat="1" ht="18" hidden="1" customHeight="1">
      <c r="A14" s="1100" t="s">
        <v>879</v>
      </c>
      <c r="B14" s="1100"/>
      <c r="C14" s="1100"/>
      <c r="D14" s="282"/>
      <c r="E14" s="50">
        <v>577199200.16933012</v>
      </c>
      <c r="F14" s="50">
        <v>445075964.48856378</v>
      </c>
      <c r="G14" s="50">
        <v>329291549.46900713</v>
      </c>
      <c r="H14" s="50">
        <v>22681192.851184607</v>
      </c>
      <c r="I14" s="50">
        <v>4688112.3759639384</v>
      </c>
      <c r="J14" s="50">
        <v>88415109.792406365</v>
      </c>
      <c r="K14" s="50">
        <v>132123235.68076572</v>
      </c>
      <c r="L14" s="50">
        <v>6322505.1792055937</v>
      </c>
      <c r="M14" s="1100" t="s">
        <v>879</v>
      </c>
      <c r="N14" s="1100"/>
      <c r="O14" s="1100"/>
      <c r="P14" s="282"/>
      <c r="Q14" s="50">
        <v>2745919.7618137039</v>
      </c>
      <c r="R14" s="50">
        <v>125800730.5015604</v>
      </c>
      <c r="S14" s="50">
        <v>123054810.73974608</v>
      </c>
      <c r="T14" s="50">
        <v>91708987.744631499</v>
      </c>
      <c r="U14" s="50">
        <v>7458801.0644879332</v>
      </c>
      <c r="V14" s="50">
        <v>3917895.3656559391</v>
      </c>
      <c r="W14" s="50">
        <v>751192.17275623837</v>
      </c>
      <c r="X14" s="50">
        <v>3166703.1928997003</v>
      </c>
      <c r="Y14" s="50"/>
      <c r="Z14" s="50">
        <v>19969126.564971056</v>
      </c>
    </row>
    <row r="15" spans="1:28" s="285" customFormat="1" ht="18" hidden="1" customHeight="1">
      <c r="A15" s="1206" t="s">
        <v>880</v>
      </c>
      <c r="B15" s="1206"/>
      <c r="C15" s="1206"/>
      <c r="D15" s="282"/>
      <c r="E15" s="286">
        <v>591176187.09769368</v>
      </c>
      <c r="F15" s="287">
        <v>470619473.01357669</v>
      </c>
      <c r="G15" s="287">
        <v>337667914.69405138</v>
      </c>
      <c r="H15" s="287">
        <v>37406337.186333112</v>
      </c>
      <c r="I15" s="287">
        <v>4105297.0410181759</v>
      </c>
      <c r="J15" s="287">
        <v>91439924.09217374</v>
      </c>
      <c r="K15" s="287">
        <v>120556714.0841175</v>
      </c>
      <c r="L15" s="287">
        <v>5577819.1718214024</v>
      </c>
      <c r="M15" s="1206" t="s">
        <v>880</v>
      </c>
      <c r="N15" s="1206"/>
      <c r="O15" s="1206"/>
      <c r="P15" s="282"/>
      <c r="Q15" s="287">
        <v>2143368.5255977879</v>
      </c>
      <c r="R15" s="287">
        <v>114978894.91229565</v>
      </c>
      <c r="S15" s="287">
        <v>112835526.38669783</v>
      </c>
      <c r="T15" s="287">
        <v>83099466.536731362</v>
      </c>
      <c r="U15" s="287">
        <v>11792195.947260058</v>
      </c>
      <c r="V15" s="287">
        <v>4721425.5465343324</v>
      </c>
      <c r="W15" s="287">
        <v>676194.72615283914</v>
      </c>
      <c r="X15" s="287">
        <v>4045230.8203815054</v>
      </c>
      <c r="Y15" s="287"/>
      <c r="Z15" s="287">
        <v>13222438.35617237</v>
      </c>
    </row>
    <row r="16" spans="1:28" s="285" customFormat="1" ht="14.25" hidden="1" customHeight="1">
      <c r="A16" s="1206" t="s">
        <v>881</v>
      </c>
      <c r="B16" s="1206"/>
      <c r="C16" s="1206"/>
      <c r="D16" s="282"/>
      <c r="E16" s="286">
        <v>521853082.56788772</v>
      </c>
      <c r="F16" s="287">
        <v>407644010.84529263</v>
      </c>
      <c r="G16" s="287">
        <v>299226461.79350102</v>
      </c>
      <c r="H16" s="287">
        <v>21692557.30789056</v>
      </c>
      <c r="I16" s="287">
        <v>5348490.7705685459</v>
      </c>
      <c r="J16" s="287">
        <v>81376500.973332286</v>
      </c>
      <c r="K16" s="287">
        <v>114209071.72259532</v>
      </c>
      <c r="L16" s="287">
        <v>5276636.7782563744</v>
      </c>
      <c r="M16" s="1206" t="s">
        <v>881</v>
      </c>
      <c r="N16" s="1206"/>
      <c r="O16" s="1206"/>
      <c r="P16" s="282"/>
      <c r="Q16" s="287">
        <v>2101254.1149063325</v>
      </c>
      <c r="R16" s="287">
        <v>108932434.94433889</v>
      </c>
      <c r="S16" s="287">
        <v>106831180.82943276</v>
      </c>
      <c r="T16" s="287">
        <v>85250071.846333385</v>
      </c>
      <c r="U16" s="287">
        <v>6409534.931871159</v>
      </c>
      <c r="V16" s="287">
        <v>2430315.5046075759</v>
      </c>
      <c r="W16" s="287">
        <v>511312.13926854421</v>
      </c>
      <c r="X16" s="287">
        <v>1919003.3653390375</v>
      </c>
      <c r="Y16" s="287">
        <v>9546456.3712069374</v>
      </c>
      <c r="Z16" s="287">
        <v>22287714.91782742</v>
      </c>
    </row>
    <row r="17" spans="1:37" s="285" customFormat="1" ht="15" hidden="1" customHeight="1">
      <c r="A17" s="1100" t="s">
        <v>882</v>
      </c>
      <c r="B17" s="1100"/>
      <c r="C17" s="1100"/>
      <c r="D17" s="282"/>
      <c r="E17" s="266">
        <v>590578353.62427771</v>
      </c>
      <c r="F17" s="266">
        <v>457961855.33364534</v>
      </c>
      <c r="G17" s="266">
        <v>331103305.22873092</v>
      </c>
      <c r="H17" s="266">
        <v>18475678.485761065</v>
      </c>
      <c r="I17" s="266">
        <v>5115612.9545477172</v>
      </c>
      <c r="J17" s="266">
        <v>103267258.66460524</v>
      </c>
      <c r="K17" s="266">
        <v>132616498.29063189</v>
      </c>
      <c r="L17" s="266">
        <v>5458396.4707140252</v>
      </c>
      <c r="M17" s="1100" t="s">
        <v>882</v>
      </c>
      <c r="N17" s="1100"/>
      <c r="O17" s="1100"/>
      <c r="P17" s="282"/>
      <c r="Q17" s="266">
        <v>2232603.3446320342</v>
      </c>
      <c r="R17" s="266">
        <v>127158101.81991786</v>
      </c>
      <c r="S17" s="266">
        <v>124925498.47528592</v>
      </c>
      <c r="T17" s="266">
        <v>92997450.038911462</v>
      </c>
      <c r="U17" s="266">
        <v>5545617.4451532839</v>
      </c>
      <c r="V17" s="266">
        <v>2316937.6433555027</v>
      </c>
      <c r="W17" s="266">
        <v>566527.64370222262</v>
      </c>
      <c r="X17" s="266">
        <v>1750409.9996532768</v>
      </c>
      <c r="Y17" s="266">
        <v>10659324.772899391</v>
      </c>
      <c r="Z17" s="266">
        <v>34724818.120765261</v>
      </c>
    </row>
    <row r="18" spans="1:37" s="285" customFormat="1" ht="16.5" hidden="1" customHeight="1">
      <c r="A18" s="1100" t="s">
        <v>883</v>
      </c>
      <c r="B18" s="1100"/>
      <c r="C18" s="1100"/>
      <c r="D18" s="282"/>
      <c r="E18" s="266">
        <v>607232241.20353246</v>
      </c>
      <c r="F18" s="266">
        <v>436998616.67714673</v>
      </c>
      <c r="G18" s="266">
        <v>327954187.36831635</v>
      </c>
      <c r="H18" s="266">
        <v>6972609.8170829285</v>
      </c>
      <c r="I18" s="266">
        <v>5378453.5339665376</v>
      </c>
      <c r="J18" s="266">
        <v>96693365.957780898</v>
      </c>
      <c r="K18" s="266">
        <v>170233624.52638614</v>
      </c>
      <c r="L18" s="266">
        <v>5988400.2981819771</v>
      </c>
      <c r="M18" s="1100" t="s">
        <v>883</v>
      </c>
      <c r="N18" s="1100"/>
      <c r="O18" s="1100"/>
      <c r="P18" s="282"/>
      <c r="Q18" s="266">
        <v>2325290.6556735104</v>
      </c>
      <c r="R18" s="266">
        <v>164245224.22820398</v>
      </c>
      <c r="S18" s="266">
        <v>161919933.57253072</v>
      </c>
      <c r="T18" s="266">
        <v>92730519.819716066</v>
      </c>
      <c r="U18" s="266">
        <v>7741752.2492025886</v>
      </c>
      <c r="V18" s="266">
        <v>4153137.1955090282</v>
      </c>
      <c r="W18" s="266">
        <v>836269.2822764006</v>
      </c>
      <c r="X18" s="266">
        <v>3316867.9132326297</v>
      </c>
      <c r="Y18" s="266">
        <v>12803198.065713501</v>
      </c>
      <c r="Z18" s="266">
        <v>70097722.373816505</v>
      </c>
    </row>
    <row r="19" spans="1:37" s="285" customFormat="1" ht="16.5" customHeight="1">
      <c r="A19" s="1100" t="s">
        <v>884</v>
      </c>
      <c r="B19" s="1100"/>
      <c r="C19" s="1100"/>
      <c r="D19" s="282"/>
      <c r="E19" s="266">
        <v>574744237.52682424</v>
      </c>
      <c r="F19" s="266">
        <v>443369602.84599942</v>
      </c>
      <c r="G19" s="266">
        <v>316269790.26960284</v>
      </c>
      <c r="H19" s="266">
        <v>26626161.534641959</v>
      </c>
      <c r="I19" s="266">
        <v>5036702.576808474</v>
      </c>
      <c r="J19" s="266">
        <v>95436948.464945808</v>
      </c>
      <c r="K19" s="266">
        <v>131374634.68082477</v>
      </c>
      <c r="L19" s="266">
        <v>6560039.9393991157</v>
      </c>
      <c r="M19" s="1100" t="s">
        <v>884</v>
      </c>
      <c r="N19" s="1100"/>
      <c r="O19" s="1100"/>
      <c r="P19" s="282"/>
      <c r="Q19" s="266">
        <v>2402043.3896387131</v>
      </c>
      <c r="R19" s="266">
        <v>124814594.74142577</v>
      </c>
      <c r="S19" s="266">
        <v>122412551.35178688</v>
      </c>
      <c r="T19" s="266">
        <v>90218457.466426358</v>
      </c>
      <c r="U19" s="266">
        <v>6362851.75731357</v>
      </c>
      <c r="V19" s="266">
        <v>3247841.8903733031</v>
      </c>
      <c r="W19" s="266">
        <v>1030790.2639466583</v>
      </c>
      <c r="X19" s="266">
        <v>2217051.6264266521</v>
      </c>
      <c r="Y19" s="266">
        <v>10236480.323096251</v>
      </c>
      <c r="Z19" s="266">
        <v>32819880.560770057</v>
      </c>
    </row>
    <row r="20" spans="1:37" s="285" customFormat="1" ht="16.5" customHeight="1">
      <c r="A20" s="1100" t="s">
        <v>885</v>
      </c>
      <c r="B20" s="1100"/>
      <c r="C20" s="1100"/>
      <c r="D20" s="282"/>
      <c r="E20" s="287">
        <v>567799791.59006059</v>
      </c>
      <c r="F20" s="287">
        <v>437617592.44697481</v>
      </c>
      <c r="G20" s="287">
        <v>312098420.98798788</v>
      </c>
      <c r="H20" s="287">
        <v>19356673.986337218</v>
      </c>
      <c r="I20" s="287">
        <v>8039978.1807946023</v>
      </c>
      <c r="J20" s="287">
        <v>98122519.291855603</v>
      </c>
      <c r="K20" s="287">
        <v>130182199.14308508</v>
      </c>
      <c r="L20" s="287">
        <v>8999484.9532289132</v>
      </c>
      <c r="M20" s="1100" t="s">
        <v>885</v>
      </c>
      <c r="N20" s="1100"/>
      <c r="O20" s="1100"/>
      <c r="P20" s="282"/>
      <c r="Q20" s="287">
        <v>2923667.2998072491</v>
      </c>
      <c r="R20" s="287">
        <v>121182714.18985589</v>
      </c>
      <c r="S20" s="287">
        <v>118259046.89004888</v>
      </c>
      <c r="T20" s="287">
        <v>83777665.684641898</v>
      </c>
      <c r="U20" s="287">
        <v>6385983.9145228807</v>
      </c>
      <c r="V20" s="287">
        <v>3345396.2640479025</v>
      </c>
      <c r="W20" s="287">
        <v>923589.85687608412</v>
      </c>
      <c r="X20" s="287">
        <v>2421806.4071718222</v>
      </c>
      <c r="Y20" s="287">
        <v>11513920.129646907</v>
      </c>
      <c r="Z20" s="287">
        <v>36263921.156482987</v>
      </c>
    </row>
    <row r="21" spans="1:37" s="285" customFormat="1" ht="16.5" customHeight="1">
      <c r="A21" s="1100" t="s">
        <v>886</v>
      </c>
      <c r="B21" s="1100"/>
      <c r="C21" s="1100"/>
      <c r="D21" s="282"/>
      <c r="E21" s="266">
        <v>610787773.83475637</v>
      </c>
      <c r="F21" s="266">
        <v>469329663.38880724</v>
      </c>
      <c r="G21" s="266">
        <v>346190748.97137898</v>
      </c>
      <c r="H21" s="266">
        <v>20125074.550239943</v>
      </c>
      <c r="I21" s="266">
        <v>5517621.6103633652</v>
      </c>
      <c r="J21" s="266">
        <v>97496218.256824777</v>
      </c>
      <c r="K21" s="266">
        <v>141458110.44594923</v>
      </c>
      <c r="L21" s="266">
        <v>7705964.4610685222</v>
      </c>
      <c r="M21" s="1100" t="s">
        <v>886</v>
      </c>
      <c r="N21" s="1100"/>
      <c r="O21" s="1100"/>
      <c r="P21" s="282"/>
      <c r="Q21" s="266">
        <v>2918628.0263300929</v>
      </c>
      <c r="R21" s="266">
        <v>133752145.98488064</v>
      </c>
      <c r="S21" s="266">
        <v>130833517.95855026</v>
      </c>
      <c r="T21" s="266">
        <v>90608212.810112476</v>
      </c>
      <c r="U21" s="266">
        <v>6342650.7051331485</v>
      </c>
      <c r="V21" s="266">
        <v>3549418.1507599801</v>
      </c>
      <c r="W21" s="266">
        <v>956446.40794854437</v>
      </c>
      <c r="X21" s="266">
        <v>2592971.7428114302</v>
      </c>
      <c r="Y21" s="266">
        <v>9791857.1153638083</v>
      </c>
      <c r="Z21" s="266">
        <v>40125093.407908604</v>
      </c>
    </row>
    <row r="22" spans="1:37" s="285" customFormat="1" ht="18" customHeight="1">
      <c r="A22" s="1100" t="s">
        <v>887</v>
      </c>
      <c r="B22" s="1100"/>
      <c r="C22" s="1100"/>
      <c r="D22" s="282"/>
      <c r="E22" s="266">
        <v>591629898.36522436</v>
      </c>
      <c r="F22" s="266">
        <v>459254692.4801892</v>
      </c>
      <c r="G22" s="266">
        <v>322378700.24124277</v>
      </c>
      <c r="H22" s="266">
        <v>24804570.290867642</v>
      </c>
      <c r="I22" s="266">
        <v>9371209.5568055753</v>
      </c>
      <c r="J22" s="266">
        <v>102700212.39127228</v>
      </c>
      <c r="K22" s="266">
        <v>132375205.88503619</v>
      </c>
      <c r="L22" s="266">
        <v>6817061.4620548179</v>
      </c>
      <c r="M22" s="1100" t="s">
        <v>887</v>
      </c>
      <c r="N22" s="1100"/>
      <c r="O22" s="1100"/>
      <c r="P22" s="282"/>
      <c r="Q22" s="266">
        <v>3627464.0444814945</v>
      </c>
      <c r="R22" s="266">
        <v>125558144.42298125</v>
      </c>
      <c r="S22" s="266">
        <v>121930680.37849981</v>
      </c>
      <c r="T22" s="266">
        <v>91613054.039876625</v>
      </c>
      <c r="U22" s="266">
        <v>8906153.194685692</v>
      </c>
      <c r="V22" s="266">
        <v>3638241.2235431029</v>
      </c>
      <c r="W22" s="266">
        <v>1259013.3363936683</v>
      </c>
      <c r="X22" s="266">
        <v>2379227.887149442</v>
      </c>
      <c r="Y22" s="266">
        <v>11830928.42431985</v>
      </c>
      <c r="Z22" s="266">
        <v>29604160.344714176</v>
      </c>
    </row>
    <row r="23" spans="1:37" s="285" customFormat="1" ht="18" customHeight="1">
      <c r="A23" s="1100" t="s">
        <v>1107</v>
      </c>
      <c r="B23" s="1100"/>
      <c r="C23" s="1100"/>
      <c r="D23" s="282"/>
      <c r="E23" s="266">
        <v>567102429.23699105</v>
      </c>
      <c r="F23" s="266">
        <v>433940474.86832255</v>
      </c>
      <c r="G23" s="266">
        <v>285059708.45722783</v>
      </c>
      <c r="H23" s="266">
        <v>33402695.785703659</v>
      </c>
      <c r="I23" s="266">
        <v>6883404.7903849045</v>
      </c>
      <c r="J23" s="266">
        <v>108594665.83500658</v>
      </c>
      <c r="K23" s="266">
        <v>133161954.3686668</v>
      </c>
      <c r="L23" s="266">
        <v>8548659.6721614804</v>
      </c>
      <c r="M23" s="1100" t="s">
        <v>1107</v>
      </c>
      <c r="N23" s="1100"/>
      <c r="O23" s="1100"/>
      <c r="P23" s="282"/>
      <c r="Q23" s="266">
        <v>2617690.3308964726</v>
      </c>
      <c r="R23" s="266">
        <v>124613294.69650534</v>
      </c>
      <c r="S23" s="266">
        <v>121995604.36560917</v>
      </c>
      <c r="T23" s="266">
        <v>94245885.97416532</v>
      </c>
      <c r="U23" s="266">
        <v>5984732.5387877524</v>
      </c>
      <c r="V23" s="266">
        <v>3981372.8480622917</v>
      </c>
      <c r="W23" s="266">
        <v>1746907.9383191494</v>
      </c>
      <c r="X23" s="266">
        <v>2234464.90974314</v>
      </c>
      <c r="Y23" s="266">
        <v>9773231.7686484382</v>
      </c>
      <c r="Z23" s="266">
        <v>27556844.773242142</v>
      </c>
    </row>
    <row r="24" spans="1:37" ht="18" customHeight="1">
      <c r="A24" s="1206" t="s">
        <v>63</v>
      </c>
      <c r="B24" s="1206"/>
      <c r="C24" s="1206"/>
      <c r="D24" s="282"/>
      <c r="E24" s="266"/>
      <c r="F24" s="266"/>
      <c r="G24" s="266"/>
      <c r="H24" s="266"/>
      <c r="I24" s="266"/>
      <c r="J24" s="266"/>
      <c r="K24" s="266"/>
      <c r="L24" s="266"/>
      <c r="M24" s="1206" t="s">
        <v>63</v>
      </c>
      <c r="N24" s="1206"/>
      <c r="O24" s="1206"/>
      <c r="P24" s="282"/>
      <c r="Q24" s="266"/>
      <c r="R24" s="266"/>
      <c r="S24" s="266"/>
      <c r="T24" s="266"/>
      <c r="U24" s="266"/>
      <c r="V24" s="266"/>
      <c r="W24" s="266"/>
      <c r="X24" s="266"/>
      <c r="Y24" s="266"/>
      <c r="Z24" s="266"/>
    </row>
    <row r="25" spans="1:37" ht="18" customHeight="1">
      <c r="A25" s="288"/>
      <c r="B25" s="288" t="s">
        <v>64</v>
      </c>
      <c r="C25" s="288"/>
      <c r="D25" s="289"/>
      <c r="E25" s="147">
        <v>535969725.98986506</v>
      </c>
      <c r="F25" s="147">
        <v>409811547.66185182</v>
      </c>
      <c r="G25" s="147">
        <v>269277930.46484745</v>
      </c>
      <c r="H25" s="147">
        <v>31602073.660055846</v>
      </c>
      <c r="I25" s="147">
        <v>6461500.1157525126</v>
      </c>
      <c r="J25" s="147">
        <v>102470043.42119664</v>
      </c>
      <c r="K25" s="147">
        <v>126158178.32801203</v>
      </c>
      <c r="L25" s="147">
        <v>7985355.7506019948</v>
      </c>
      <c r="M25" s="288"/>
      <c r="N25" s="288" t="s">
        <v>52</v>
      </c>
      <c r="O25" s="288"/>
      <c r="P25" s="289"/>
      <c r="Q25" s="147">
        <v>2460525.8624597215</v>
      </c>
      <c r="R25" s="147">
        <v>118172822.57741001</v>
      </c>
      <c r="S25" s="147">
        <v>115712296.71495056</v>
      </c>
      <c r="T25" s="147">
        <v>90380856.798180789</v>
      </c>
      <c r="U25" s="147">
        <v>5946658.2717327122</v>
      </c>
      <c r="V25" s="147">
        <v>3795425.2558158529</v>
      </c>
      <c r="W25" s="147">
        <v>1647117.5288017874</v>
      </c>
      <c r="X25" s="147">
        <v>2148307.7270140611</v>
      </c>
      <c r="Y25" s="147">
        <v>9771199.407969065</v>
      </c>
      <c r="Z25" s="147">
        <v>25360555.797190141</v>
      </c>
    </row>
    <row r="26" spans="1:37" ht="18" customHeight="1">
      <c r="A26" s="288"/>
      <c r="B26" s="288" t="s">
        <v>25</v>
      </c>
      <c r="C26" s="288"/>
      <c r="D26" s="289"/>
      <c r="E26" s="147">
        <v>31132703.247125406</v>
      </c>
      <c r="F26" s="147">
        <v>24128927.206470586</v>
      </c>
      <c r="G26" s="147">
        <v>15781777.99238047</v>
      </c>
      <c r="H26" s="147">
        <v>1800622.1256478163</v>
      </c>
      <c r="I26" s="147">
        <v>421904.67463238863</v>
      </c>
      <c r="J26" s="147">
        <v>6124622.4138099235</v>
      </c>
      <c r="K26" s="147">
        <v>7003776.0406548223</v>
      </c>
      <c r="L26" s="147">
        <v>563303.9215594905</v>
      </c>
      <c r="M26" s="288"/>
      <c r="N26" s="288" t="s">
        <v>25</v>
      </c>
      <c r="O26" s="288"/>
      <c r="P26" s="289"/>
      <c r="Q26" s="147">
        <v>157164.4684367532</v>
      </c>
      <c r="R26" s="147">
        <v>6440472.1190953329</v>
      </c>
      <c r="S26" s="147">
        <v>6283307.6506585786</v>
      </c>
      <c r="T26" s="147">
        <v>3865029.1759844697</v>
      </c>
      <c r="U26" s="147">
        <v>38074.267055039541</v>
      </c>
      <c r="V26" s="147">
        <v>185947.5922464414</v>
      </c>
      <c r="W26" s="147">
        <v>99790.409517362656</v>
      </c>
      <c r="X26" s="147">
        <v>86157.182729078762</v>
      </c>
      <c r="Y26" s="147">
        <v>2032.3606793738288</v>
      </c>
      <c r="Z26" s="147">
        <v>2196288.976052002</v>
      </c>
    </row>
    <row r="27" spans="1:37" ht="18" customHeight="1">
      <c r="A27" s="1206" t="s">
        <v>26</v>
      </c>
      <c r="B27" s="1206"/>
      <c r="C27" s="1206"/>
      <c r="D27" s="282"/>
      <c r="E27" s="147"/>
      <c r="F27" s="147"/>
      <c r="G27" s="147"/>
      <c r="H27" s="147"/>
      <c r="I27" s="147"/>
      <c r="J27" s="147"/>
      <c r="K27" s="147"/>
      <c r="L27" s="147"/>
      <c r="M27" s="1206" t="s">
        <v>26</v>
      </c>
      <c r="N27" s="1206"/>
      <c r="O27" s="1206"/>
      <c r="P27" s="282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290"/>
      <c r="AB27" s="290"/>
      <c r="AC27" s="290"/>
      <c r="AD27" s="290"/>
      <c r="AE27" s="290"/>
      <c r="AF27" s="290"/>
      <c r="AG27" s="290"/>
      <c r="AH27" s="291"/>
      <c r="AI27" s="290"/>
      <c r="AJ27" s="290"/>
      <c r="AK27" s="290"/>
    </row>
    <row r="28" spans="1:37" ht="18" customHeight="1">
      <c r="A28" s="288"/>
      <c r="B28" s="98" t="s">
        <v>81</v>
      </c>
      <c r="C28" s="288"/>
      <c r="D28" s="289"/>
      <c r="E28" s="147">
        <v>343763813.71845233</v>
      </c>
      <c r="F28" s="147">
        <v>265088686.13650808</v>
      </c>
      <c r="G28" s="147">
        <v>177435099.22366303</v>
      </c>
      <c r="H28" s="147">
        <v>24626158.056557145</v>
      </c>
      <c r="I28" s="147">
        <v>3727362.9043917311</v>
      </c>
      <c r="J28" s="147">
        <v>59300065.951896518</v>
      </c>
      <c r="K28" s="147">
        <v>78675127.581943884</v>
      </c>
      <c r="L28" s="147">
        <v>4252423.7523947852</v>
      </c>
      <c r="M28" s="288"/>
      <c r="N28" s="288" t="s">
        <v>81</v>
      </c>
      <c r="O28" s="288"/>
      <c r="P28" s="289"/>
      <c r="Q28" s="147">
        <v>1568274.8263099557</v>
      </c>
      <c r="R28" s="147">
        <v>74422703.829549015</v>
      </c>
      <c r="S28" s="147">
        <v>72854429.00323914</v>
      </c>
      <c r="T28" s="147">
        <v>61506211.977370717</v>
      </c>
      <c r="U28" s="147">
        <v>4525278.6023546476</v>
      </c>
      <c r="V28" s="147">
        <v>1553697.9466924656</v>
      </c>
      <c r="W28" s="147">
        <v>398069.22676653491</v>
      </c>
      <c r="X28" s="147">
        <v>1155628.7199259317</v>
      </c>
      <c r="Y28" s="147">
        <v>7922337.9613840505</v>
      </c>
      <c r="Z28" s="147">
        <v>13191578.438205294</v>
      </c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</row>
    <row r="29" spans="1:37" ht="18" customHeight="1">
      <c r="A29" s="288"/>
      <c r="B29" s="98" t="s">
        <v>82</v>
      </c>
      <c r="C29" s="288"/>
      <c r="D29" s="289"/>
      <c r="E29" s="147">
        <v>43595338.866279081</v>
      </c>
      <c r="F29" s="147">
        <v>34037901.75659395</v>
      </c>
      <c r="G29" s="147">
        <v>23178121.496048138</v>
      </c>
      <c r="H29" s="147">
        <v>2574030.7554013659</v>
      </c>
      <c r="I29" s="147">
        <v>433621.46166368102</v>
      </c>
      <c r="J29" s="147">
        <v>7852128.043480766</v>
      </c>
      <c r="K29" s="147">
        <v>9557437.1096851323</v>
      </c>
      <c r="L29" s="147">
        <v>565518.22788646561</v>
      </c>
      <c r="M29" s="288"/>
      <c r="N29" s="288" t="s">
        <v>82</v>
      </c>
      <c r="O29" s="288"/>
      <c r="P29" s="289"/>
      <c r="Q29" s="147">
        <v>222424.62257924926</v>
      </c>
      <c r="R29" s="147">
        <v>8991918.8817986622</v>
      </c>
      <c r="S29" s="147">
        <v>8769494.2592194118</v>
      </c>
      <c r="T29" s="147">
        <v>6613851.2112343227</v>
      </c>
      <c r="U29" s="147">
        <v>132509.89841446377</v>
      </c>
      <c r="V29" s="147">
        <v>389052.63674602029</v>
      </c>
      <c r="W29" s="147">
        <v>211835.65205681641</v>
      </c>
      <c r="X29" s="147">
        <v>177216.98468920393</v>
      </c>
      <c r="Y29" s="147">
        <v>175951.21649672461</v>
      </c>
      <c r="Z29" s="147">
        <v>1810031.729321331</v>
      </c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</row>
    <row r="30" spans="1:37" ht="18" customHeight="1">
      <c r="A30" s="288"/>
      <c r="B30" s="98" t="s">
        <v>83</v>
      </c>
      <c r="C30" s="288"/>
      <c r="D30" s="289"/>
      <c r="E30" s="147">
        <v>97262539.653459519</v>
      </c>
      <c r="F30" s="147">
        <v>73101585.556427494</v>
      </c>
      <c r="G30" s="147">
        <v>47513460.078522064</v>
      </c>
      <c r="H30" s="147">
        <v>3092734.0478044082</v>
      </c>
      <c r="I30" s="147">
        <v>1655157.1902576603</v>
      </c>
      <c r="J30" s="147">
        <v>20840234.239843372</v>
      </c>
      <c r="K30" s="147">
        <v>24160954.097032014</v>
      </c>
      <c r="L30" s="147">
        <v>2001252.7698322837</v>
      </c>
      <c r="M30" s="288"/>
      <c r="N30" s="288" t="s">
        <v>83</v>
      </c>
      <c r="O30" s="288"/>
      <c r="P30" s="289"/>
      <c r="Q30" s="147">
        <v>500731.83976368373</v>
      </c>
      <c r="R30" s="147">
        <v>22159701.327199738</v>
      </c>
      <c r="S30" s="147">
        <v>21658969.48743603</v>
      </c>
      <c r="T30" s="147">
        <v>13997631.899728855</v>
      </c>
      <c r="U30" s="147">
        <v>422503.98240433703</v>
      </c>
      <c r="V30" s="147">
        <v>1277549.2451945727</v>
      </c>
      <c r="W30" s="147">
        <v>792623.10934561386</v>
      </c>
      <c r="X30" s="147">
        <v>484926.1358489588</v>
      </c>
      <c r="Y30" s="147">
        <v>430599.13398143515</v>
      </c>
      <c r="Z30" s="147">
        <v>6391883.494089718</v>
      </c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</row>
    <row r="31" spans="1:37" ht="18" customHeight="1">
      <c r="A31" s="288"/>
      <c r="B31" s="98" t="s">
        <v>344</v>
      </c>
      <c r="C31" s="288"/>
      <c r="D31" s="289"/>
      <c r="E31" s="147">
        <v>41115441.843798883</v>
      </c>
      <c r="F31" s="147">
        <v>32183412.886793036</v>
      </c>
      <c r="G31" s="147">
        <v>20443290.067994695</v>
      </c>
      <c r="H31" s="147">
        <v>2186275.1079407274</v>
      </c>
      <c r="I31" s="147">
        <v>632444.3930718269</v>
      </c>
      <c r="J31" s="147">
        <v>8921403.3177857846</v>
      </c>
      <c r="K31" s="147">
        <v>8932028.9570058864</v>
      </c>
      <c r="L31" s="147">
        <v>664642.20104793948</v>
      </c>
      <c r="M31" s="288"/>
      <c r="N31" s="98" t="s">
        <v>344</v>
      </c>
      <c r="O31" s="288"/>
      <c r="P31" s="289"/>
      <c r="Q31" s="147">
        <v>190325.51924358145</v>
      </c>
      <c r="R31" s="147">
        <v>8267386.7559579462</v>
      </c>
      <c r="S31" s="147">
        <v>8077061.2367143668</v>
      </c>
      <c r="T31" s="147">
        <v>4542657.1478312649</v>
      </c>
      <c r="U31" s="147">
        <v>41740.944614311127</v>
      </c>
      <c r="V31" s="147">
        <v>297575.45642922854</v>
      </c>
      <c r="W31" s="147">
        <v>196157.16015018322</v>
      </c>
      <c r="X31" s="147">
        <v>101418.2962790452</v>
      </c>
      <c r="Y31" s="147">
        <v>2887.9937862375309</v>
      </c>
      <c r="Z31" s="147">
        <v>3197975.6816257974</v>
      </c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</row>
    <row r="32" spans="1:37" ht="18" customHeight="1">
      <c r="A32" s="288"/>
      <c r="B32" s="98" t="s">
        <v>343</v>
      </c>
      <c r="C32" s="288"/>
      <c r="D32" s="289"/>
      <c r="E32" s="147">
        <v>41365295.154999979</v>
      </c>
      <c r="F32" s="147">
        <v>29528888.531999987</v>
      </c>
      <c r="G32" s="147">
        <v>16489737.591000002</v>
      </c>
      <c r="H32" s="147">
        <v>923497.81799999997</v>
      </c>
      <c r="I32" s="147">
        <v>434818.84099999978</v>
      </c>
      <c r="J32" s="147">
        <v>11680834.282000002</v>
      </c>
      <c r="K32" s="147">
        <v>11836406.623000005</v>
      </c>
      <c r="L32" s="147">
        <v>1064822.7209999997</v>
      </c>
      <c r="M32" s="288"/>
      <c r="N32" s="98" t="s">
        <v>343</v>
      </c>
      <c r="O32" s="288"/>
      <c r="P32" s="289"/>
      <c r="Q32" s="147">
        <v>135933.52299999993</v>
      </c>
      <c r="R32" s="147">
        <v>10771583.902000001</v>
      </c>
      <c r="S32" s="147">
        <v>10635650.379000004</v>
      </c>
      <c r="T32" s="147">
        <v>7585533.7379999999</v>
      </c>
      <c r="U32" s="147">
        <v>862699.11100000003</v>
      </c>
      <c r="V32" s="147">
        <v>463497.56299999979</v>
      </c>
      <c r="W32" s="147">
        <v>148222.79000000004</v>
      </c>
      <c r="X32" s="147">
        <v>315274.77300000004</v>
      </c>
      <c r="Y32" s="147">
        <v>1241455.4630000005</v>
      </c>
      <c r="Z32" s="147">
        <v>2965375.43</v>
      </c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</row>
    <row r="33" spans="1:26" ht="18" customHeight="1">
      <c r="A33" s="1206" t="s">
        <v>27</v>
      </c>
      <c r="B33" s="1206"/>
      <c r="C33" s="1206"/>
      <c r="D33" s="282"/>
      <c r="E33" s="147"/>
      <c r="F33" s="147"/>
      <c r="G33" s="147"/>
      <c r="H33" s="147"/>
      <c r="I33" s="147"/>
      <c r="J33" s="147"/>
      <c r="K33" s="147"/>
      <c r="L33" s="147"/>
      <c r="M33" s="1206" t="s">
        <v>27</v>
      </c>
      <c r="N33" s="1206"/>
      <c r="O33" s="1206"/>
      <c r="P33" s="282"/>
      <c r="Q33" s="147"/>
      <c r="R33" s="147"/>
      <c r="S33" s="147"/>
      <c r="T33" s="147"/>
      <c r="U33" s="147"/>
      <c r="V33" s="147"/>
      <c r="W33" s="147"/>
      <c r="X33" s="147"/>
      <c r="Y33" s="147"/>
      <c r="Z33" s="147"/>
    </row>
    <row r="34" spans="1:26" ht="18" customHeight="1">
      <c r="A34" s="1120" t="s">
        <v>65</v>
      </c>
      <c r="B34" s="1120"/>
      <c r="C34" s="293"/>
      <c r="D34" s="282"/>
      <c r="E34" s="147">
        <v>562152749.25379896</v>
      </c>
      <c r="F34" s="147">
        <v>430133235.99613577</v>
      </c>
      <c r="G34" s="147">
        <v>282532585.84947109</v>
      </c>
      <c r="H34" s="147">
        <v>33402695.785703659</v>
      </c>
      <c r="I34" s="147">
        <v>6826386.1812780211</v>
      </c>
      <c r="J34" s="147">
        <v>107371568.1796831</v>
      </c>
      <c r="K34" s="147">
        <v>132019513.25766191</v>
      </c>
      <c r="L34" s="147">
        <v>8476173.3860149812</v>
      </c>
      <c r="M34" s="1120" t="s">
        <v>65</v>
      </c>
      <c r="N34" s="1120"/>
      <c r="O34" s="293"/>
      <c r="P34" s="282"/>
      <c r="Q34" s="147">
        <v>2572091.6516142432</v>
      </c>
      <c r="R34" s="147">
        <v>123543339.87164696</v>
      </c>
      <c r="S34" s="147">
        <v>120971248.22003302</v>
      </c>
      <c r="T34" s="147">
        <v>93534877.066813588</v>
      </c>
      <c r="U34" s="147">
        <v>5984240.382787738</v>
      </c>
      <c r="V34" s="147">
        <v>3966096.9151001731</v>
      </c>
      <c r="W34" s="147">
        <v>1738658.8751650592</v>
      </c>
      <c r="X34" s="147">
        <v>2227438.0399351106</v>
      </c>
      <c r="Y34" s="147">
        <v>9772871.8903248031</v>
      </c>
      <c r="Z34" s="147">
        <v>27258905.745656181</v>
      </c>
    </row>
    <row r="35" spans="1:26" ht="18" customHeight="1">
      <c r="A35" s="7"/>
      <c r="B35" s="98" t="s">
        <v>28</v>
      </c>
      <c r="C35" s="294"/>
      <c r="D35" s="282"/>
      <c r="E35" s="147">
        <v>278917669.43276918</v>
      </c>
      <c r="F35" s="147">
        <v>204131097.86248657</v>
      </c>
      <c r="G35" s="147">
        <v>138649173.1800938</v>
      </c>
      <c r="H35" s="147">
        <v>9618352.9889840651</v>
      </c>
      <c r="I35" s="147">
        <v>3253452.7946120501</v>
      </c>
      <c r="J35" s="147">
        <v>52610118.898796894</v>
      </c>
      <c r="K35" s="147">
        <v>74786571.570282668</v>
      </c>
      <c r="L35" s="147">
        <v>4182645.8514579893</v>
      </c>
      <c r="M35" s="7"/>
      <c r="N35" s="98" t="s">
        <v>28</v>
      </c>
      <c r="O35" s="294"/>
      <c r="P35" s="282"/>
      <c r="Q35" s="147">
        <v>1382696.326684911</v>
      </c>
      <c r="R35" s="147">
        <v>70603925.71882464</v>
      </c>
      <c r="S35" s="147">
        <v>69221229.392139867</v>
      </c>
      <c r="T35" s="147">
        <v>53909774.086305648</v>
      </c>
      <c r="U35" s="147">
        <v>3294197.3173528705</v>
      </c>
      <c r="V35" s="147">
        <v>2016757.6165793755</v>
      </c>
      <c r="W35" s="147">
        <v>859269.75317192671</v>
      </c>
      <c r="X35" s="147">
        <v>1157487.8634074503</v>
      </c>
      <c r="Y35" s="147">
        <v>7126280.1903225025</v>
      </c>
      <c r="Z35" s="147">
        <v>17126780.562224314</v>
      </c>
    </row>
    <row r="36" spans="1:26" ht="18" customHeight="1">
      <c r="A36" s="42"/>
      <c r="B36" s="42" t="s">
        <v>927</v>
      </c>
      <c r="C36" s="295"/>
      <c r="D36" s="289"/>
      <c r="E36" s="147">
        <v>71294128.625609025</v>
      </c>
      <c r="F36" s="147">
        <v>52533970.491142005</v>
      </c>
      <c r="G36" s="147">
        <v>37451423.224094726</v>
      </c>
      <c r="H36" s="147">
        <v>3295341.3845183253</v>
      </c>
      <c r="I36" s="147">
        <v>703448.5962701313</v>
      </c>
      <c r="J36" s="147">
        <v>11083757.286258828</v>
      </c>
      <c r="K36" s="147">
        <v>18760158.134467047</v>
      </c>
      <c r="L36" s="147">
        <v>993937.56091984489</v>
      </c>
      <c r="M36" s="42"/>
      <c r="N36" s="42" t="s">
        <v>927</v>
      </c>
      <c r="O36" s="295"/>
      <c r="P36" s="289"/>
      <c r="Q36" s="147">
        <v>310349.74834111438</v>
      </c>
      <c r="R36" s="147">
        <v>17766220.573547188</v>
      </c>
      <c r="S36" s="147">
        <v>17455870.825206053</v>
      </c>
      <c r="T36" s="147">
        <v>12376832.807271326</v>
      </c>
      <c r="U36" s="147">
        <v>364930.95066686871</v>
      </c>
      <c r="V36" s="147">
        <v>729871.8466738055</v>
      </c>
      <c r="W36" s="147">
        <v>394142.72376947862</v>
      </c>
      <c r="X36" s="147">
        <v>335729.1229043263</v>
      </c>
      <c r="Y36" s="147">
        <v>584758.89407855191</v>
      </c>
      <c r="Z36" s="147">
        <v>4568994.1146726096</v>
      </c>
    </row>
    <row r="37" spans="1:26" ht="18" customHeight="1">
      <c r="A37" s="42"/>
      <c r="B37" s="42" t="s">
        <v>928</v>
      </c>
      <c r="C37" s="295"/>
      <c r="D37" s="289"/>
      <c r="E37" s="147">
        <v>136891404.15591529</v>
      </c>
      <c r="F37" s="147">
        <v>97000858.158745125</v>
      </c>
      <c r="G37" s="147">
        <v>63440666.400750674</v>
      </c>
      <c r="H37" s="147">
        <v>2015174.832435569</v>
      </c>
      <c r="I37" s="147">
        <v>1502422.7664431429</v>
      </c>
      <c r="J37" s="147">
        <v>30042594.159115631</v>
      </c>
      <c r="K37" s="147">
        <v>39890545.997170307</v>
      </c>
      <c r="L37" s="147">
        <v>2137895.942436168</v>
      </c>
      <c r="M37" s="42"/>
      <c r="N37" s="42" t="s">
        <v>928</v>
      </c>
      <c r="O37" s="295"/>
      <c r="P37" s="289"/>
      <c r="Q37" s="147">
        <v>760826.80859315582</v>
      </c>
      <c r="R37" s="147">
        <v>37752650.054734156</v>
      </c>
      <c r="S37" s="147">
        <v>36991823.246140979</v>
      </c>
      <c r="T37" s="147">
        <v>30236272.177050952</v>
      </c>
      <c r="U37" s="147">
        <v>2545091.7492433391</v>
      </c>
      <c r="V37" s="147">
        <v>567145.22262539773</v>
      </c>
      <c r="W37" s="147">
        <v>22881.349791718676</v>
      </c>
      <c r="X37" s="147">
        <v>544263.87283367885</v>
      </c>
      <c r="Y37" s="147">
        <v>6037466.4380143769</v>
      </c>
      <c r="Z37" s="147">
        <v>9680780.5352356695</v>
      </c>
    </row>
    <row r="38" spans="1:26" ht="18" customHeight="1">
      <c r="A38" s="42"/>
      <c r="B38" s="42" t="s">
        <v>929</v>
      </c>
      <c r="C38" s="295"/>
      <c r="D38" s="289"/>
      <c r="E38" s="147">
        <v>38409616.22171957</v>
      </c>
      <c r="F38" s="147">
        <v>30118795.408394963</v>
      </c>
      <c r="G38" s="147">
        <v>20269610.028020907</v>
      </c>
      <c r="H38" s="147">
        <v>3432522.1615466746</v>
      </c>
      <c r="I38" s="147">
        <v>336447.1243762318</v>
      </c>
      <c r="J38" s="147">
        <v>6080216.0944511769</v>
      </c>
      <c r="K38" s="147">
        <v>8290820.8133245995</v>
      </c>
      <c r="L38" s="147">
        <v>378455.0835201157</v>
      </c>
      <c r="M38" s="42"/>
      <c r="N38" s="42" t="s">
        <v>929</v>
      </c>
      <c r="O38" s="295"/>
      <c r="P38" s="289"/>
      <c r="Q38" s="147">
        <v>164136.93060479194</v>
      </c>
      <c r="R38" s="147">
        <v>7912365.729804487</v>
      </c>
      <c r="S38" s="147">
        <v>7748228.7991996966</v>
      </c>
      <c r="T38" s="147">
        <v>5763171.3857495477</v>
      </c>
      <c r="U38" s="147">
        <v>251276.97959462463</v>
      </c>
      <c r="V38" s="147">
        <v>345215.55201504391</v>
      </c>
      <c r="W38" s="147">
        <v>170467.73484574736</v>
      </c>
      <c r="X38" s="147">
        <v>174747.81716929667</v>
      </c>
      <c r="Y38" s="147">
        <v>346376.38847988594</v>
      </c>
      <c r="Z38" s="147">
        <v>1734941.2703203629</v>
      </c>
    </row>
    <row r="39" spans="1:26" ht="18" customHeight="1">
      <c r="A39" s="42"/>
      <c r="B39" s="42" t="s">
        <v>930</v>
      </c>
      <c r="C39" s="295"/>
      <c r="D39" s="289"/>
      <c r="E39" s="147">
        <v>32322520.429525401</v>
      </c>
      <c r="F39" s="147">
        <v>24477473.804204691</v>
      </c>
      <c r="G39" s="147">
        <v>17487473.527227379</v>
      </c>
      <c r="H39" s="147">
        <v>875314.61048349796</v>
      </c>
      <c r="I39" s="147">
        <v>711134.30752254452</v>
      </c>
      <c r="J39" s="147">
        <v>5403551.3589712633</v>
      </c>
      <c r="K39" s="147">
        <v>7845046.625320714</v>
      </c>
      <c r="L39" s="147">
        <v>672357.26458186051</v>
      </c>
      <c r="M39" s="42"/>
      <c r="N39" s="42" t="s">
        <v>930</v>
      </c>
      <c r="O39" s="295"/>
      <c r="P39" s="289"/>
      <c r="Q39" s="147">
        <v>147382.83914585007</v>
      </c>
      <c r="R39" s="147">
        <v>7172689.360738853</v>
      </c>
      <c r="S39" s="147">
        <v>7025306.5215929998</v>
      </c>
      <c r="T39" s="147">
        <v>5533497.7162338356</v>
      </c>
      <c r="U39" s="147">
        <v>132897.63784803459</v>
      </c>
      <c r="V39" s="147">
        <v>374524.99526513007</v>
      </c>
      <c r="W39" s="147">
        <v>271777.94476498215</v>
      </c>
      <c r="X39" s="147">
        <v>102747.05050014761</v>
      </c>
      <c r="Y39" s="147">
        <v>157678.46974968861</v>
      </c>
      <c r="Z39" s="147">
        <v>1142064.641995694</v>
      </c>
    </row>
    <row r="40" spans="1:26" ht="18" customHeight="1">
      <c r="A40" s="42"/>
      <c r="B40" s="98" t="s">
        <v>30</v>
      </c>
      <c r="C40" s="295"/>
      <c r="D40" s="289"/>
      <c r="E40" s="147">
        <v>113334762.57664254</v>
      </c>
      <c r="F40" s="147">
        <v>88292136.138452664</v>
      </c>
      <c r="G40" s="147">
        <v>68064590.070837498</v>
      </c>
      <c r="H40" s="147">
        <v>1027075.1260941332</v>
      </c>
      <c r="I40" s="147">
        <v>777608.57702057401</v>
      </c>
      <c r="J40" s="147">
        <v>18422862.364500485</v>
      </c>
      <c r="K40" s="147">
        <v>25042626.438189745</v>
      </c>
      <c r="L40" s="147">
        <v>1602394.9198432367</v>
      </c>
      <c r="M40" s="42"/>
      <c r="N40" s="98" t="s">
        <v>30</v>
      </c>
      <c r="O40" s="295"/>
      <c r="P40" s="289"/>
      <c r="Q40" s="147">
        <v>523427.65182890673</v>
      </c>
      <c r="R40" s="147">
        <v>23440231.518346503</v>
      </c>
      <c r="S40" s="147">
        <v>22916803.866517562</v>
      </c>
      <c r="T40" s="147">
        <v>17474570.345369592</v>
      </c>
      <c r="U40" s="147">
        <v>1031996.2175088811</v>
      </c>
      <c r="V40" s="147">
        <v>816520.47915475734</v>
      </c>
      <c r="W40" s="147">
        <v>492274.70387913065</v>
      </c>
      <c r="X40" s="147">
        <v>324245.77527562651</v>
      </c>
      <c r="Y40" s="147">
        <v>751916.14310774358</v>
      </c>
      <c r="Z40" s="147">
        <v>4345632.9675920932</v>
      </c>
    </row>
    <row r="41" spans="1:26" ht="18" customHeight="1">
      <c r="A41" s="42"/>
      <c r="B41" s="42" t="s">
        <v>931</v>
      </c>
      <c r="C41" s="295"/>
      <c r="D41" s="289"/>
      <c r="E41" s="147">
        <v>78359078.615261093</v>
      </c>
      <c r="F41" s="147">
        <v>59149752.4074127</v>
      </c>
      <c r="G41" s="147">
        <v>47530488.838262707</v>
      </c>
      <c r="H41" s="147">
        <v>12755.490819457304</v>
      </c>
      <c r="I41" s="147">
        <v>510902.08345503488</v>
      </c>
      <c r="J41" s="147">
        <v>11095605.994875453</v>
      </c>
      <c r="K41" s="147">
        <v>19209326.207848363</v>
      </c>
      <c r="L41" s="147">
        <v>975762.76361222682</v>
      </c>
      <c r="M41" s="42"/>
      <c r="N41" s="42" t="s">
        <v>931</v>
      </c>
      <c r="O41" s="295"/>
      <c r="P41" s="289"/>
      <c r="Q41" s="147">
        <v>368654.53232622799</v>
      </c>
      <c r="R41" s="147">
        <v>18233563.444236141</v>
      </c>
      <c r="S41" s="147">
        <v>17864908.911909897</v>
      </c>
      <c r="T41" s="147">
        <v>13774765.250448612</v>
      </c>
      <c r="U41" s="147">
        <v>697302.10709874087</v>
      </c>
      <c r="V41" s="147">
        <v>543967.98686207668</v>
      </c>
      <c r="W41" s="147">
        <v>368811.67150126619</v>
      </c>
      <c r="X41" s="147">
        <v>175156.31536081102</v>
      </c>
      <c r="Y41" s="147">
        <v>691040.67946898926</v>
      </c>
      <c r="Z41" s="147">
        <v>3539914.2469694638</v>
      </c>
    </row>
    <row r="42" spans="1:26" ht="18" customHeight="1">
      <c r="A42" s="42"/>
      <c r="B42" s="42" t="s">
        <v>932</v>
      </c>
      <c r="C42" s="295"/>
      <c r="D42" s="289"/>
      <c r="E42" s="147">
        <v>34975683.96138142</v>
      </c>
      <c r="F42" s="147">
        <v>29142383.731040072</v>
      </c>
      <c r="G42" s="147">
        <v>20534101.232574817</v>
      </c>
      <c r="H42" s="147">
        <v>1014319.635274676</v>
      </c>
      <c r="I42" s="147">
        <v>266706.49356553936</v>
      </c>
      <c r="J42" s="147">
        <v>7327256.3696250347</v>
      </c>
      <c r="K42" s="147">
        <v>5833300.2303413749</v>
      </c>
      <c r="L42" s="147">
        <v>626632.15623101196</v>
      </c>
      <c r="M42" s="42"/>
      <c r="N42" s="42" t="s">
        <v>932</v>
      </c>
      <c r="O42" s="295"/>
      <c r="P42" s="289"/>
      <c r="Q42" s="147">
        <v>154773.11950267889</v>
      </c>
      <c r="R42" s="147">
        <v>5206668.0741103617</v>
      </c>
      <c r="S42" s="147">
        <v>5051894.9546076814</v>
      </c>
      <c r="T42" s="147">
        <v>3699805.0949209882</v>
      </c>
      <c r="U42" s="147">
        <v>334694.1104101399</v>
      </c>
      <c r="V42" s="147">
        <v>272552.49229268049</v>
      </c>
      <c r="W42" s="147">
        <v>123463.03237786471</v>
      </c>
      <c r="X42" s="147">
        <v>149089.45991481579</v>
      </c>
      <c r="Y42" s="147">
        <v>60875.463638754067</v>
      </c>
      <c r="Z42" s="147">
        <v>805718.72062262881</v>
      </c>
    </row>
    <row r="43" spans="1:26" ht="18" customHeight="1">
      <c r="A43" s="42"/>
      <c r="B43" s="98" t="s">
        <v>31</v>
      </c>
      <c r="C43" s="295"/>
      <c r="D43" s="289"/>
      <c r="E43" s="147">
        <v>157127120.11490408</v>
      </c>
      <c r="F43" s="147">
        <v>127681718.40255833</v>
      </c>
      <c r="G43" s="147">
        <v>69081897.852066189</v>
      </c>
      <c r="H43" s="147">
        <v>21647960.007546015</v>
      </c>
      <c r="I43" s="147">
        <v>2711252.9013244701</v>
      </c>
      <c r="J43" s="147">
        <v>34240607.641621687</v>
      </c>
      <c r="K43" s="147">
        <v>29445401.712345511</v>
      </c>
      <c r="L43" s="147">
        <v>2483382.8128621983</v>
      </c>
      <c r="M43" s="42"/>
      <c r="N43" s="98" t="s">
        <v>31</v>
      </c>
      <c r="O43" s="295"/>
      <c r="P43" s="289"/>
      <c r="Q43" s="147">
        <v>624112.32517271524</v>
      </c>
      <c r="R43" s="147">
        <v>26962018.899483297</v>
      </c>
      <c r="S43" s="147">
        <v>26337906.574310586</v>
      </c>
      <c r="T43" s="147">
        <v>20579236.142084282</v>
      </c>
      <c r="U43" s="147">
        <v>1536858.2722464225</v>
      </c>
      <c r="V43" s="147">
        <v>1050523.670315393</v>
      </c>
      <c r="W43" s="147">
        <v>344848.62915493635</v>
      </c>
      <c r="X43" s="147">
        <v>705675.04116045742</v>
      </c>
      <c r="Y43" s="147">
        <v>1857776.4024772565</v>
      </c>
      <c r="Z43" s="147">
        <v>5029064.8921417454</v>
      </c>
    </row>
    <row r="44" spans="1:26" ht="18" customHeight="1">
      <c r="A44" s="42"/>
      <c r="B44" s="42" t="s">
        <v>933</v>
      </c>
      <c r="C44" s="293"/>
      <c r="D44" s="282"/>
      <c r="E44" s="147">
        <v>32056672.31065454</v>
      </c>
      <c r="F44" s="147">
        <v>24132421.650454193</v>
      </c>
      <c r="G44" s="147">
        <v>15546364.608084736</v>
      </c>
      <c r="H44" s="147">
        <v>1554206.4183837392</v>
      </c>
      <c r="I44" s="147">
        <v>655824.67788770772</v>
      </c>
      <c r="J44" s="147">
        <v>6376025.9460980138</v>
      </c>
      <c r="K44" s="147">
        <v>7924250.6602003435</v>
      </c>
      <c r="L44" s="147">
        <v>638522.52235692611</v>
      </c>
      <c r="M44" s="42"/>
      <c r="N44" s="42" t="s">
        <v>933</v>
      </c>
      <c r="O44" s="293"/>
      <c r="P44" s="282"/>
      <c r="Q44" s="147">
        <v>147396.6523252344</v>
      </c>
      <c r="R44" s="147">
        <v>7285728.1378434207</v>
      </c>
      <c r="S44" s="147">
        <v>7138331.4855181864</v>
      </c>
      <c r="T44" s="147">
        <v>5524522.0835181037</v>
      </c>
      <c r="U44" s="147">
        <v>276363.25414038857</v>
      </c>
      <c r="V44" s="147">
        <v>209645.48216812598</v>
      </c>
      <c r="W44" s="147">
        <v>83531.660493219591</v>
      </c>
      <c r="X44" s="147">
        <v>126113.82167490636</v>
      </c>
      <c r="Y44" s="147">
        <v>258674.90786857481</v>
      </c>
      <c r="Z44" s="147">
        <v>1386475.5735601401</v>
      </c>
    </row>
    <row r="45" spans="1:26" ht="18" customHeight="1">
      <c r="A45" s="42"/>
      <c r="B45" s="42" t="s">
        <v>934</v>
      </c>
      <c r="C45" s="293"/>
      <c r="D45" s="282"/>
      <c r="E45" s="147">
        <v>94763829.601079911</v>
      </c>
      <c r="F45" s="147">
        <v>78917858.651916221</v>
      </c>
      <c r="G45" s="147">
        <v>36835997.513158381</v>
      </c>
      <c r="H45" s="147">
        <v>18660000.460468907</v>
      </c>
      <c r="I45" s="147">
        <v>1565957.6040058648</v>
      </c>
      <c r="J45" s="147">
        <v>21855903.074283071</v>
      </c>
      <c r="K45" s="147">
        <v>15845970.949163685</v>
      </c>
      <c r="L45" s="147">
        <v>1428523.2527574874</v>
      </c>
      <c r="M45" s="42"/>
      <c r="N45" s="42" t="s">
        <v>934</v>
      </c>
      <c r="O45" s="293"/>
      <c r="P45" s="282"/>
      <c r="Q45" s="147">
        <v>355265.11755069345</v>
      </c>
      <c r="R45" s="147">
        <v>14417447.69640621</v>
      </c>
      <c r="S45" s="147">
        <v>14062182.578855507</v>
      </c>
      <c r="T45" s="147">
        <v>11264097.144104928</v>
      </c>
      <c r="U45" s="147">
        <v>911882.42586102069</v>
      </c>
      <c r="V45" s="147">
        <v>674988.10490717576</v>
      </c>
      <c r="W45" s="147">
        <v>188264.82078961603</v>
      </c>
      <c r="X45" s="147">
        <v>486723.28411756025</v>
      </c>
      <c r="Y45" s="147">
        <v>1072392.4406713911</v>
      </c>
      <c r="Z45" s="147">
        <v>2283607.3446537741</v>
      </c>
    </row>
    <row r="46" spans="1:26" ht="18" customHeight="1">
      <c r="A46" s="42"/>
      <c r="B46" s="42" t="s">
        <v>935</v>
      </c>
      <c r="C46" s="293"/>
      <c r="D46" s="282"/>
      <c r="E46" s="147">
        <v>30306618.203169413</v>
      </c>
      <c r="F46" s="147">
        <v>24631438.100187905</v>
      </c>
      <c r="G46" s="147">
        <v>16699535.73082306</v>
      </c>
      <c r="H46" s="147">
        <v>1433753.1286933664</v>
      </c>
      <c r="I46" s="147">
        <v>489470.61943090142</v>
      </c>
      <c r="J46" s="147">
        <v>6008678.6212405991</v>
      </c>
      <c r="K46" s="147">
        <v>5675180.1029814882</v>
      </c>
      <c r="L46" s="147">
        <v>416337.03774778574</v>
      </c>
      <c r="M46" s="42"/>
      <c r="N46" s="42" t="s">
        <v>935</v>
      </c>
      <c r="O46" s="293"/>
      <c r="P46" s="282"/>
      <c r="Q46" s="147">
        <v>121450.55529678758</v>
      </c>
      <c r="R46" s="147">
        <v>5258843.065233699</v>
      </c>
      <c r="S46" s="147">
        <v>5137392.5099369148</v>
      </c>
      <c r="T46" s="147">
        <v>3790616.9144612658</v>
      </c>
      <c r="U46" s="147">
        <v>348612.59224501339</v>
      </c>
      <c r="V46" s="147">
        <v>165890.0832400918</v>
      </c>
      <c r="W46" s="147">
        <v>73052.147872101006</v>
      </c>
      <c r="X46" s="147">
        <v>92837.935367990794</v>
      </c>
      <c r="Y46" s="147">
        <v>526709.05393728963</v>
      </c>
      <c r="Z46" s="147">
        <v>1358981.9739278306</v>
      </c>
    </row>
    <row r="47" spans="1:26" ht="18" customHeight="1">
      <c r="A47" s="42"/>
      <c r="B47" s="98" t="s">
        <v>33</v>
      </c>
      <c r="C47" s="293"/>
      <c r="D47" s="282"/>
      <c r="E47" s="147">
        <v>12773197.129482064</v>
      </c>
      <c r="F47" s="147">
        <v>10028283.592637995</v>
      </c>
      <c r="G47" s="147">
        <v>6736924.7464737119</v>
      </c>
      <c r="H47" s="147">
        <v>1109307.6630794376</v>
      </c>
      <c r="I47" s="147">
        <v>84071.908320919349</v>
      </c>
      <c r="J47" s="147">
        <v>2097979.2747639273</v>
      </c>
      <c r="K47" s="147">
        <v>2744913.5368440687</v>
      </c>
      <c r="L47" s="147">
        <v>207749.80185154197</v>
      </c>
      <c r="M47" s="42"/>
      <c r="N47" s="98" t="s">
        <v>33</v>
      </c>
      <c r="O47" s="293"/>
      <c r="P47" s="282"/>
      <c r="Q47" s="147">
        <v>41855.347927707895</v>
      </c>
      <c r="R47" s="147">
        <v>2537163.7349925274</v>
      </c>
      <c r="S47" s="147">
        <v>2495308.3870648188</v>
      </c>
      <c r="T47" s="147">
        <v>1571296.4930538959</v>
      </c>
      <c r="U47" s="147">
        <v>121188.57567957534</v>
      </c>
      <c r="V47" s="147">
        <v>82295.149050640393</v>
      </c>
      <c r="W47" s="147">
        <v>42265.788959063895</v>
      </c>
      <c r="X47" s="147">
        <v>40029.360091576476</v>
      </c>
      <c r="Y47" s="147">
        <v>36899.154417308993</v>
      </c>
      <c r="Z47" s="147">
        <v>757427.32369801647</v>
      </c>
    </row>
    <row r="48" spans="1:26" ht="18" customHeight="1">
      <c r="A48" s="1120" t="s">
        <v>34</v>
      </c>
      <c r="B48" s="1120"/>
      <c r="C48" s="293"/>
      <c r="D48" s="282"/>
      <c r="E48" s="147">
        <v>4949679.9831919828</v>
      </c>
      <c r="F48" s="147">
        <v>3807238.8721870766</v>
      </c>
      <c r="G48" s="147">
        <v>2527122.6077566994</v>
      </c>
      <c r="H48" s="148">
        <v>0</v>
      </c>
      <c r="I48" s="147">
        <v>57018.609106883028</v>
      </c>
      <c r="J48" s="147">
        <v>1223097.6553234945</v>
      </c>
      <c r="K48" s="147">
        <v>1142441.1110049048</v>
      </c>
      <c r="L48" s="147">
        <v>72486.286146502112</v>
      </c>
      <c r="M48" s="1120" t="s">
        <v>34</v>
      </c>
      <c r="N48" s="1120"/>
      <c r="O48" s="293"/>
      <c r="P48" s="282"/>
      <c r="Q48" s="147">
        <v>45598.679282228346</v>
      </c>
      <c r="R48" s="147">
        <v>1069954.8248584028</v>
      </c>
      <c r="S48" s="147">
        <v>1024356.1455761746</v>
      </c>
      <c r="T48" s="147">
        <v>711008.90735172015</v>
      </c>
      <c r="U48" s="147">
        <v>492.15600001450781</v>
      </c>
      <c r="V48" s="147">
        <v>15275.932962120296</v>
      </c>
      <c r="W48" s="147">
        <v>8249.0631540903287</v>
      </c>
      <c r="X48" s="147">
        <v>7026.869808029971</v>
      </c>
      <c r="Y48" s="147">
        <v>359.87832363505993</v>
      </c>
      <c r="Z48" s="147">
        <v>297939.02758595464</v>
      </c>
    </row>
    <row r="49" spans="1:26" ht="18" customHeight="1">
      <c r="A49" s="1100" t="s">
        <v>164</v>
      </c>
      <c r="B49" s="1100"/>
      <c r="C49" s="1100"/>
      <c r="D49" s="289"/>
      <c r="E49" s="147"/>
      <c r="F49" s="147"/>
      <c r="G49" s="147"/>
      <c r="H49" s="147"/>
      <c r="I49" s="147"/>
      <c r="J49" s="147"/>
      <c r="K49" s="147"/>
      <c r="L49" s="147"/>
      <c r="M49" s="1100" t="s">
        <v>164</v>
      </c>
      <c r="N49" s="1100"/>
      <c r="O49" s="1100"/>
      <c r="P49" s="289"/>
      <c r="Q49" s="147"/>
      <c r="R49" s="147"/>
      <c r="S49" s="147"/>
      <c r="T49" s="147"/>
      <c r="U49" s="147"/>
      <c r="V49" s="147"/>
      <c r="W49" s="147"/>
      <c r="X49" s="147"/>
      <c r="Y49" s="147"/>
      <c r="Z49" s="147"/>
    </row>
    <row r="50" spans="1:26" ht="18" customHeight="1">
      <c r="A50" s="1120" t="s">
        <v>35</v>
      </c>
      <c r="B50" s="1120" t="s">
        <v>35</v>
      </c>
      <c r="C50" s="102"/>
      <c r="D50" s="289"/>
      <c r="E50" s="147">
        <v>300060364.05128765</v>
      </c>
      <c r="F50" s="147">
        <v>239063262.12918773</v>
      </c>
      <c r="G50" s="147">
        <v>153480601.91116837</v>
      </c>
      <c r="H50" s="147">
        <v>22911102.605898827</v>
      </c>
      <c r="I50" s="147">
        <v>4078427.7303416901</v>
      </c>
      <c r="J50" s="147">
        <v>58593129.881778806</v>
      </c>
      <c r="K50" s="147">
        <v>60997101.922100015</v>
      </c>
      <c r="L50" s="147">
        <v>4781309.351830896</v>
      </c>
      <c r="M50" s="1120" t="s">
        <v>35</v>
      </c>
      <c r="N50" s="1120" t="s">
        <v>35</v>
      </c>
      <c r="O50" s="102"/>
      <c r="P50" s="289"/>
      <c r="Q50" s="147">
        <v>1354675.1533864457</v>
      </c>
      <c r="R50" s="147">
        <v>56215792.570269078</v>
      </c>
      <c r="S50" s="147">
        <v>54861117.416882604</v>
      </c>
      <c r="T50" s="147">
        <v>44817451.185313404</v>
      </c>
      <c r="U50" s="147">
        <v>2857610.7624062784</v>
      </c>
      <c r="V50" s="147">
        <v>1826194.5501610318</v>
      </c>
      <c r="W50" s="147">
        <v>730972.01633770845</v>
      </c>
      <c r="X50" s="147">
        <v>1095222.5338233239</v>
      </c>
      <c r="Y50" s="147">
        <v>4628894.6064340351</v>
      </c>
      <c r="Z50" s="147">
        <v>9988755.5254359543</v>
      </c>
    </row>
    <row r="51" spans="1:26" ht="18" customHeight="1">
      <c r="A51" s="98"/>
      <c r="B51" s="98" t="s">
        <v>36</v>
      </c>
      <c r="C51" s="98"/>
      <c r="D51" s="289"/>
      <c r="E51" s="147">
        <v>136428413.0343065</v>
      </c>
      <c r="F51" s="147">
        <v>109999244.34299769</v>
      </c>
      <c r="G51" s="147">
        <v>73436395.571239486</v>
      </c>
      <c r="H51" s="147">
        <v>3788308.5955332629</v>
      </c>
      <c r="I51" s="147">
        <v>2410647.8373652594</v>
      </c>
      <c r="J51" s="147">
        <v>30363892.338859618</v>
      </c>
      <c r="K51" s="147">
        <v>26429168.691308763</v>
      </c>
      <c r="L51" s="147">
        <v>2765425.8138167909</v>
      </c>
      <c r="M51" s="98"/>
      <c r="N51" s="98" t="s">
        <v>36</v>
      </c>
      <c r="O51" s="98"/>
      <c r="P51" s="289"/>
      <c r="Q51" s="147">
        <v>579405.38930705911</v>
      </c>
      <c r="R51" s="147">
        <v>23663742.877491988</v>
      </c>
      <c r="S51" s="147">
        <v>23084337.488184899</v>
      </c>
      <c r="T51" s="147">
        <v>18663379.547711186</v>
      </c>
      <c r="U51" s="147">
        <v>1300194.3609815659</v>
      </c>
      <c r="V51" s="147">
        <v>1022788.2855759705</v>
      </c>
      <c r="W51" s="147">
        <v>445809.90497670113</v>
      </c>
      <c r="X51" s="147">
        <v>576978.38059926964</v>
      </c>
      <c r="Y51" s="147">
        <v>957596.20379875798</v>
      </c>
      <c r="Z51" s="147">
        <v>3055571.4977149493</v>
      </c>
    </row>
    <row r="52" spans="1:26" ht="18" customHeight="1">
      <c r="A52" s="98"/>
      <c r="B52" s="98" t="s">
        <v>37</v>
      </c>
      <c r="C52" s="98"/>
      <c r="D52" s="289"/>
      <c r="E52" s="147">
        <v>97037937.400408342</v>
      </c>
      <c r="F52" s="147">
        <v>78262423.840006053</v>
      </c>
      <c r="G52" s="147">
        <v>41317712.596533686</v>
      </c>
      <c r="H52" s="147">
        <v>17411168.583576988</v>
      </c>
      <c r="I52" s="147">
        <v>1006907.6868640074</v>
      </c>
      <c r="J52" s="147">
        <v>18526634.973031353</v>
      </c>
      <c r="K52" s="147">
        <v>18775513.560402341</v>
      </c>
      <c r="L52" s="147">
        <v>1374286.6897316375</v>
      </c>
      <c r="M52" s="98"/>
      <c r="N52" s="98" t="s">
        <v>37</v>
      </c>
      <c r="O52" s="98"/>
      <c r="P52" s="289"/>
      <c r="Q52" s="147">
        <v>444944.78235118731</v>
      </c>
      <c r="R52" s="147">
        <v>17401226.870670699</v>
      </c>
      <c r="S52" s="147">
        <v>16956282.088319499</v>
      </c>
      <c r="T52" s="147">
        <v>14938058.450579524</v>
      </c>
      <c r="U52" s="147">
        <v>960146.41857196938</v>
      </c>
      <c r="V52" s="147">
        <v>389598.13809085602</v>
      </c>
      <c r="W52" s="147">
        <v>113726.55684408004</v>
      </c>
      <c r="X52" s="147">
        <v>275871.5812467761</v>
      </c>
      <c r="Y52" s="147">
        <v>2335278.1342648072</v>
      </c>
      <c r="Z52" s="147">
        <v>3003757.2153419787</v>
      </c>
    </row>
    <row r="53" spans="1:26" ht="18" customHeight="1">
      <c r="A53" s="98"/>
      <c r="B53" s="98" t="s">
        <v>38</v>
      </c>
      <c r="C53" s="98"/>
      <c r="D53" s="289"/>
      <c r="E53" s="147">
        <v>66594013.616572835</v>
      </c>
      <c r="F53" s="147">
        <v>50801593.946184032</v>
      </c>
      <c r="G53" s="147">
        <v>38726493.743395247</v>
      </c>
      <c r="H53" s="147">
        <v>1711625.4267885648</v>
      </c>
      <c r="I53" s="147">
        <v>660872.20611242671</v>
      </c>
      <c r="J53" s="147">
        <v>9702602.5698877741</v>
      </c>
      <c r="K53" s="147">
        <v>15792419.670388836</v>
      </c>
      <c r="L53" s="147">
        <v>641596.84828246862</v>
      </c>
      <c r="M53" s="98"/>
      <c r="N53" s="98" t="s">
        <v>38</v>
      </c>
      <c r="O53" s="98"/>
      <c r="P53" s="289"/>
      <c r="Q53" s="147">
        <v>330324.98172819969</v>
      </c>
      <c r="R53" s="147">
        <v>15150822.822106373</v>
      </c>
      <c r="S53" s="147">
        <v>14820497.840378173</v>
      </c>
      <c r="T53" s="147">
        <v>11216013.187022664</v>
      </c>
      <c r="U53" s="147">
        <v>597269.98285274068</v>
      </c>
      <c r="V53" s="147">
        <v>413808.12649420527</v>
      </c>
      <c r="W53" s="147">
        <v>171435.55451692751</v>
      </c>
      <c r="X53" s="147">
        <v>242372.57197727801</v>
      </c>
      <c r="Y53" s="147">
        <v>1336020.2683704684</v>
      </c>
      <c r="Z53" s="147">
        <v>3929426.81237903</v>
      </c>
    </row>
    <row r="54" spans="1:26" ht="18" customHeight="1" thickBot="1">
      <c r="A54" s="1121" t="s">
        <v>39</v>
      </c>
      <c r="B54" s="1121"/>
      <c r="C54" s="100"/>
      <c r="D54" s="296"/>
      <c r="E54" s="151">
        <v>267042065.18570176</v>
      </c>
      <c r="F54" s="151">
        <v>194877212.73913497</v>
      </c>
      <c r="G54" s="151">
        <v>131579106.54605959</v>
      </c>
      <c r="H54" s="151">
        <v>10491593.179804837</v>
      </c>
      <c r="I54" s="151">
        <v>2804977.060043206</v>
      </c>
      <c r="J54" s="151">
        <v>50001535.953227699</v>
      </c>
      <c r="K54" s="151">
        <v>72164852.446566895</v>
      </c>
      <c r="L54" s="151">
        <v>3767350.3203305718</v>
      </c>
      <c r="M54" s="1121" t="s">
        <v>39</v>
      </c>
      <c r="N54" s="1121"/>
      <c r="O54" s="100"/>
      <c r="P54" s="296"/>
      <c r="Q54" s="151">
        <v>1263015.1775100236</v>
      </c>
      <c r="R54" s="151">
        <v>68397502.12623626</v>
      </c>
      <c r="S54" s="151">
        <v>67134486.948726341</v>
      </c>
      <c r="T54" s="151">
        <v>49428434.788851738</v>
      </c>
      <c r="U54" s="151">
        <v>3127121.776381487</v>
      </c>
      <c r="V54" s="151">
        <v>2155178.2979012555</v>
      </c>
      <c r="W54" s="151">
        <v>1015935.9219814413</v>
      </c>
      <c r="X54" s="151">
        <v>1139242.3759198163</v>
      </c>
      <c r="Y54" s="151">
        <v>5144337.1622144105</v>
      </c>
      <c r="Z54" s="151">
        <v>17568089.247806165</v>
      </c>
    </row>
    <row r="55" spans="1:26" s="43" customFormat="1" ht="15">
      <c r="A55" s="115"/>
      <c r="B55" s="115"/>
      <c r="C55" s="115"/>
      <c r="D55" s="115"/>
      <c r="E55" s="115"/>
      <c r="F55" s="115"/>
      <c r="G55" s="115"/>
      <c r="H55" s="297"/>
    </row>
    <row r="62" spans="1:26">
      <c r="B62" s="42" t="s">
        <v>962</v>
      </c>
      <c r="E62" s="274">
        <f>E38+E39</f>
        <v>70732136.651244968</v>
      </c>
      <c r="F62" s="274">
        <f t="shared" ref="F62:Z62" si="0">F38+F39</f>
        <v>54596269.21259965</v>
      </c>
      <c r="G62" s="274">
        <f t="shared" si="0"/>
        <v>37757083.55524829</v>
      </c>
      <c r="H62" s="274">
        <f t="shared" si="0"/>
        <v>4307836.7720301729</v>
      </c>
      <c r="I62" s="274">
        <f t="shared" si="0"/>
        <v>1047581.4318987763</v>
      </c>
      <c r="J62" s="274">
        <f t="shared" si="0"/>
        <v>11483767.45342244</v>
      </c>
      <c r="K62" s="274">
        <f t="shared" si="0"/>
        <v>16135867.438645314</v>
      </c>
      <c r="L62" s="274">
        <f t="shared" si="0"/>
        <v>1050812.3481019763</v>
      </c>
      <c r="M62" s="274"/>
      <c r="N62" s="42" t="s">
        <v>962</v>
      </c>
      <c r="O62" s="274"/>
      <c r="P62" s="274"/>
      <c r="Q62" s="274">
        <f t="shared" si="0"/>
        <v>311519.76975064201</v>
      </c>
      <c r="R62" s="274">
        <f t="shared" si="0"/>
        <v>15085055.090543341</v>
      </c>
      <c r="S62" s="274">
        <f t="shared" si="0"/>
        <v>14773535.320792697</v>
      </c>
      <c r="T62" s="274">
        <f t="shared" si="0"/>
        <v>11296669.101983383</v>
      </c>
      <c r="U62" s="274">
        <f t="shared" si="0"/>
        <v>384174.61744265922</v>
      </c>
      <c r="V62" s="274">
        <f t="shared" si="0"/>
        <v>719740.54728017398</v>
      </c>
      <c r="W62" s="274">
        <f t="shared" si="0"/>
        <v>442245.67961072951</v>
      </c>
      <c r="X62" s="274">
        <f t="shared" si="0"/>
        <v>277494.8676694443</v>
      </c>
      <c r="Y62" s="274">
        <f t="shared" si="0"/>
        <v>504054.85822957451</v>
      </c>
      <c r="Z62" s="274">
        <f t="shared" si="0"/>
        <v>2877005.9123160569</v>
      </c>
    </row>
  </sheetData>
  <mergeCells count="76">
    <mergeCell ref="A48:B48"/>
    <mergeCell ref="M48:N48"/>
    <mergeCell ref="A49:C49"/>
    <mergeCell ref="M49:O49"/>
    <mergeCell ref="M54:N54"/>
    <mergeCell ref="A50:B50"/>
    <mergeCell ref="A54:B54"/>
    <mergeCell ref="M50:N50"/>
    <mergeCell ref="A24:C24"/>
    <mergeCell ref="A33:C33"/>
    <mergeCell ref="A34:B34"/>
    <mergeCell ref="M34:N34"/>
    <mergeCell ref="A19:C19"/>
    <mergeCell ref="A27:C27"/>
    <mergeCell ref="M24:O24"/>
    <mergeCell ref="A20:C20"/>
    <mergeCell ref="A21:C21"/>
    <mergeCell ref="M21:O21"/>
    <mergeCell ref="M20:O20"/>
    <mergeCell ref="A22:C22"/>
    <mergeCell ref="A23:C23"/>
    <mergeCell ref="A11:C11"/>
    <mergeCell ref="M13:O13"/>
    <mergeCell ref="M9:O9"/>
    <mergeCell ref="M16:O16"/>
    <mergeCell ref="A12:C12"/>
    <mergeCell ref="A9:C9"/>
    <mergeCell ref="A13:C13"/>
    <mergeCell ref="A16:C16"/>
    <mergeCell ref="A15:C15"/>
    <mergeCell ref="M12:O12"/>
    <mergeCell ref="A10:C10"/>
    <mergeCell ref="A18:C18"/>
    <mergeCell ref="M18:O18"/>
    <mergeCell ref="M14:O14"/>
    <mergeCell ref="M17:O17"/>
    <mergeCell ref="M19:O19"/>
    <mergeCell ref="A14:C14"/>
    <mergeCell ref="M15:O15"/>
    <mergeCell ref="A17:C17"/>
    <mergeCell ref="F3:G3"/>
    <mergeCell ref="E3:E5"/>
    <mergeCell ref="A3:C5"/>
    <mergeCell ref="M7:O7"/>
    <mergeCell ref="M10:O10"/>
    <mergeCell ref="L3:L5"/>
    <mergeCell ref="F4:F5"/>
    <mergeCell ref="A8:C8"/>
    <mergeCell ref="A7:C7"/>
    <mergeCell ref="A6:C6"/>
    <mergeCell ref="K3:K5"/>
    <mergeCell ref="G4:G5"/>
    <mergeCell ref="H4:H5"/>
    <mergeCell ref="I4:I5"/>
    <mergeCell ref="J4:J5"/>
    <mergeCell ref="H3:J3"/>
    <mergeCell ref="Z3:Z5"/>
    <mergeCell ref="W4:W5"/>
    <mergeCell ref="S4:S5"/>
    <mergeCell ref="T3:T5"/>
    <mergeCell ref="U3:U5"/>
    <mergeCell ref="X4:X5"/>
    <mergeCell ref="Y3:Y5"/>
    <mergeCell ref="H1:J1"/>
    <mergeCell ref="T1:V1"/>
    <mergeCell ref="M33:O33"/>
    <mergeCell ref="M27:O27"/>
    <mergeCell ref="Q3:Q5"/>
    <mergeCell ref="R4:R5"/>
    <mergeCell ref="M3:O5"/>
    <mergeCell ref="M8:O8"/>
    <mergeCell ref="V4:V5"/>
    <mergeCell ref="M6:O6"/>
    <mergeCell ref="M11:O11"/>
    <mergeCell ref="M22:O22"/>
    <mergeCell ref="M23:O23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3" manualBreakCount="3">
    <brk id="7" max="1048575" man="1"/>
    <brk id="12" max="1048575" man="1"/>
    <brk id="19" max="44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Z125"/>
  <sheetViews>
    <sheetView view="pageBreakPreview" topLeftCell="O2" zoomScaleNormal="75" workbookViewId="0">
      <selection activeCell="J65" sqref="J65"/>
    </sheetView>
  </sheetViews>
  <sheetFormatPr defaultColWidth="9.109375" defaultRowHeight="15.6"/>
  <cols>
    <col min="1" max="1" width="2.33203125" style="178" customWidth="1"/>
    <col min="2" max="2" width="18.6640625" style="178" customWidth="1"/>
    <col min="3" max="3" width="2.33203125" style="178" customWidth="1"/>
    <col min="4" max="4" width="1.6640625" style="179" customWidth="1"/>
    <col min="5" max="7" width="22.33203125" style="155" customWidth="1"/>
    <col min="8" max="12" width="18.33203125" style="155" customWidth="1"/>
    <col min="13" max="13" width="2.33203125" style="178" customWidth="1"/>
    <col min="14" max="14" width="18.6640625" style="178" customWidth="1"/>
    <col min="15" max="15" width="2.33203125" style="178" customWidth="1"/>
    <col min="16" max="16" width="1.6640625" style="179" customWidth="1"/>
    <col min="17" max="19" width="22.44140625" style="155" customWidth="1"/>
    <col min="20" max="24" width="15.33203125" style="155" customWidth="1"/>
    <col min="25" max="25" width="13.5546875" style="155" customWidth="1"/>
    <col min="26" max="26" width="15.33203125" style="155" customWidth="1"/>
    <col min="27" max="27" width="15.88671875" style="155" customWidth="1"/>
    <col min="28" max="16384" width="9.109375" style="155"/>
  </cols>
  <sheetData>
    <row r="1" spans="1:26" s="154" customFormat="1" ht="35.1" customHeight="1">
      <c r="A1" s="1225" t="s">
        <v>570</v>
      </c>
      <c r="B1" s="1225"/>
      <c r="C1" s="1225"/>
      <c r="D1" s="1225"/>
      <c r="E1" s="1225"/>
      <c r="F1" s="1225"/>
      <c r="G1" s="1225"/>
      <c r="H1" s="302" t="s">
        <v>253</v>
      </c>
      <c r="I1" s="153"/>
      <c r="J1" s="153"/>
      <c r="K1" s="153"/>
      <c r="L1" s="153"/>
      <c r="N1" s="302"/>
      <c r="O1" s="302"/>
      <c r="P1" s="302"/>
      <c r="Q1" s="302"/>
      <c r="R1" s="302"/>
      <c r="S1" s="303" t="s">
        <v>571</v>
      </c>
      <c r="T1" s="304" t="s">
        <v>254</v>
      </c>
      <c r="V1" s="153"/>
      <c r="W1" s="153"/>
      <c r="X1" s="153"/>
      <c r="Z1" s="153"/>
    </row>
    <row r="2" spans="1:26" ht="12.9" customHeight="1" thickBot="1">
      <c r="A2" s="159"/>
      <c r="B2" s="157"/>
      <c r="C2" s="157"/>
      <c r="D2" s="158"/>
      <c r="E2" s="159"/>
      <c r="F2" s="159"/>
      <c r="G2" s="159"/>
      <c r="H2" s="159"/>
      <c r="I2" s="159"/>
      <c r="J2" s="159"/>
      <c r="L2" s="305" t="s">
        <v>349</v>
      </c>
      <c r="M2" s="159"/>
      <c r="N2" s="157"/>
      <c r="O2" s="157"/>
      <c r="P2" s="158"/>
      <c r="Q2" s="159"/>
      <c r="R2" s="159"/>
      <c r="S2" s="159"/>
      <c r="T2" s="159"/>
      <c r="U2" s="159"/>
      <c r="V2" s="159"/>
      <c r="W2" s="159"/>
      <c r="X2" s="159"/>
      <c r="Z2" s="305" t="s">
        <v>349</v>
      </c>
    </row>
    <row r="3" spans="1:26" s="306" customFormat="1" ht="15" customHeight="1">
      <c r="A3" s="1153" t="s">
        <v>1</v>
      </c>
      <c r="B3" s="1153"/>
      <c r="C3" s="1153"/>
      <c r="D3" s="161"/>
      <c r="E3" s="1207" t="s">
        <v>951</v>
      </c>
      <c r="F3" s="1221" t="s">
        <v>535</v>
      </c>
      <c r="G3" s="1222"/>
      <c r="H3" s="1222" t="s">
        <v>533</v>
      </c>
      <c r="I3" s="1222"/>
      <c r="J3" s="1224"/>
      <c r="K3" s="1207" t="s">
        <v>952</v>
      </c>
      <c r="L3" s="1207" t="s">
        <v>953</v>
      </c>
      <c r="M3" s="1211" t="s">
        <v>23</v>
      </c>
      <c r="N3" s="1211"/>
      <c r="O3" s="1211"/>
      <c r="P3" s="276"/>
      <c r="Q3" s="1207" t="s">
        <v>954</v>
      </c>
      <c r="R3" s="277" t="s">
        <v>175</v>
      </c>
      <c r="S3" s="278"/>
      <c r="T3" s="1218" t="s">
        <v>955</v>
      </c>
      <c r="U3" s="1218" t="s">
        <v>79</v>
      </c>
      <c r="V3" s="279" t="s">
        <v>176</v>
      </c>
      <c r="W3" s="279"/>
      <c r="X3" s="279"/>
      <c r="Y3" s="1218" t="s">
        <v>543</v>
      </c>
      <c r="Z3" s="1215" t="s">
        <v>956</v>
      </c>
    </row>
    <row r="4" spans="1:26" s="306" customFormat="1" ht="15" customHeight="1">
      <c r="A4" s="1154"/>
      <c r="B4" s="1154"/>
      <c r="C4" s="1154"/>
      <c r="D4" s="161"/>
      <c r="E4" s="1208"/>
      <c r="F4" s="1210" t="s">
        <v>957</v>
      </c>
      <c r="G4" s="1210" t="s">
        <v>177</v>
      </c>
      <c r="H4" s="1223" t="s">
        <v>178</v>
      </c>
      <c r="I4" s="1210" t="s">
        <v>179</v>
      </c>
      <c r="J4" s="1210" t="s">
        <v>86</v>
      </c>
      <c r="K4" s="1208"/>
      <c r="L4" s="1208"/>
      <c r="M4" s="1212"/>
      <c r="N4" s="1212"/>
      <c r="O4" s="1212"/>
      <c r="P4" s="276"/>
      <c r="Q4" s="1208"/>
      <c r="R4" s="1210" t="s">
        <v>958</v>
      </c>
      <c r="S4" s="1208" t="s">
        <v>959</v>
      </c>
      <c r="T4" s="1219"/>
      <c r="U4" s="1219"/>
      <c r="V4" s="1210" t="s">
        <v>960</v>
      </c>
      <c r="W4" s="1210" t="s">
        <v>180</v>
      </c>
      <c r="X4" s="1210" t="s">
        <v>181</v>
      </c>
      <c r="Y4" s="1219"/>
      <c r="Z4" s="1216"/>
    </row>
    <row r="5" spans="1:26" s="306" customFormat="1" ht="48.75" customHeight="1">
      <c r="A5" s="1155"/>
      <c r="B5" s="1155"/>
      <c r="C5" s="1155"/>
      <c r="D5" s="99"/>
      <c r="E5" s="1209"/>
      <c r="F5" s="1209"/>
      <c r="G5" s="1209"/>
      <c r="H5" s="1220"/>
      <c r="I5" s="1209"/>
      <c r="J5" s="1209"/>
      <c r="K5" s="1209"/>
      <c r="L5" s="1209"/>
      <c r="M5" s="1213"/>
      <c r="N5" s="1213"/>
      <c r="O5" s="1213"/>
      <c r="P5" s="281"/>
      <c r="Q5" s="1209"/>
      <c r="R5" s="1209"/>
      <c r="S5" s="1209"/>
      <c r="T5" s="1220"/>
      <c r="U5" s="1220"/>
      <c r="V5" s="1209"/>
      <c r="W5" s="1209"/>
      <c r="X5" s="1209"/>
      <c r="Y5" s="1220"/>
      <c r="Z5" s="1217"/>
    </row>
    <row r="6" spans="1:26" s="165" customFormat="1" ht="12.75" hidden="1" customHeight="1">
      <c r="A6" s="1165" t="s">
        <v>834</v>
      </c>
      <c r="B6" s="1165"/>
      <c r="C6" s="1165"/>
      <c r="D6" s="18"/>
      <c r="E6" s="307">
        <v>603026494</v>
      </c>
      <c r="F6" s="307">
        <v>366887005</v>
      </c>
      <c r="G6" s="307">
        <v>297312785</v>
      </c>
      <c r="H6" s="307">
        <v>21222252</v>
      </c>
      <c r="I6" s="307">
        <v>4500331</v>
      </c>
      <c r="J6" s="307">
        <v>43851636.899999999</v>
      </c>
      <c r="K6" s="307">
        <v>7397119.3099999996</v>
      </c>
      <c r="L6" s="307">
        <v>236139489</v>
      </c>
      <c r="M6" s="1165" t="s">
        <v>834</v>
      </c>
      <c r="N6" s="1165"/>
      <c r="O6" s="1165"/>
      <c r="P6" s="18"/>
      <c r="Q6" s="163">
        <v>2299001.11</v>
      </c>
      <c r="R6" s="164">
        <v>228742370</v>
      </c>
      <c r="S6" s="164">
        <v>226443369</v>
      </c>
      <c r="T6" s="164">
        <v>134398980</v>
      </c>
      <c r="U6" s="164">
        <v>11891464.9</v>
      </c>
      <c r="V6" s="164">
        <v>6997825.3099999996</v>
      </c>
      <c r="W6" s="164">
        <v>251483.7</v>
      </c>
      <c r="X6" s="164">
        <v>6746341.6100000003</v>
      </c>
      <c r="Z6" s="164">
        <v>73155098.799999997</v>
      </c>
    </row>
    <row r="7" spans="1:26" s="165" customFormat="1" ht="12.75" hidden="1" customHeight="1">
      <c r="A7" s="1152" t="s">
        <v>835</v>
      </c>
      <c r="B7" s="1152"/>
      <c r="C7" s="1152"/>
      <c r="D7" s="18"/>
      <c r="E7" s="307">
        <v>494994273.78068972</v>
      </c>
      <c r="F7" s="307">
        <v>340046639.55476731</v>
      </c>
      <c r="G7" s="307">
        <v>255463872.03214708</v>
      </c>
      <c r="H7" s="307">
        <v>17975320.034642551</v>
      </c>
      <c r="I7" s="307">
        <v>3606197.8578925608</v>
      </c>
      <c r="J7" s="307">
        <v>63001249.630084716</v>
      </c>
      <c r="K7" s="307">
        <v>7066145.0511511564</v>
      </c>
      <c r="L7" s="307">
        <v>154947634.2259225</v>
      </c>
      <c r="M7" s="1152" t="s">
        <v>835</v>
      </c>
      <c r="N7" s="1152"/>
      <c r="O7" s="1152"/>
      <c r="P7" s="18"/>
      <c r="Q7" s="166">
        <v>2206854.2624374982</v>
      </c>
      <c r="R7" s="167">
        <v>147881489.17477137</v>
      </c>
      <c r="S7" s="167">
        <v>145674634.91233367</v>
      </c>
      <c r="T7" s="167">
        <v>123272356.01038015</v>
      </c>
      <c r="U7" s="167">
        <v>17973285.063236322</v>
      </c>
      <c r="V7" s="167">
        <v>9251633.6598871574</v>
      </c>
      <c r="W7" s="167">
        <v>440490.24402083107</v>
      </c>
      <c r="X7" s="167">
        <v>8811143.4158663396</v>
      </c>
      <c r="Z7" s="167">
        <v>-4822639.8211698933</v>
      </c>
    </row>
    <row r="8" spans="1:26" s="165" customFormat="1" ht="12.75" hidden="1" customHeight="1">
      <c r="A8" s="1152" t="s">
        <v>873</v>
      </c>
      <c r="B8" s="1152"/>
      <c r="C8" s="1152"/>
      <c r="D8" s="18"/>
      <c r="E8" s="307">
        <v>487002541</v>
      </c>
      <c r="F8" s="307">
        <v>362667797</v>
      </c>
      <c r="G8" s="307">
        <v>314489922</v>
      </c>
      <c r="H8" s="307">
        <v>2894189</v>
      </c>
      <c r="I8" s="307">
        <v>2739490</v>
      </c>
      <c r="J8" s="307">
        <v>42544196</v>
      </c>
      <c r="K8" s="307">
        <v>5071285</v>
      </c>
      <c r="L8" s="307">
        <v>124334744</v>
      </c>
      <c r="M8" s="1152" t="s">
        <v>873</v>
      </c>
      <c r="N8" s="1152"/>
      <c r="O8" s="1152"/>
      <c r="P8" s="18"/>
      <c r="Q8" s="166">
        <v>2190135</v>
      </c>
      <c r="R8" s="167">
        <v>119263459</v>
      </c>
      <c r="S8" s="167">
        <v>117073324</v>
      </c>
      <c r="T8" s="167">
        <v>94437596</v>
      </c>
      <c r="U8" s="167">
        <v>7045032</v>
      </c>
      <c r="V8" s="167">
        <v>5578869</v>
      </c>
      <c r="W8" s="167">
        <v>999894</v>
      </c>
      <c r="X8" s="167">
        <v>4578975</v>
      </c>
      <c r="Z8" s="167">
        <v>10011827</v>
      </c>
    </row>
    <row r="9" spans="1:26" s="165" customFormat="1" ht="12.75" hidden="1" customHeight="1">
      <c r="A9" s="1152" t="s">
        <v>874</v>
      </c>
      <c r="B9" s="1152"/>
      <c r="C9" s="1152"/>
      <c r="D9" s="18"/>
      <c r="E9" s="307">
        <v>414737390.60567856</v>
      </c>
      <c r="F9" s="307">
        <v>298174788.75008768</v>
      </c>
      <c r="G9" s="307">
        <v>215267322.94458595</v>
      </c>
      <c r="H9" s="307">
        <v>18800040.324662432</v>
      </c>
      <c r="I9" s="307">
        <v>3184074.4645790099</v>
      </c>
      <c r="J9" s="307">
        <v>60923351.016261026</v>
      </c>
      <c r="K9" s="307">
        <v>7133287.4122284977</v>
      </c>
      <c r="L9" s="307">
        <v>116562601.85559039</v>
      </c>
      <c r="M9" s="1152" t="s">
        <v>874</v>
      </c>
      <c r="N9" s="1152"/>
      <c r="O9" s="1152"/>
      <c r="P9" s="18"/>
      <c r="Q9" s="166">
        <v>2190720.9189123251</v>
      </c>
      <c r="R9" s="167">
        <v>109429314.44336204</v>
      </c>
      <c r="S9" s="167">
        <v>107238593.5244499</v>
      </c>
      <c r="T9" s="167">
        <v>91350274.64845255</v>
      </c>
      <c r="U9" s="167">
        <v>17278152.097639285</v>
      </c>
      <c r="V9" s="167">
        <v>5079463.7253063237</v>
      </c>
      <c r="W9" s="167">
        <v>268994.7634112332</v>
      </c>
      <c r="X9" s="167">
        <v>4810468.9618951008</v>
      </c>
      <c r="Z9" s="167">
        <v>-6469296.9469482601</v>
      </c>
    </row>
    <row r="10" spans="1:26" s="165" customFormat="1" ht="12.75" hidden="1" customHeight="1">
      <c r="A10" s="1152" t="s">
        <v>875</v>
      </c>
      <c r="B10" s="1152"/>
      <c r="C10" s="1152"/>
      <c r="D10" s="18"/>
      <c r="E10" s="307">
        <v>481177186.66022843</v>
      </c>
      <c r="F10" s="307">
        <v>344519633.20460838</v>
      </c>
      <c r="G10" s="307">
        <v>262428581.17396924</v>
      </c>
      <c r="H10" s="307">
        <v>17465915.373472951</v>
      </c>
      <c r="I10" s="307">
        <v>4139916.9677333706</v>
      </c>
      <c r="J10" s="307">
        <v>60485219.689432181</v>
      </c>
      <c r="K10" s="307">
        <v>6726104.7811619956</v>
      </c>
      <c r="L10" s="307">
        <v>136657553.45562047</v>
      </c>
      <c r="M10" s="1152" t="s">
        <v>875</v>
      </c>
      <c r="N10" s="1152"/>
      <c r="O10" s="1152"/>
      <c r="P10" s="18"/>
      <c r="Q10" s="166">
        <v>2412580.8772824416</v>
      </c>
      <c r="R10" s="167">
        <v>129931448.67445837</v>
      </c>
      <c r="S10" s="167">
        <v>127518867.79717611</v>
      </c>
      <c r="T10" s="167">
        <v>100773783.08861336</v>
      </c>
      <c r="U10" s="167">
        <v>14515562.790648066</v>
      </c>
      <c r="V10" s="167">
        <v>4324777.0713866036</v>
      </c>
      <c r="W10" s="167">
        <v>341243.97610496852</v>
      </c>
      <c r="X10" s="167">
        <v>3983533.0952816335</v>
      </c>
      <c r="Z10" s="167">
        <v>7904744.8465280021</v>
      </c>
    </row>
    <row r="11" spans="1:26" s="130" customFormat="1" ht="13.65" hidden="1" customHeight="1">
      <c r="A11" s="1100" t="s">
        <v>876</v>
      </c>
      <c r="B11" s="1100"/>
      <c r="C11" s="1100"/>
      <c r="D11" s="2"/>
      <c r="E11" s="50">
        <v>529227099.51266408</v>
      </c>
      <c r="F11" s="50">
        <v>388797121.99533254</v>
      </c>
      <c r="G11" s="50">
        <v>284329598.69309759</v>
      </c>
      <c r="H11" s="50">
        <v>35521358.976925708</v>
      </c>
      <c r="I11" s="50">
        <v>3969552.0641623829</v>
      </c>
      <c r="J11" s="50">
        <v>64976612.261145815</v>
      </c>
      <c r="K11" s="50">
        <v>6229428.4141353955</v>
      </c>
      <c r="L11" s="50">
        <v>140429977.5173316</v>
      </c>
      <c r="M11" s="1100" t="s">
        <v>876</v>
      </c>
      <c r="N11" s="1100"/>
      <c r="O11" s="1100"/>
      <c r="P11" s="2"/>
      <c r="Q11" s="50">
        <v>2032004.4951906384</v>
      </c>
      <c r="R11" s="50">
        <v>134200549.10319635</v>
      </c>
      <c r="S11" s="50">
        <v>132168544.60800523</v>
      </c>
      <c r="T11" s="50">
        <v>104616357.15462527</v>
      </c>
      <c r="U11" s="50">
        <v>10681944.382408254</v>
      </c>
      <c r="V11" s="50">
        <v>3617128.8277202039</v>
      </c>
      <c r="W11" s="50">
        <v>184123.5609474736</v>
      </c>
      <c r="X11" s="50">
        <v>3433005.2667727368</v>
      </c>
      <c r="Z11" s="50">
        <v>13253114.24325172</v>
      </c>
    </row>
    <row r="12" spans="1:26" s="165" customFormat="1" ht="13.65" hidden="1" customHeight="1">
      <c r="A12" s="1152" t="s">
        <v>877</v>
      </c>
      <c r="B12" s="1152"/>
      <c r="C12" s="1152"/>
      <c r="D12" s="18"/>
      <c r="E12" s="50">
        <v>552581020.29235148</v>
      </c>
      <c r="F12" s="50">
        <v>411474214.86541682</v>
      </c>
      <c r="G12" s="50">
        <v>304432118.85760933</v>
      </c>
      <c r="H12" s="50">
        <v>27358185.305937532</v>
      </c>
      <c r="I12" s="50">
        <v>4471659.3119518673</v>
      </c>
      <c r="J12" s="50">
        <v>75212251.389918372</v>
      </c>
      <c r="K12" s="50">
        <v>6660595.1476459401</v>
      </c>
      <c r="L12" s="50">
        <v>141106805.42693427</v>
      </c>
      <c r="M12" s="1152" t="s">
        <v>877</v>
      </c>
      <c r="N12" s="1152"/>
      <c r="O12" s="1152"/>
      <c r="P12" s="18"/>
      <c r="Q12" s="50">
        <v>2373634.4754269212</v>
      </c>
      <c r="R12" s="50">
        <v>134446210.27928859</v>
      </c>
      <c r="S12" s="50">
        <v>132072575.80386156</v>
      </c>
      <c r="T12" s="50">
        <v>100988053.15670443</v>
      </c>
      <c r="U12" s="50">
        <v>13015819.003503092</v>
      </c>
      <c r="V12" s="50">
        <v>3613859.1509808414</v>
      </c>
      <c r="W12" s="50">
        <v>3738.4910913611157</v>
      </c>
      <c r="X12" s="50">
        <v>3610120.6598894736</v>
      </c>
      <c r="Z12" s="50">
        <v>14454844.492673216</v>
      </c>
    </row>
    <row r="13" spans="1:26" s="165" customFormat="1" ht="13.65" hidden="1" customHeight="1">
      <c r="A13" s="1100" t="s">
        <v>878</v>
      </c>
      <c r="B13" s="1100"/>
      <c r="C13" s="1100"/>
      <c r="D13" s="18"/>
      <c r="E13" s="50">
        <v>601944046.60906851</v>
      </c>
      <c r="F13" s="50">
        <v>429041473.26420534</v>
      </c>
      <c r="G13" s="50">
        <v>311857891.91174448</v>
      </c>
      <c r="H13" s="50">
        <v>35762875.215576738</v>
      </c>
      <c r="I13" s="50">
        <v>4459962.5911052665</v>
      </c>
      <c r="J13" s="50">
        <v>76960743.545778826</v>
      </c>
      <c r="K13" s="50">
        <v>172902573.34486184</v>
      </c>
      <c r="L13" s="50">
        <v>6526395.5008934364</v>
      </c>
      <c r="M13" s="1100" t="s">
        <v>878</v>
      </c>
      <c r="N13" s="1100"/>
      <c r="O13" s="1100"/>
      <c r="P13" s="18"/>
      <c r="Q13" s="50">
        <v>2429347.0872547394</v>
      </c>
      <c r="R13" s="50">
        <v>166376177.84396973</v>
      </c>
      <c r="S13" s="50">
        <v>163946830.756715</v>
      </c>
      <c r="T13" s="50">
        <v>100995805.8924465</v>
      </c>
      <c r="U13" s="50">
        <v>12157497.213550674</v>
      </c>
      <c r="V13" s="50">
        <v>2781203.6860277914</v>
      </c>
      <c r="W13" s="50">
        <v>218907.70144856349</v>
      </c>
      <c r="X13" s="50">
        <v>2562295.9845792279</v>
      </c>
      <c r="Z13" s="50">
        <v>48012323.96469003</v>
      </c>
    </row>
    <row r="14" spans="1:26" s="165" customFormat="1" ht="13.65" hidden="1" customHeight="1">
      <c r="A14" s="1100" t="s">
        <v>879</v>
      </c>
      <c r="B14" s="1100"/>
      <c r="C14" s="1100"/>
      <c r="D14" s="18"/>
      <c r="E14" s="50">
        <v>577199200.16933012</v>
      </c>
      <c r="F14" s="50">
        <v>445075964.48856378</v>
      </c>
      <c r="G14" s="50">
        <v>329291549.46900713</v>
      </c>
      <c r="H14" s="50">
        <v>22681192.851184607</v>
      </c>
      <c r="I14" s="50">
        <v>4688112.3759639384</v>
      </c>
      <c r="J14" s="50">
        <v>88415109.792406365</v>
      </c>
      <c r="K14" s="50">
        <v>132123235.68076572</v>
      </c>
      <c r="L14" s="50">
        <v>6322505.1792055937</v>
      </c>
      <c r="M14" s="1100" t="s">
        <v>879</v>
      </c>
      <c r="N14" s="1100"/>
      <c r="O14" s="1100"/>
      <c r="P14" s="18"/>
      <c r="Q14" s="50">
        <v>2745919.7618137039</v>
      </c>
      <c r="R14" s="50">
        <v>125800730.5015604</v>
      </c>
      <c r="S14" s="50">
        <v>123054810.73974608</v>
      </c>
      <c r="T14" s="50">
        <v>91708987.744631499</v>
      </c>
      <c r="U14" s="50">
        <v>7458801.0644879332</v>
      </c>
      <c r="V14" s="50">
        <v>3917895.3656559391</v>
      </c>
      <c r="W14" s="50">
        <v>751192.17275623837</v>
      </c>
      <c r="X14" s="50">
        <v>3166703.1928997003</v>
      </c>
      <c r="Z14" s="50">
        <v>19969126.564971056</v>
      </c>
    </row>
    <row r="15" spans="1:26" s="165" customFormat="1" ht="13.65" hidden="1" customHeight="1">
      <c r="A15" s="1152" t="s">
        <v>880</v>
      </c>
      <c r="B15" s="1152"/>
      <c r="C15" s="1152"/>
      <c r="D15" s="18"/>
      <c r="E15" s="307">
        <v>591176187.09769368</v>
      </c>
      <c r="F15" s="307">
        <v>470619473.01357669</v>
      </c>
      <c r="G15" s="307">
        <v>337667914.69405138</v>
      </c>
      <c r="H15" s="307">
        <v>37406337.186333112</v>
      </c>
      <c r="I15" s="307">
        <v>4105297.0410181759</v>
      </c>
      <c r="J15" s="307">
        <v>91439924.09217374</v>
      </c>
      <c r="K15" s="307">
        <v>120556714.0841175</v>
      </c>
      <c r="L15" s="307">
        <v>5577819.1718214024</v>
      </c>
      <c r="M15" s="1152" t="s">
        <v>880</v>
      </c>
      <c r="N15" s="1152"/>
      <c r="O15" s="1152"/>
      <c r="P15" s="18"/>
      <c r="Q15" s="167">
        <v>2143368.5255977879</v>
      </c>
      <c r="R15" s="167">
        <v>114978894.91229565</v>
      </c>
      <c r="S15" s="167">
        <v>112835526.38669783</v>
      </c>
      <c r="T15" s="167">
        <v>83099466.536731362</v>
      </c>
      <c r="U15" s="167">
        <v>11792195.947260058</v>
      </c>
      <c r="V15" s="167">
        <v>4721425.5465343324</v>
      </c>
      <c r="W15" s="167">
        <v>676194.72615283914</v>
      </c>
      <c r="X15" s="167">
        <v>4045230.8203815054</v>
      </c>
      <c r="Z15" s="167">
        <v>13222438.35617237</v>
      </c>
    </row>
    <row r="16" spans="1:26" s="285" customFormat="1" ht="14.25" hidden="1" customHeight="1">
      <c r="A16" s="1206" t="s">
        <v>881</v>
      </c>
      <c r="B16" s="1206"/>
      <c r="C16" s="1206"/>
      <c r="D16" s="282"/>
      <c r="E16" s="286">
        <v>521853082.56788772</v>
      </c>
      <c r="F16" s="287">
        <v>407644010.84529263</v>
      </c>
      <c r="G16" s="287">
        <v>299226461.79350102</v>
      </c>
      <c r="H16" s="287">
        <v>21692557.30789056</v>
      </c>
      <c r="I16" s="287">
        <v>5348490.7705685459</v>
      </c>
      <c r="J16" s="287">
        <v>81376500.973332286</v>
      </c>
      <c r="K16" s="287">
        <v>114209071.72259532</v>
      </c>
      <c r="L16" s="287">
        <v>5276636.7782563744</v>
      </c>
      <c r="M16" s="1206" t="s">
        <v>881</v>
      </c>
      <c r="N16" s="1206"/>
      <c r="O16" s="1206"/>
      <c r="P16" s="282"/>
      <c r="Q16" s="287">
        <v>2101254.1149063325</v>
      </c>
      <c r="R16" s="287">
        <v>108932434.94433889</v>
      </c>
      <c r="S16" s="287">
        <v>106831180.82943276</v>
      </c>
      <c r="T16" s="287">
        <v>85250071.846333385</v>
      </c>
      <c r="U16" s="287">
        <v>6409534.931871159</v>
      </c>
      <c r="V16" s="287">
        <v>2430315.5046075759</v>
      </c>
      <c r="W16" s="287">
        <v>511312.13926854421</v>
      </c>
      <c r="X16" s="287">
        <v>1919003.3653390375</v>
      </c>
      <c r="Y16" s="287">
        <v>9546456.3712069374</v>
      </c>
      <c r="Z16" s="287">
        <v>22287714.91782742</v>
      </c>
    </row>
    <row r="17" spans="1:26" s="285" customFormat="1" ht="15" hidden="1" customHeight="1">
      <c r="A17" s="1100" t="s">
        <v>882</v>
      </c>
      <c r="B17" s="1100"/>
      <c r="C17" s="1100"/>
      <c r="D17" s="282"/>
      <c r="E17" s="266">
        <v>590578353.62427771</v>
      </c>
      <c r="F17" s="266">
        <v>457961855.33364534</v>
      </c>
      <c r="G17" s="266">
        <v>331103305.22873092</v>
      </c>
      <c r="H17" s="266">
        <v>18475678.485761065</v>
      </c>
      <c r="I17" s="266">
        <v>5115612.9545477172</v>
      </c>
      <c r="J17" s="266">
        <v>103267258.66460524</v>
      </c>
      <c r="K17" s="266">
        <v>132616498.29063189</v>
      </c>
      <c r="L17" s="266">
        <v>5458396.4707140252</v>
      </c>
      <c r="M17" s="1100" t="s">
        <v>882</v>
      </c>
      <c r="N17" s="1100"/>
      <c r="O17" s="1100"/>
      <c r="P17" s="282"/>
      <c r="Q17" s="266">
        <v>2232603.3446320342</v>
      </c>
      <c r="R17" s="266">
        <v>127158101.81991786</v>
      </c>
      <c r="S17" s="266">
        <v>124925498.47528592</v>
      </c>
      <c r="T17" s="266">
        <v>92997450.038911462</v>
      </c>
      <c r="U17" s="266">
        <v>5545617.4451532839</v>
      </c>
      <c r="V17" s="266">
        <v>2316937.6433555027</v>
      </c>
      <c r="W17" s="266">
        <v>566527.64370222262</v>
      </c>
      <c r="X17" s="266">
        <v>1750409.9996532768</v>
      </c>
      <c r="Y17" s="266">
        <v>10659324.772899391</v>
      </c>
      <c r="Z17" s="266">
        <v>34724818.120765261</v>
      </c>
    </row>
    <row r="18" spans="1:26" s="285" customFormat="1" ht="13.5" hidden="1" customHeight="1">
      <c r="A18" s="1100" t="s">
        <v>883</v>
      </c>
      <c r="B18" s="1100"/>
      <c r="C18" s="1100"/>
      <c r="D18" s="282"/>
      <c r="E18" s="266">
        <v>607232241.20353246</v>
      </c>
      <c r="F18" s="266">
        <v>436998616.67714673</v>
      </c>
      <c r="G18" s="266">
        <v>327954187.36831635</v>
      </c>
      <c r="H18" s="266">
        <v>6972609.8170829285</v>
      </c>
      <c r="I18" s="266">
        <v>5378453.5339665376</v>
      </c>
      <c r="J18" s="266">
        <v>96693365.957780898</v>
      </c>
      <c r="K18" s="266">
        <v>170233624.52638614</v>
      </c>
      <c r="L18" s="266">
        <v>5988400.2981819771</v>
      </c>
      <c r="M18" s="1100" t="s">
        <v>883</v>
      </c>
      <c r="N18" s="1100"/>
      <c r="O18" s="1100"/>
      <c r="P18" s="282"/>
      <c r="Q18" s="266">
        <v>2325290.6556735104</v>
      </c>
      <c r="R18" s="266">
        <v>164245224.22820398</v>
      </c>
      <c r="S18" s="266">
        <v>161919933.57253072</v>
      </c>
      <c r="T18" s="266">
        <v>92730519.819716066</v>
      </c>
      <c r="U18" s="266">
        <v>7741752.2492025886</v>
      </c>
      <c r="V18" s="266">
        <v>4153137.1955090282</v>
      </c>
      <c r="W18" s="266">
        <v>836269.2822764006</v>
      </c>
      <c r="X18" s="266">
        <v>3316867.9132326297</v>
      </c>
      <c r="Y18" s="266">
        <v>12803198.065713501</v>
      </c>
      <c r="Z18" s="266">
        <v>70097722.373816505</v>
      </c>
    </row>
    <row r="19" spans="1:26" s="285" customFormat="1" ht="13.5" customHeight="1">
      <c r="A19" s="1100" t="s">
        <v>884</v>
      </c>
      <c r="B19" s="1100"/>
      <c r="C19" s="1100"/>
      <c r="D19" s="282"/>
      <c r="E19" s="266">
        <v>574744237.52682424</v>
      </c>
      <c r="F19" s="266">
        <v>443369602.84599942</v>
      </c>
      <c r="G19" s="266">
        <v>316269790.26960284</v>
      </c>
      <c r="H19" s="266">
        <v>26626161.534641959</v>
      </c>
      <c r="I19" s="266">
        <v>5036702.576808474</v>
      </c>
      <c r="J19" s="266">
        <v>95436948.464945808</v>
      </c>
      <c r="K19" s="266">
        <v>131374634.68082477</v>
      </c>
      <c r="L19" s="266">
        <v>6560039.9393991157</v>
      </c>
      <c r="M19" s="1100" t="s">
        <v>884</v>
      </c>
      <c r="N19" s="1100"/>
      <c r="O19" s="1100"/>
      <c r="P19" s="282"/>
      <c r="Q19" s="266">
        <v>2402043.3896387131</v>
      </c>
      <c r="R19" s="266">
        <v>124814594.74142577</v>
      </c>
      <c r="S19" s="266">
        <v>122412551.35178688</v>
      </c>
      <c r="T19" s="266">
        <v>90218457.466426358</v>
      </c>
      <c r="U19" s="266">
        <v>6362851.75731357</v>
      </c>
      <c r="V19" s="266">
        <v>3247841.8903733031</v>
      </c>
      <c r="W19" s="266">
        <v>1030790.2639466583</v>
      </c>
      <c r="X19" s="266">
        <v>2217051.6264266521</v>
      </c>
      <c r="Y19" s="266">
        <v>10236480.323096251</v>
      </c>
      <c r="Z19" s="266">
        <v>32819880.560770057</v>
      </c>
    </row>
    <row r="20" spans="1:26" s="285" customFormat="1" ht="13.5" customHeight="1">
      <c r="A20" s="1100" t="s">
        <v>885</v>
      </c>
      <c r="B20" s="1100"/>
      <c r="C20" s="1100"/>
      <c r="D20" s="282"/>
      <c r="E20" s="287">
        <v>567799791.59006059</v>
      </c>
      <c r="F20" s="287">
        <v>437617592.44697481</v>
      </c>
      <c r="G20" s="287">
        <v>312098420.98798788</v>
      </c>
      <c r="H20" s="287">
        <v>19356673.986337218</v>
      </c>
      <c r="I20" s="287">
        <v>8039978.1807946023</v>
      </c>
      <c r="J20" s="287">
        <v>98122519.291855603</v>
      </c>
      <c r="K20" s="287">
        <v>130182199.14308508</v>
      </c>
      <c r="L20" s="287">
        <v>8999484.9532289132</v>
      </c>
      <c r="M20" s="1100" t="s">
        <v>885</v>
      </c>
      <c r="N20" s="1100"/>
      <c r="O20" s="1100"/>
      <c r="P20" s="282"/>
      <c r="Q20" s="287">
        <v>2923667.2998072491</v>
      </c>
      <c r="R20" s="287">
        <v>121182714.18985589</v>
      </c>
      <c r="S20" s="287">
        <v>118259046.89004888</v>
      </c>
      <c r="T20" s="287">
        <v>83777665.684641898</v>
      </c>
      <c r="U20" s="287">
        <v>6385983.9145228807</v>
      </c>
      <c r="V20" s="287">
        <v>3345396.2640479025</v>
      </c>
      <c r="W20" s="287">
        <v>923589.85687608412</v>
      </c>
      <c r="X20" s="287">
        <v>2421806.4071718222</v>
      </c>
      <c r="Y20" s="287">
        <v>11513920.129646907</v>
      </c>
      <c r="Z20" s="287">
        <v>36263921.156482987</v>
      </c>
    </row>
    <row r="21" spans="1:26" s="285" customFormat="1" ht="13.5" customHeight="1">
      <c r="A21" s="1100" t="s">
        <v>886</v>
      </c>
      <c r="B21" s="1100"/>
      <c r="C21" s="1100"/>
      <c r="D21" s="282"/>
      <c r="E21" s="266">
        <v>610787773.83475637</v>
      </c>
      <c r="F21" s="266">
        <v>469329663.38880724</v>
      </c>
      <c r="G21" s="266">
        <v>346190748.97137898</v>
      </c>
      <c r="H21" s="266">
        <v>20125074.550239943</v>
      </c>
      <c r="I21" s="266">
        <v>5517621.6103633652</v>
      </c>
      <c r="J21" s="266">
        <v>97496218.256824777</v>
      </c>
      <c r="K21" s="266">
        <v>141458110.44594923</v>
      </c>
      <c r="L21" s="266">
        <v>7705964.4610685222</v>
      </c>
      <c r="M21" s="1100" t="s">
        <v>886</v>
      </c>
      <c r="N21" s="1100"/>
      <c r="O21" s="1100"/>
      <c r="P21" s="282"/>
      <c r="Q21" s="266">
        <v>2918628.0263300929</v>
      </c>
      <c r="R21" s="266">
        <v>133752145.98488064</v>
      </c>
      <c r="S21" s="266">
        <v>130833517.95855026</v>
      </c>
      <c r="T21" s="266">
        <v>90608212.810112476</v>
      </c>
      <c r="U21" s="266">
        <v>6342650.7051331485</v>
      </c>
      <c r="V21" s="266">
        <v>3549418.1507599801</v>
      </c>
      <c r="W21" s="266">
        <v>956446.40794854437</v>
      </c>
      <c r="X21" s="266">
        <v>2592971.7428114302</v>
      </c>
      <c r="Y21" s="266">
        <v>9791857.1153638083</v>
      </c>
      <c r="Z21" s="266">
        <v>40125093.407908604</v>
      </c>
    </row>
    <row r="22" spans="1:26" s="285" customFormat="1" ht="15.75" customHeight="1">
      <c r="A22" s="1100" t="s">
        <v>887</v>
      </c>
      <c r="B22" s="1100"/>
      <c r="C22" s="1100"/>
      <c r="D22" s="282"/>
      <c r="E22" s="266">
        <v>591629898.36522436</v>
      </c>
      <c r="F22" s="266">
        <v>459254692.4801892</v>
      </c>
      <c r="G22" s="266">
        <v>322378700.24124277</v>
      </c>
      <c r="H22" s="266">
        <v>24804570.290867642</v>
      </c>
      <c r="I22" s="266">
        <v>9371209.5568055753</v>
      </c>
      <c r="J22" s="266">
        <v>102700212.39127228</v>
      </c>
      <c r="K22" s="266">
        <v>132375205.88503619</v>
      </c>
      <c r="L22" s="266">
        <v>6817061.4620548179</v>
      </c>
      <c r="M22" s="1100" t="s">
        <v>887</v>
      </c>
      <c r="N22" s="1100"/>
      <c r="O22" s="1100"/>
      <c r="P22" s="282"/>
      <c r="Q22" s="266">
        <v>3627464.0444814945</v>
      </c>
      <c r="R22" s="266">
        <v>125558144.42298125</v>
      </c>
      <c r="S22" s="266">
        <v>121930680.37849981</v>
      </c>
      <c r="T22" s="266">
        <v>91613054.039876625</v>
      </c>
      <c r="U22" s="266">
        <v>8906153.194685692</v>
      </c>
      <c r="V22" s="266">
        <v>3638241.2235431029</v>
      </c>
      <c r="W22" s="266">
        <v>1259013.3363936683</v>
      </c>
      <c r="X22" s="266">
        <v>2379227.887149442</v>
      </c>
      <c r="Y22" s="266">
        <v>11830928.42431985</v>
      </c>
      <c r="Z22" s="266">
        <v>29604160.344714176</v>
      </c>
    </row>
    <row r="23" spans="1:26" s="285" customFormat="1" ht="14.25" customHeight="1">
      <c r="A23" s="1100" t="s">
        <v>1101</v>
      </c>
      <c r="B23" s="1100"/>
      <c r="C23" s="1100"/>
      <c r="D23" s="282"/>
      <c r="E23" s="266">
        <v>567102429.23699105</v>
      </c>
      <c r="F23" s="266">
        <v>433940474.86832255</v>
      </c>
      <c r="G23" s="266">
        <v>285059708.45722783</v>
      </c>
      <c r="H23" s="266">
        <v>33402695.785703659</v>
      </c>
      <c r="I23" s="266">
        <v>6883404.7903849045</v>
      </c>
      <c r="J23" s="266">
        <v>108594665.83500658</v>
      </c>
      <c r="K23" s="266">
        <v>133161954.3686668</v>
      </c>
      <c r="L23" s="266">
        <v>8548659.6721614804</v>
      </c>
      <c r="M23" s="1100" t="s">
        <v>1101</v>
      </c>
      <c r="N23" s="1100"/>
      <c r="O23" s="1100"/>
      <c r="P23" s="282"/>
      <c r="Q23" s="266">
        <v>2617690.3308964726</v>
      </c>
      <c r="R23" s="266">
        <v>124613294.69650534</v>
      </c>
      <c r="S23" s="266">
        <v>121995604.36560917</v>
      </c>
      <c r="T23" s="266">
        <v>94245885.97416532</v>
      </c>
      <c r="U23" s="266">
        <v>5984732.5387877524</v>
      </c>
      <c r="V23" s="266">
        <v>3981372.8480622917</v>
      </c>
      <c r="W23" s="266">
        <v>1746907.9383191494</v>
      </c>
      <c r="X23" s="266">
        <v>2234464.90974314</v>
      </c>
      <c r="Y23" s="266">
        <v>9773231.7686484382</v>
      </c>
      <c r="Z23" s="266">
        <v>27556844.773242142</v>
      </c>
    </row>
    <row r="24" spans="1:26" ht="13.65" customHeight="1">
      <c r="A24" s="1152" t="s">
        <v>17</v>
      </c>
      <c r="B24" s="1152"/>
      <c r="C24" s="1152"/>
      <c r="D24" s="18"/>
      <c r="E24" s="250"/>
      <c r="F24" s="250"/>
      <c r="G24" s="250"/>
      <c r="H24" s="250"/>
      <c r="I24" s="250"/>
      <c r="J24" s="250"/>
      <c r="K24" s="250"/>
      <c r="L24" s="250"/>
      <c r="M24" s="1152" t="s">
        <v>17</v>
      </c>
      <c r="N24" s="1152"/>
      <c r="O24" s="1152"/>
      <c r="P24" s="18"/>
      <c r="Q24" s="250"/>
      <c r="R24" s="250"/>
      <c r="S24" s="250"/>
      <c r="T24" s="250"/>
      <c r="U24" s="250"/>
      <c r="V24" s="250"/>
      <c r="W24" s="250"/>
      <c r="X24" s="250"/>
      <c r="Y24" s="300"/>
      <c r="Z24" s="250"/>
    </row>
    <row r="25" spans="1:26" ht="13.65" customHeight="1">
      <c r="A25" s="170"/>
      <c r="B25" s="174" t="s">
        <v>888</v>
      </c>
      <c r="C25" s="170"/>
      <c r="D25" s="171"/>
      <c r="E25" s="147">
        <v>165650554.87878659</v>
      </c>
      <c r="F25" s="147">
        <v>132425175.25552301</v>
      </c>
      <c r="G25" s="147">
        <v>82249632.247352809</v>
      </c>
      <c r="H25" s="147">
        <v>21454727.324552309</v>
      </c>
      <c r="I25" s="147">
        <v>2375652.8151533869</v>
      </c>
      <c r="J25" s="147">
        <v>26345162.868464474</v>
      </c>
      <c r="K25" s="147">
        <v>33225379.623263802</v>
      </c>
      <c r="L25" s="147">
        <v>2462715.0487105907</v>
      </c>
      <c r="M25" s="170"/>
      <c r="N25" s="174" t="s">
        <v>888</v>
      </c>
      <c r="O25" s="170"/>
      <c r="P25" s="171"/>
      <c r="Q25" s="147">
        <v>760428.82391508832</v>
      </c>
      <c r="R25" s="147">
        <v>30762664.574553188</v>
      </c>
      <c r="S25" s="147">
        <v>30002235.750638116</v>
      </c>
      <c r="T25" s="147">
        <v>21117549.810821336</v>
      </c>
      <c r="U25" s="147">
        <v>911571.28579433623</v>
      </c>
      <c r="V25" s="147">
        <v>1602645.2136195176</v>
      </c>
      <c r="W25" s="147">
        <v>970530.77131028543</v>
      </c>
      <c r="X25" s="147">
        <v>632114.44230923161</v>
      </c>
      <c r="Y25" s="300">
        <v>721911.10095723625</v>
      </c>
      <c r="Z25" s="147">
        <v>7092380.5413601324</v>
      </c>
    </row>
    <row r="26" spans="1:26" ht="13.65" customHeight="1">
      <c r="A26" s="170"/>
      <c r="B26" s="174" t="s">
        <v>889</v>
      </c>
      <c r="C26" s="170"/>
      <c r="D26" s="171"/>
      <c r="E26" s="147">
        <v>90360547.597579524</v>
      </c>
      <c r="F26" s="147">
        <v>70837522.27026321</v>
      </c>
      <c r="G26" s="147">
        <v>46802159.936763369</v>
      </c>
      <c r="H26" s="147">
        <v>5219675.7114497945</v>
      </c>
      <c r="I26" s="147">
        <v>1321252.1149581734</v>
      </c>
      <c r="J26" s="147">
        <v>17494434.507091828</v>
      </c>
      <c r="K26" s="147">
        <v>19523025.327316355</v>
      </c>
      <c r="L26" s="147">
        <v>1513708.3731021581</v>
      </c>
      <c r="M26" s="170"/>
      <c r="N26" s="174" t="s">
        <v>889</v>
      </c>
      <c r="O26" s="170"/>
      <c r="P26" s="171"/>
      <c r="Q26" s="147">
        <v>518438.09856130288</v>
      </c>
      <c r="R26" s="147">
        <v>18009316.954214193</v>
      </c>
      <c r="S26" s="147">
        <v>17490878.855652906</v>
      </c>
      <c r="T26" s="147">
        <v>15283092.891547253</v>
      </c>
      <c r="U26" s="147">
        <v>1510760.0333731771</v>
      </c>
      <c r="V26" s="147">
        <v>844262.18259115366</v>
      </c>
      <c r="W26" s="147">
        <v>469055.10845508421</v>
      </c>
      <c r="X26" s="147">
        <v>375207.07413606887</v>
      </c>
      <c r="Y26" s="300">
        <v>1195643.8268013734</v>
      </c>
      <c r="Z26" s="147">
        <v>1048407.5749426889</v>
      </c>
    </row>
    <row r="27" spans="1:26" ht="13.65" customHeight="1">
      <c r="A27" s="170"/>
      <c r="B27" s="174" t="s">
        <v>890</v>
      </c>
      <c r="C27" s="170"/>
      <c r="D27" s="171"/>
      <c r="E27" s="147">
        <v>116509509.89392965</v>
      </c>
      <c r="F27" s="147">
        <v>88421609.567491099</v>
      </c>
      <c r="G27" s="147">
        <v>58081544.857329845</v>
      </c>
      <c r="H27" s="147">
        <v>5167948.2177097527</v>
      </c>
      <c r="I27" s="147">
        <v>1008116.4257734296</v>
      </c>
      <c r="J27" s="147">
        <v>24164000.066677965</v>
      </c>
      <c r="K27" s="147">
        <v>28087900.326438632</v>
      </c>
      <c r="L27" s="147">
        <v>1683848.5927502324</v>
      </c>
      <c r="M27" s="170"/>
      <c r="N27" s="174" t="s">
        <v>890</v>
      </c>
      <c r="O27" s="170"/>
      <c r="P27" s="171"/>
      <c r="Q27" s="147">
        <v>425458.41506595386</v>
      </c>
      <c r="R27" s="147">
        <v>26404051.733688392</v>
      </c>
      <c r="S27" s="147">
        <v>25978593.31862241</v>
      </c>
      <c r="T27" s="147">
        <v>20796993.143861603</v>
      </c>
      <c r="U27" s="147">
        <v>1096961.5007183121</v>
      </c>
      <c r="V27" s="147">
        <v>927062.06438419444</v>
      </c>
      <c r="W27" s="147">
        <v>449976.41904021811</v>
      </c>
      <c r="X27" s="147">
        <v>477085.64534397685</v>
      </c>
      <c r="Y27" s="300">
        <v>1271439.8016540527</v>
      </c>
      <c r="Z27" s="147">
        <v>4429016.4113123519</v>
      </c>
    </row>
    <row r="28" spans="1:26" ht="13.65" customHeight="1">
      <c r="A28" s="170"/>
      <c r="B28" s="174" t="s">
        <v>891</v>
      </c>
      <c r="C28" s="170"/>
      <c r="D28" s="171"/>
      <c r="E28" s="147">
        <v>56820297.803717285</v>
      </c>
      <c r="F28" s="147">
        <v>39941473.930313453</v>
      </c>
      <c r="G28" s="147">
        <v>28092871.995397963</v>
      </c>
      <c r="H28" s="147">
        <v>653566.75999179285</v>
      </c>
      <c r="I28" s="147">
        <v>799521.59832416952</v>
      </c>
      <c r="J28" s="147">
        <v>10395513.576599525</v>
      </c>
      <c r="K28" s="147">
        <v>16878823.873403851</v>
      </c>
      <c r="L28" s="147">
        <v>958136.18427400885</v>
      </c>
      <c r="M28" s="170"/>
      <c r="N28" s="174" t="s">
        <v>891</v>
      </c>
      <c r="O28" s="170"/>
      <c r="P28" s="171"/>
      <c r="Q28" s="147">
        <v>208553.01060245608</v>
      </c>
      <c r="R28" s="147">
        <v>15920687.689129839</v>
      </c>
      <c r="S28" s="147">
        <v>15712134.678527385</v>
      </c>
      <c r="T28" s="147">
        <v>12068010.012352904</v>
      </c>
      <c r="U28" s="147">
        <v>720780.108901934</v>
      </c>
      <c r="V28" s="147">
        <v>55533.603465295884</v>
      </c>
      <c r="W28" s="147">
        <v>-219211.48411681445</v>
      </c>
      <c r="X28" s="147">
        <v>274745.08758211031</v>
      </c>
      <c r="Y28" s="300">
        <v>1140835.3293824075</v>
      </c>
      <c r="Z28" s="147">
        <v>4008646.2831896637</v>
      </c>
    </row>
    <row r="29" spans="1:26" ht="13.65" customHeight="1">
      <c r="A29" s="170"/>
      <c r="B29" s="174" t="s">
        <v>892</v>
      </c>
      <c r="C29" s="170"/>
      <c r="D29" s="171"/>
      <c r="E29" s="147">
        <v>57316537.253976464</v>
      </c>
      <c r="F29" s="147">
        <v>41740188.743732154</v>
      </c>
      <c r="G29" s="147">
        <v>28337312.966383763</v>
      </c>
      <c r="H29" s="147">
        <v>906777.77200000011</v>
      </c>
      <c r="I29" s="147">
        <v>614041.8641757397</v>
      </c>
      <c r="J29" s="147">
        <v>11882056.141172651</v>
      </c>
      <c r="K29" s="147">
        <v>15576348.510244297</v>
      </c>
      <c r="L29" s="147">
        <v>946064.84432447411</v>
      </c>
      <c r="M29" s="170"/>
      <c r="N29" s="174" t="s">
        <v>892</v>
      </c>
      <c r="O29" s="170"/>
      <c r="P29" s="171"/>
      <c r="Q29" s="147">
        <v>295836.29175166838</v>
      </c>
      <c r="R29" s="147">
        <v>14630283.665919824</v>
      </c>
      <c r="S29" s="147">
        <v>14334447.374168163</v>
      </c>
      <c r="T29" s="147">
        <v>11637680.34158208</v>
      </c>
      <c r="U29" s="147">
        <v>841794.34300000011</v>
      </c>
      <c r="V29" s="147">
        <v>403832.71800212777</v>
      </c>
      <c r="W29" s="147">
        <v>134857.87563037523</v>
      </c>
      <c r="X29" s="147">
        <v>268974.84237175266</v>
      </c>
      <c r="Y29" s="300">
        <v>1811449.1218533688</v>
      </c>
      <c r="Z29" s="147">
        <v>3262589.0934373219</v>
      </c>
    </row>
    <row r="30" spans="1:26" ht="13.65" customHeight="1">
      <c r="A30" s="170"/>
      <c r="B30" s="174" t="s">
        <v>893</v>
      </c>
      <c r="C30" s="170"/>
      <c r="D30" s="171"/>
      <c r="E30" s="147">
        <v>80444981.809</v>
      </c>
      <c r="F30" s="147">
        <v>60574505.101000004</v>
      </c>
      <c r="G30" s="147">
        <v>41496186.454000004</v>
      </c>
      <c r="H30" s="148">
        <v>0</v>
      </c>
      <c r="I30" s="147">
        <v>764819.97199999995</v>
      </c>
      <c r="J30" s="147">
        <v>18313498.674999997</v>
      </c>
      <c r="K30" s="147">
        <v>19870476.707999997</v>
      </c>
      <c r="L30" s="147">
        <v>984186.62899999996</v>
      </c>
      <c r="M30" s="170"/>
      <c r="N30" s="174" t="s">
        <v>893</v>
      </c>
      <c r="O30" s="170"/>
      <c r="P30" s="171"/>
      <c r="Q30" s="147">
        <v>408975.69099999993</v>
      </c>
      <c r="R30" s="147">
        <v>18886290.078999996</v>
      </c>
      <c r="S30" s="147">
        <v>18477314.388000004</v>
      </c>
      <c r="T30" s="147">
        <v>13342559.774</v>
      </c>
      <c r="U30" s="147">
        <v>902865.26699999999</v>
      </c>
      <c r="V30" s="147">
        <v>148037.06600000002</v>
      </c>
      <c r="W30" s="147">
        <v>-58300.752</v>
      </c>
      <c r="X30" s="147">
        <v>206337.81800000009</v>
      </c>
      <c r="Y30" s="300">
        <v>3631952.588</v>
      </c>
      <c r="Z30" s="147">
        <v>7715804.8689999999</v>
      </c>
    </row>
    <row r="31" spans="1:26" ht="13.65" customHeight="1">
      <c r="A31" s="1100" t="s">
        <v>18</v>
      </c>
      <c r="B31" s="1100"/>
      <c r="C31" s="1100"/>
      <c r="D31" s="2"/>
      <c r="E31" s="147"/>
      <c r="F31" s="147"/>
      <c r="G31" s="147"/>
      <c r="H31" s="147"/>
      <c r="I31" s="147"/>
      <c r="J31" s="147"/>
      <c r="K31" s="147"/>
      <c r="L31" s="147"/>
      <c r="M31" s="1100" t="s">
        <v>18</v>
      </c>
      <c r="N31" s="1100"/>
      <c r="O31" s="1100"/>
      <c r="P31" s="2"/>
      <c r="Q31" s="147"/>
      <c r="R31" s="147"/>
      <c r="S31" s="147"/>
      <c r="T31" s="147"/>
      <c r="U31" s="147"/>
      <c r="V31" s="147"/>
      <c r="W31" s="147"/>
      <c r="X31" s="147"/>
      <c r="Y31" s="300"/>
      <c r="Z31" s="147"/>
    </row>
    <row r="32" spans="1:26" ht="13.65" customHeight="1">
      <c r="A32" s="98"/>
      <c r="B32" s="98" t="s">
        <v>961</v>
      </c>
      <c r="C32" s="98"/>
      <c r="D32" s="46"/>
      <c r="E32" s="147">
        <v>18477284.462063827</v>
      </c>
      <c r="F32" s="147">
        <v>16333737.780996785</v>
      </c>
      <c r="G32" s="147">
        <v>10218487.616406685</v>
      </c>
      <c r="H32" s="147">
        <v>1830451.3774883456</v>
      </c>
      <c r="I32" s="147">
        <v>236346.81316119499</v>
      </c>
      <c r="J32" s="147">
        <v>4048451.9739405639</v>
      </c>
      <c r="K32" s="147">
        <v>2143546.6810670365</v>
      </c>
      <c r="L32" s="147">
        <v>610720.80704359116</v>
      </c>
      <c r="M32" s="98"/>
      <c r="N32" s="62" t="s">
        <v>487</v>
      </c>
      <c r="O32" s="98"/>
      <c r="P32" s="46"/>
      <c r="Q32" s="147">
        <v>234304.18469333102</v>
      </c>
      <c r="R32" s="147">
        <v>1532825.8740234461</v>
      </c>
      <c r="S32" s="147">
        <v>1298521.6893301141</v>
      </c>
      <c r="T32" s="147">
        <v>4668319.9070771271</v>
      </c>
      <c r="U32" s="147">
        <v>379010.99071677652</v>
      </c>
      <c r="V32" s="147">
        <v>314196.98586588813</v>
      </c>
      <c r="W32" s="147">
        <v>177643.06040745552</v>
      </c>
      <c r="X32" s="147">
        <v>136553.92545843252</v>
      </c>
      <c r="Y32" s="300">
        <v>100035.099891283</v>
      </c>
      <c r="Z32" s="147">
        <v>-3962971.0944383964</v>
      </c>
    </row>
    <row r="33" spans="1:26" ht="13.65" customHeight="1">
      <c r="A33" s="98"/>
      <c r="B33" s="98" t="s">
        <v>424</v>
      </c>
      <c r="C33" s="98"/>
      <c r="D33" s="46"/>
      <c r="E33" s="147">
        <v>17012468.486151271</v>
      </c>
      <c r="F33" s="147">
        <v>12504399.418704798</v>
      </c>
      <c r="G33" s="147">
        <v>8556406.2795531545</v>
      </c>
      <c r="H33" s="147">
        <v>326576.69474026514</v>
      </c>
      <c r="I33" s="147">
        <v>487927.03030127444</v>
      </c>
      <c r="J33" s="147">
        <v>3133489.414110099</v>
      </c>
      <c r="K33" s="147">
        <v>4508069.0674464768</v>
      </c>
      <c r="L33" s="147">
        <v>399676.32748478313</v>
      </c>
      <c r="M33" s="98"/>
      <c r="N33" s="62" t="s">
        <v>488</v>
      </c>
      <c r="O33" s="98"/>
      <c r="P33" s="46"/>
      <c r="Q33" s="147">
        <v>118965.31883602215</v>
      </c>
      <c r="R33" s="147">
        <v>4108392.7399616945</v>
      </c>
      <c r="S33" s="147">
        <v>3989427.4211256718</v>
      </c>
      <c r="T33" s="147">
        <v>3058688.7838168452</v>
      </c>
      <c r="U33" s="147">
        <v>98512.613365010548</v>
      </c>
      <c r="V33" s="147">
        <v>237739.71023149943</v>
      </c>
      <c r="W33" s="147">
        <v>159684.51215382197</v>
      </c>
      <c r="X33" s="147">
        <v>78055.198077677458</v>
      </c>
      <c r="Y33" s="300">
        <v>180270.55199679857</v>
      </c>
      <c r="Z33" s="147">
        <v>774756.86570911319</v>
      </c>
    </row>
    <row r="34" spans="1:26" ht="13.65" customHeight="1">
      <c r="A34" s="42"/>
      <c r="B34" s="98" t="s">
        <v>425</v>
      </c>
      <c r="C34" s="42"/>
      <c r="D34" s="46"/>
      <c r="E34" s="147">
        <v>41250546.304574765</v>
      </c>
      <c r="F34" s="147">
        <v>30935555.263323117</v>
      </c>
      <c r="G34" s="147">
        <v>20709518.557611257</v>
      </c>
      <c r="H34" s="147">
        <v>2325660.4786886522</v>
      </c>
      <c r="I34" s="147">
        <v>587019.10262023495</v>
      </c>
      <c r="J34" s="147">
        <v>7313357.1244029608</v>
      </c>
      <c r="K34" s="147">
        <v>10314991.041251697</v>
      </c>
      <c r="L34" s="147">
        <v>617657.93137694919</v>
      </c>
      <c r="M34" s="42"/>
      <c r="N34" s="62" t="s">
        <v>489</v>
      </c>
      <c r="O34" s="42"/>
      <c r="P34" s="46"/>
      <c r="Q34" s="147">
        <v>201027.13074535588</v>
      </c>
      <c r="R34" s="147">
        <v>9697333.1098747365</v>
      </c>
      <c r="S34" s="147">
        <v>9496305.9791293889</v>
      </c>
      <c r="T34" s="147">
        <v>6210160.466367648</v>
      </c>
      <c r="U34" s="147">
        <v>113010.38577885496</v>
      </c>
      <c r="V34" s="147">
        <v>464064.34996025526</v>
      </c>
      <c r="W34" s="147">
        <v>269734.15538557363</v>
      </c>
      <c r="X34" s="147">
        <v>194330.19457468178</v>
      </c>
      <c r="Y34" s="300">
        <v>170756.8094689876</v>
      </c>
      <c r="Z34" s="147">
        <v>2879827.5864916192</v>
      </c>
    </row>
    <row r="35" spans="1:26" ht="13.65" customHeight="1">
      <c r="A35" s="42"/>
      <c r="B35" s="98" t="s">
        <v>426</v>
      </c>
      <c r="C35" s="42"/>
      <c r="D35" s="46"/>
      <c r="E35" s="147">
        <v>79991395.735911027</v>
      </c>
      <c r="F35" s="147">
        <v>60014287.565120757</v>
      </c>
      <c r="G35" s="147">
        <v>41123537.046484366</v>
      </c>
      <c r="H35" s="147">
        <v>3482338.8126960965</v>
      </c>
      <c r="I35" s="147">
        <v>1090188.9413025321</v>
      </c>
      <c r="J35" s="147">
        <v>14318222.764637753</v>
      </c>
      <c r="K35" s="147">
        <v>19977108.170790285</v>
      </c>
      <c r="L35" s="147">
        <v>1379083.6889434927</v>
      </c>
      <c r="M35" s="42"/>
      <c r="N35" s="62" t="s">
        <v>490</v>
      </c>
      <c r="O35" s="42"/>
      <c r="P35" s="46"/>
      <c r="Q35" s="147">
        <v>422712.83690593182</v>
      </c>
      <c r="R35" s="147">
        <v>18598024.481846802</v>
      </c>
      <c r="S35" s="147">
        <v>18175311.644940853</v>
      </c>
      <c r="T35" s="147">
        <v>12655606.991933394</v>
      </c>
      <c r="U35" s="147">
        <v>796828.09825009492</v>
      </c>
      <c r="V35" s="147">
        <v>984014.06047528237</v>
      </c>
      <c r="W35" s="147">
        <v>639388.57931141532</v>
      </c>
      <c r="X35" s="147">
        <v>344625.48116386594</v>
      </c>
      <c r="Y35" s="300">
        <v>475128.5902695572</v>
      </c>
      <c r="Z35" s="147">
        <v>4213991.084551651</v>
      </c>
    </row>
    <row r="36" spans="1:26" ht="13.65" customHeight="1">
      <c r="A36" s="42"/>
      <c r="B36" s="98" t="s">
        <v>427</v>
      </c>
      <c r="C36" s="42"/>
      <c r="D36" s="46"/>
      <c r="E36" s="147">
        <v>79287064.783212885</v>
      </c>
      <c r="F36" s="147">
        <v>63812071.862990499</v>
      </c>
      <c r="G36" s="147">
        <v>40614256.418172754</v>
      </c>
      <c r="H36" s="147">
        <v>5225389.9854547512</v>
      </c>
      <c r="I36" s="147">
        <v>1201835.4514512944</v>
      </c>
      <c r="J36" s="147">
        <v>16770590.007911658</v>
      </c>
      <c r="K36" s="147">
        <v>15474992.920222353</v>
      </c>
      <c r="L36" s="147">
        <v>1242393.1861194212</v>
      </c>
      <c r="M36" s="42"/>
      <c r="N36" s="62" t="s">
        <v>491</v>
      </c>
      <c r="O36" s="42"/>
      <c r="P36" s="46"/>
      <c r="Q36" s="147">
        <v>350025.25617726048</v>
      </c>
      <c r="R36" s="147">
        <v>14232599.734102931</v>
      </c>
      <c r="S36" s="147">
        <v>13882574.477925658</v>
      </c>
      <c r="T36" s="147">
        <v>11242726.97653256</v>
      </c>
      <c r="U36" s="147">
        <v>820328.75460668048</v>
      </c>
      <c r="V36" s="147">
        <v>734397.50762620394</v>
      </c>
      <c r="W36" s="147">
        <v>326852.97275264806</v>
      </c>
      <c r="X36" s="147">
        <v>407544.53487355559</v>
      </c>
      <c r="Y36" s="300">
        <v>570970.48550019693</v>
      </c>
      <c r="Z36" s="147">
        <v>1656091.724660422</v>
      </c>
    </row>
    <row r="37" spans="1:26" ht="13.65" customHeight="1">
      <c r="A37" s="42"/>
      <c r="B37" s="98" t="s">
        <v>428</v>
      </c>
      <c r="C37" s="42"/>
      <c r="D37" s="46"/>
      <c r="E37" s="147">
        <v>120999487.44999859</v>
      </c>
      <c r="F37" s="147">
        <v>97184773.250480309</v>
      </c>
      <c r="G37" s="147">
        <v>58141476.428073585</v>
      </c>
      <c r="H37" s="147">
        <v>18819251.025450315</v>
      </c>
      <c r="I37" s="147">
        <v>1187540.7895220108</v>
      </c>
      <c r="J37" s="147">
        <v>19036505.007434383</v>
      </c>
      <c r="K37" s="147">
        <v>23814714.199518345</v>
      </c>
      <c r="L37" s="147">
        <v>1597502.7255431577</v>
      </c>
      <c r="M37" s="42"/>
      <c r="N37" s="62" t="s">
        <v>492</v>
      </c>
      <c r="O37" s="42"/>
      <c r="P37" s="46"/>
      <c r="Q37" s="147">
        <v>363638.2627937072</v>
      </c>
      <c r="R37" s="147">
        <v>22217211.473975156</v>
      </c>
      <c r="S37" s="147">
        <v>21853573.211181443</v>
      </c>
      <c r="T37" s="147">
        <v>18113215.91818288</v>
      </c>
      <c r="U37" s="147">
        <v>1089037.2547678822</v>
      </c>
      <c r="V37" s="147">
        <v>631583.20285582403</v>
      </c>
      <c r="W37" s="147">
        <v>314261.4922878191</v>
      </c>
      <c r="X37" s="147">
        <v>317321.71056800481</v>
      </c>
      <c r="Y37" s="300">
        <v>985194.05575407948</v>
      </c>
      <c r="Z37" s="147">
        <v>3004930.8911289461</v>
      </c>
    </row>
    <row r="38" spans="1:26" ht="13.65" customHeight="1">
      <c r="A38" s="42"/>
      <c r="B38" s="98" t="s">
        <v>429</v>
      </c>
      <c r="C38" s="42"/>
      <c r="D38" s="46"/>
      <c r="E38" s="147">
        <v>41961350.77550716</v>
      </c>
      <c r="F38" s="147">
        <v>31064901.229813173</v>
      </c>
      <c r="G38" s="147">
        <v>20634803.384868462</v>
      </c>
      <c r="H38" s="147">
        <v>947036.16918522469</v>
      </c>
      <c r="I38" s="147">
        <v>404226.47571389808</v>
      </c>
      <c r="J38" s="147">
        <v>9078835.2000455912</v>
      </c>
      <c r="K38" s="147">
        <v>10896449.545694001</v>
      </c>
      <c r="L38" s="147">
        <v>390447.00822880748</v>
      </c>
      <c r="M38" s="42"/>
      <c r="N38" s="62" t="s">
        <v>493</v>
      </c>
      <c r="O38" s="42"/>
      <c r="P38" s="46"/>
      <c r="Q38" s="147">
        <v>138225.98410707846</v>
      </c>
      <c r="R38" s="147">
        <v>10506002.537465194</v>
      </c>
      <c r="S38" s="147">
        <v>10367776.553358123</v>
      </c>
      <c r="T38" s="147">
        <v>9222144.24420131</v>
      </c>
      <c r="U38" s="147">
        <v>563876.2370414139</v>
      </c>
      <c r="V38" s="147">
        <v>272459.09327893553</v>
      </c>
      <c r="W38" s="147">
        <v>93994.954824574408</v>
      </c>
      <c r="X38" s="147">
        <v>178464.13845436121</v>
      </c>
      <c r="Y38" s="300">
        <v>1426372.4555066314</v>
      </c>
      <c r="Z38" s="147">
        <v>1735669.4343430891</v>
      </c>
    </row>
    <row r="39" spans="1:26" ht="13.65" customHeight="1">
      <c r="A39" s="42"/>
      <c r="B39" s="98" t="s">
        <v>430</v>
      </c>
      <c r="C39" s="42"/>
      <c r="D39" s="46"/>
      <c r="E39" s="147">
        <v>37243787.237104967</v>
      </c>
      <c r="F39" s="147">
        <v>26201236.978648528</v>
      </c>
      <c r="G39" s="147">
        <v>18190910.501140647</v>
      </c>
      <c r="H39" s="147">
        <v>352239.56300000002</v>
      </c>
      <c r="I39" s="147">
        <v>569653.58461680473</v>
      </c>
      <c r="J39" s="147">
        <v>7088433.3298910791</v>
      </c>
      <c r="K39" s="147">
        <v>11042550.258456437</v>
      </c>
      <c r="L39" s="147">
        <v>764590.00342125911</v>
      </c>
      <c r="M39" s="42"/>
      <c r="N39" s="62" t="s">
        <v>494</v>
      </c>
      <c r="O39" s="42"/>
      <c r="P39" s="46"/>
      <c r="Q39" s="147">
        <v>188184.66298560658</v>
      </c>
      <c r="R39" s="147">
        <v>10277960.255035177</v>
      </c>
      <c r="S39" s="147">
        <v>10089775.592049574</v>
      </c>
      <c r="T39" s="147">
        <v>7881615.1281830762</v>
      </c>
      <c r="U39" s="147">
        <v>666918.23900015606</v>
      </c>
      <c r="V39" s="147">
        <v>9583.9483768639493</v>
      </c>
      <c r="W39" s="147">
        <v>-243095.83123910194</v>
      </c>
      <c r="X39" s="147">
        <v>252679.7796159659</v>
      </c>
      <c r="Y39" s="300">
        <v>1251917.9998695934</v>
      </c>
      <c r="Z39" s="147">
        <v>2783576.2763590673</v>
      </c>
    </row>
    <row r="40" spans="1:26" ht="13.65" customHeight="1">
      <c r="A40" s="42"/>
      <c r="B40" s="98" t="s">
        <v>431</v>
      </c>
      <c r="C40" s="42"/>
      <c r="D40" s="46"/>
      <c r="E40" s="147">
        <v>70676888.045465201</v>
      </c>
      <c r="F40" s="147">
        <v>48922814.081244901</v>
      </c>
      <c r="G40" s="147">
        <v>33423010.192916855</v>
      </c>
      <c r="H40" s="147">
        <v>93751.679000000004</v>
      </c>
      <c r="I40" s="147">
        <v>678090.20869565581</v>
      </c>
      <c r="J40" s="147">
        <v>14727962.000632387</v>
      </c>
      <c r="K40" s="147">
        <v>21754073.964220271</v>
      </c>
      <c r="L40" s="147">
        <v>846281.27500000841</v>
      </c>
      <c r="M40" s="42"/>
      <c r="N40" s="62" t="s">
        <v>495</v>
      </c>
      <c r="O40" s="42"/>
      <c r="P40" s="46"/>
      <c r="Q40" s="147">
        <v>278019.19365217764</v>
      </c>
      <c r="R40" s="147">
        <v>20907792.689220276</v>
      </c>
      <c r="S40" s="147">
        <v>20629773.4955681</v>
      </c>
      <c r="T40" s="147">
        <v>13494805.001870342</v>
      </c>
      <c r="U40" s="147">
        <v>879936.71826088894</v>
      </c>
      <c r="V40" s="147">
        <v>359866.18039153772</v>
      </c>
      <c r="W40" s="147">
        <v>116989.20943494252</v>
      </c>
      <c r="X40" s="147">
        <v>242876.97095659521</v>
      </c>
      <c r="Y40" s="300">
        <v>1974497.6823913113</v>
      </c>
      <c r="Z40" s="147">
        <v>7869663.2774366383</v>
      </c>
    </row>
    <row r="41" spans="1:26" ht="13.65" customHeight="1">
      <c r="A41" s="42"/>
      <c r="B41" s="98" t="s">
        <v>432</v>
      </c>
      <c r="C41" s="42"/>
      <c r="D41" s="46"/>
      <c r="E41" s="147">
        <v>60202155.957000002</v>
      </c>
      <c r="F41" s="147">
        <v>46966697.437000006</v>
      </c>
      <c r="G41" s="147">
        <v>33447302.032000002</v>
      </c>
      <c r="H41" s="147">
        <v>0</v>
      </c>
      <c r="I41" s="147">
        <v>440576.39300000004</v>
      </c>
      <c r="J41" s="147">
        <v>13078819.012</v>
      </c>
      <c r="K41" s="147">
        <v>13235458.519999998</v>
      </c>
      <c r="L41" s="147">
        <v>700306.71899999992</v>
      </c>
      <c r="M41" s="42"/>
      <c r="N41" s="62" t="s">
        <v>432</v>
      </c>
      <c r="O41" s="42"/>
      <c r="P41" s="46"/>
      <c r="Q41" s="147">
        <v>322587.50000000006</v>
      </c>
      <c r="R41" s="147">
        <v>12535151.800999999</v>
      </c>
      <c r="S41" s="147">
        <v>12212564.301000001</v>
      </c>
      <c r="T41" s="147">
        <v>7698602.5559999999</v>
      </c>
      <c r="U41" s="147">
        <v>577273.24699999997</v>
      </c>
      <c r="V41" s="147">
        <v>-26532.191000000021</v>
      </c>
      <c r="W41" s="147">
        <v>-108545.16700000002</v>
      </c>
      <c r="X41" s="147">
        <v>82012.976000000024</v>
      </c>
      <c r="Y41" s="300">
        <v>2638088.0380000002</v>
      </c>
      <c r="Z41" s="147">
        <v>6601308.727</v>
      </c>
    </row>
    <row r="42" spans="1:26" ht="13.65" customHeight="1">
      <c r="A42" s="1100" t="s">
        <v>19</v>
      </c>
      <c r="B42" s="1100"/>
      <c r="C42" s="1100"/>
      <c r="D42" s="46"/>
      <c r="E42" s="147"/>
      <c r="F42" s="147"/>
      <c r="G42" s="147"/>
      <c r="H42" s="147"/>
      <c r="I42" s="147"/>
      <c r="J42" s="147"/>
      <c r="K42" s="147"/>
      <c r="L42" s="147"/>
      <c r="M42" s="1100" t="s">
        <v>19</v>
      </c>
      <c r="N42" s="1100"/>
      <c r="O42" s="1100"/>
      <c r="P42" s="46"/>
      <c r="Q42" s="147"/>
      <c r="R42" s="147"/>
      <c r="S42" s="147"/>
      <c r="T42" s="147"/>
      <c r="U42" s="147"/>
      <c r="V42" s="147"/>
      <c r="W42" s="147"/>
      <c r="X42" s="147"/>
      <c r="Y42" s="300"/>
      <c r="Z42" s="147"/>
    </row>
    <row r="43" spans="1:26" ht="13.65" customHeight="1">
      <c r="A43" s="42"/>
      <c r="B43" s="98" t="s">
        <v>961</v>
      </c>
      <c r="C43" s="42"/>
      <c r="D43" s="46"/>
      <c r="E43" s="147">
        <v>12789369.808634762</v>
      </c>
      <c r="F43" s="147">
        <v>11954054.527212827</v>
      </c>
      <c r="G43" s="147">
        <v>7809396.3061211621</v>
      </c>
      <c r="H43" s="147">
        <v>338123.63021770969</v>
      </c>
      <c r="I43" s="147">
        <v>222749.41088173096</v>
      </c>
      <c r="J43" s="147">
        <v>3583785.1799922371</v>
      </c>
      <c r="K43" s="147">
        <v>835315.28142191144</v>
      </c>
      <c r="L43" s="147">
        <v>644388.94092525844</v>
      </c>
      <c r="M43" s="42"/>
      <c r="N43" s="62" t="s">
        <v>487</v>
      </c>
      <c r="O43" s="42"/>
      <c r="P43" s="46"/>
      <c r="Q43" s="147">
        <v>233825.87671180849</v>
      </c>
      <c r="R43" s="147">
        <v>190926.3404966552</v>
      </c>
      <c r="S43" s="147">
        <v>-42899.536215152759</v>
      </c>
      <c r="T43" s="147">
        <v>4550433.3526719129</v>
      </c>
      <c r="U43" s="147">
        <v>453788.49774121906</v>
      </c>
      <c r="V43" s="147">
        <v>260521.52216459482</v>
      </c>
      <c r="W43" s="147">
        <v>133414.73427695685</v>
      </c>
      <c r="X43" s="147">
        <v>127106.78788763806</v>
      </c>
      <c r="Y43" s="300">
        <v>461001.70249707042</v>
      </c>
      <c r="Z43" s="147">
        <v>-4846641.2062958125</v>
      </c>
    </row>
    <row r="44" spans="1:26" ht="13.65" customHeight="1">
      <c r="A44" s="42"/>
      <c r="B44" s="98" t="s">
        <v>424</v>
      </c>
      <c r="C44" s="42"/>
      <c r="D44" s="46"/>
      <c r="E44" s="147">
        <v>16637990.12829105</v>
      </c>
      <c r="F44" s="147">
        <v>11839129.023336053</v>
      </c>
      <c r="G44" s="147">
        <v>7853383.999725136</v>
      </c>
      <c r="H44" s="147">
        <v>396290.422008219</v>
      </c>
      <c r="I44" s="147">
        <v>471223.5345877448</v>
      </c>
      <c r="J44" s="147">
        <v>3118231.0670149601</v>
      </c>
      <c r="K44" s="147">
        <v>4798861.1049549887</v>
      </c>
      <c r="L44" s="147">
        <v>432093.11445559654</v>
      </c>
      <c r="M44" s="42"/>
      <c r="N44" s="62" t="s">
        <v>488</v>
      </c>
      <c r="O44" s="42"/>
      <c r="P44" s="46"/>
      <c r="Q44" s="147">
        <v>121010.25703271742</v>
      </c>
      <c r="R44" s="147">
        <v>4366767.9904993922</v>
      </c>
      <c r="S44" s="147">
        <v>4245757.7334666718</v>
      </c>
      <c r="T44" s="147">
        <v>3072342.2870152388</v>
      </c>
      <c r="U44" s="147">
        <v>79703.158712861972</v>
      </c>
      <c r="V44" s="147">
        <v>242570.32985125695</v>
      </c>
      <c r="W44" s="147">
        <v>158517.41843424225</v>
      </c>
      <c r="X44" s="147">
        <v>84052.911417014708</v>
      </c>
      <c r="Y44" s="300">
        <v>21119.521245971529</v>
      </c>
      <c r="Z44" s="147">
        <v>872261.47913328605</v>
      </c>
    </row>
    <row r="45" spans="1:26" ht="13.65" customHeight="1">
      <c r="A45" s="42"/>
      <c r="B45" s="98" t="s">
        <v>425</v>
      </c>
      <c r="C45" s="42"/>
      <c r="D45" s="46"/>
      <c r="E45" s="147">
        <v>39276859.551593512</v>
      </c>
      <c r="F45" s="147">
        <v>29708282.156431545</v>
      </c>
      <c r="G45" s="147">
        <v>20944311.380775463</v>
      </c>
      <c r="H45" s="147">
        <v>650998.20096162439</v>
      </c>
      <c r="I45" s="147">
        <v>606469.30296803708</v>
      </c>
      <c r="J45" s="147">
        <v>7506503.2717264155</v>
      </c>
      <c r="K45" s="147">
        <v>9568577.3951619882</v>
      </c>
      <c r="L45" s="147">
        <v>585504.2511293859</v>
      </c>
      <c r="M45" s="42"/>
      <c r="N45" s="62" t="s">
        <v>489</v>
      </c>
      <c r="O45" s="42"/>
      <c r="P45" s="46"/>
      <c r="Q45" s="147">
        <v>211162.33750064115</v>
      </c>
      <c r="R45" s="147">
        <v>8983073.1440325975</v>
      </c>
      <c r="S45" s="147">
        <v>8771910.8065319601</v>
      </c>
      <c r="T45" s="147">
        <v>6107011.6049414696</v>
      </c>
      <c r="U45" s="147">
        <v>285626.50466114061</v>
      </c>
      <c r="V45" s="147">
        <v>480924.77007115615</v>
      </c>
      <c r="W45" s="147">
        <v>282296.71920050733</v>
      </c>
      <c r="X45" s="147">
        <v>198628.05087064882</v>
      </c>
      <c r="Y45" s="300">
        <v>110820.74157813338</v>
      </c>
      <c r="Z45" s="147">
        <v>2009168.6684363321</v>
      </c>
    </row>
    <row r="46" spans="1:26" ht="13.65" customHeight="1">
      <c r="A46" s="98"/>
      <c r="B46" s="98" t="s">
        <v>426</v>
      </c>
      <c r="C46" s="98"/>
      <c r="D46" s="46"/>
      <c r="E46" s="147">
        <v>77295597.719088241</v>
      </c>
      <c r="F46" s="147">
        <v>57832902.394423753</v>
      </c>
      <c r="G46" s="147">
        <v>39891021.274435669</v>
      </c>
      <c r="H46" s="147">
        <v>2584805.0546867559</v>
      </c>
      <c r="I46" s="147">
        <v>999745.29937385453</v>
      </c>
      <c r="J46" s="147">
        <v>14357330.765927466</v>
      </c>
      <c r="K46" s="147">
        <v>19462695.324664507</v>
      </c>
      <c r="L46" s="147">
        <v>1371360.6644477835</v>
      </c>
      <c r="M46" s="98"/>
      <c r="N46" s="62" t="s">
        <v>490</v>
      </c>
      <c r="O46" s="98"/>
      <c r="P46" s="46"/>
      <c r="Q46" s="147">
        <v>409579.7771245779</v>
      </c>
      <c r="R46" s="147">
        <v>18091334.660216734</v>
      </c>
      <c r="S46" s="147">
        <v>17681754.883092146</v>
      </c>
      <c r="T46" s="147">
        <v>12187717.425842082</v>
      </c>
      <c r="U46" s="147">
        <v>1070652.7001784644</v>
      </c>
      <c r="V46" s="147">
        <v>1022899.3442539469</v>
      </c>
      <c r="W46" s="147">
        <v>633538.00659904536</v>
      </c>
      <c r="X46" s="147">
        <v>389361.33765490039</v>
      </c>
      <c r="Y46" s="300">
        <v>995194.25277388713</v>
      </c>
      <c r="Z46" s="147">
        <v>4395679.6655915426</v>
      </c>
    </row>
    <row r="47" spans="1:26" ht="13.65" customHeight="1">
      <c r="A47" s="98"/>
      <c r="B47" s="98" t="s">
        <v>427</v>
      </c>
      <c r="C47" s="98"/>
      <c r="D47" s="46"/>
      <c r="E47" s="147">
        <v>75373896.662057891</v>
      </c>
      <c r="F47" s="147">
        <v>59067077.091468073</v>
      </c>
      <c r="G47" s="147">
        <v>39155009.851271667</v>
      </c>
      <c r="H47" s="147">
        <v>3683299.2800631113</v>
      </c>
      <c r="I47" s="147">
        <v>1240527.488184612</v>
      </c>
      <c r="J47" s="147">
        <v>14988240.471948629</v>
      </c>
      <c r="K47" s="147">
        <v>16306819.570589837</v>
      </c>
      <c r="L47" s="147">
        <v>1209265.685081525</v>
      </c>
      <c r="M47" s="98"/>
      <c r="N47" s="62" t="s">
        <v>491</v>
      </c>
      <c r="O47" s="98"/>
      <c r="P47" s="46"/>
      <c r="Q47" s="147">
        <v>360176.07049439184</v>
      </c>
      <c r="R47" s="147">
        <v>15097553.885508314</v>
      </c>
      <c r="S47" s="147">
        <v>14737377.81501391</v>
      </c>
      <c r="T47" s="147">
        <v>11462547.41142251</v>
      </c>
      <c r="U47" s="147">
        <v>581965.73972832086</v>
      </c>
      <c r="V47" s="147">
        <v>677965.95645215677</v>
      </c>
      <c r="W47" s="147">
        <v>353517.86603439122</v>
      </c>
      <c r="X47" s="147">
        <v>324448.09041776514</v>
      </c>
      <c r="Y47" s="300">
        <v>530968.76552809647</v>
      </c>
      <c r="Z47" s="147">
        <v>2545867.4729390247</v>
      </c>
    </row>
    <row r="48" spans="1:26" ht="13.65" customHeight="1">
      <c r="A48" s="98"/>
      <c r="B48" s="98" t="s">
        <v>428</v>
      </c>
      <c r="C48" s="98"/>
      <c r="D48" s="46"/>
      <c r="E48" s="147">
        <v>110365386.61467475</v>
      </c>
      <c r="F48" s="147">
        <v>86474069.54464294</v>
      </c>
      <c r="G48" s="147">
        <v>60082070.824442744</v>
      </c>
      <c r="H48" s="147">
        <v>4091953.792780133</v>
      </c>
      <c r="I48" s="147">
        <v>1217985.2000185703</v>
      </c>
      <c r="J48" s="147">
        <v>21082059.727401502</v>
      </c>
      <c r="K48" s="147">
        <v>23891317.070031747</v>
      </c>
      <c r="L48" s="147">
        <v>1787413.2286908668</v>
      </c>
      <c r="M48" s="98"/>
      <c r="N48" s="62" t="s">
        <v>492</v>
      </c>
      <c r="O48" s="98"/>
      <c r="P48" s="46"/>
      <c r="Q48" s="147">
        <v>403790.77153983567</v>
      </c>
      <c r="R48" s="147">
        <v>22103903.841340858</v>
      </c>
      <c r="S48" s="147">
        <v>21700113.069801029</v>
      </c>
      <c r="T48" s="147">
        <v>18780462.83831263</v>
      </c>
      <c r="U48" s="147">
        <v>1034900.1964646395</v>
      </c>
      <c r="V48" s="147">
        <v>400966.28710817185</v>
      </c>
      <c r="W48" s="147">
        <v>43415.216594097306</v>
      </c>
      <c r="X48" s="147">
        <v>357551.07051407482</v>
      </c>
      <c r="Y48" s="300">
        <v>1808894.0011613094</v>
      </c>
      <c r="Z48" s="147">
        <v>3292677.7490768954</v>
      </c>
    </row>
    <row r="49" spans="1:26" ht="13.65" customHeight="1">
      <c r="A49" s="98"/>
      <c r="B49" s="98" t="s">
        <v>429</v>
      </c>
      <c r="C49" s="98"/>
      <c r="D49" s="46"/>
      <c r="E49" s="147">
        <v>38458194.664451145</v>
      </c>
      <c r="F49" s="147">
        <v>27238736.826755397</v>
      </c>
      <c r="G49" s="147">
        <v>18378981.357756991</v>
      </c>
      <c r="H49" s="147">
        <v>1479845.0711425589</v>
      </c>
      <c r="I49" s="147">
        <v>360068.96079677559</v>
      </c>
      <c r="J49" s="147">
        <v>7019841.4370590746</v>
      </c>
      <c r="K49" s="147">
        <v>11219457.837695751</v>
      </c>
      <c r="L49" s="147">
        <v>334981.11093941249</v>
      </c>
      <c r="M49" s="98"/>
      <c r="N49" s="62" t="s">
        <v>493</v>
      </c>
      <c r="O49" s="98"/>
      <c r="P49" s="46"/>
      <c r="Q49" s="147">
        <v>104592.17423940072</v>
      </c>
      <c r="R49" s="147">
        <v>10884476.726756336</v>
      </c>
      <c r="S49" s="147">
        <v>10779884.552516939</v>
      </c>
      <c r="T49" s="147">
        <v>8928159.9367425833</v>
      </c>
      <c r="U49" s="147">
        <v>368587.97435000428</v>
      </c>
      <c r="V49" s="147">
        <v>224908.47619520791</v>
      </c>
      <c r="W49" s="147">
        <v>75679.35463593647</v>
      </c>
      <c r="X49" s="147">
        <v>149229.1215592715</v>
      </c>
      <c r="Y49" s="300">
        <v>479619.76174509973</v>
      </c>
      <c r="Z49" s="147">
        <v>1737847.9269742419</v>
      </c>
    </row>
    <row r="50" spans="1:26" ht="13.65" customHeight="1">
      <c r="A50" s="98"/>
      <c r="B50" s="98" t="s">
        <v>430</v>
      </c>
      <c r="C50" s="98"/>
      <c r="D50" s="46"/>
      <c r="E50" s="147">
        <v>49819197.31849426</v>
      </c>
      <c r="F50" s="147">
        <v>36057474.971857518</v>
      </c>
      <c r="G50" s="147">
        <v>21635448.528731544</v>
      </c>
      <c r="H50" s="147">
        <v>3939649.6876852252</v>
      </c>
      <c r="I50" s="147">
        <v>651079.08758789429</v>
      </c>
      <c r="J50" s="147">
        <v>9831297.6678528562</v>
      </c>
      <c r="K50" s="147">
        <v>13761722.346636724</v>
      </c>
      <c r="L50" s="147">
        <v>650271.64242721652</v>
      </c>
      <c r="M50" s="98"/>
      <c r="N50" s="62" t="s">
        <v>494</v>
      </c>
      <c r="O50" s="98"/>
      <c r="P50" s="46"/>
      <c r="Q50" s="147">
        <v>215733.41247191772</v>
      </c>
      <c r="R50" s="147">
        <v>13111450.704209507</v>
      </c>
      <c r="S50" s="147">
        <v>12895717.291737594</v>
      </c>
      <c r="T50" s="147">
        <v>8980054.0284436028</v>
      </c>
      <c r="U50" s="147">
        <v>717005.01498058462</v>
      </c>
      <c r="V50" s="147">
        <v>365936.00231620384</v>
      </c>
      <c r="W50" s="147">
        <v>73932.041786452784</v>
      </c>
      <c r="X50" s="147">
        <v>292003.96052975126</v>
      </c>
      <c r="Y50" s="300">
        <v>1037833.134759823</v>
      </c>
      <c r="Z50" s="147">
        <v>3870555.3807570213</v>
      </c>
    </row>
    <row r="51" spans="1:26" ht="13.65" customHeight="1">
      <c r="A51" s="98"/>
      <c r="B51" s="98" t="s">
        <v>431</v>
      </c>
      <c r="C51" s="98"/>
      <c r="D51" s="46"/>
      <c r="E51" s="147">
        <v>69142973.980465189</v>
      </c>
      <c r="F51" s="147">
        <v>49878833.933244899</v>
      </c>
      <c r="G51" s="147">
        <v>35027158.074916855</v>
      </c>
      <c r="H51" s="147">
        <v>93751.679000000004</v>
      </c>
      <c r="I51" s="147">
        <v>652776.7526956558</v>
      </c>
      <c r="J51" s="147">
        <v>14105147.426632386</v>
      </c>
      <c r="K51" s="147">
        <v>19264140.047220275</v>
      </c>
      <c r="L51" s="147">
        <v>854972.49900000833</v>
      </c>
      <c r="M51" s="98"/>
      <c r="N51" s="62" t="s">
        <v>495</v>
      </c>
      <c r="O51" s="98"/>
      <c r="P51" s="46"/>
      <c r="Q51" s="147">
        <v>241809.70065217768</v>
      </c>
      <c r="R51" s="147">
        <v>18409167.548220273</v>
      </c>
      <c r="S51" s="147">
        <v>18167357.847568102</v>
      </c>
      <c r="T51" s="147">
        <v>12200387.956870342</v>
      </c>
      <c r="U51" s="147">
        <v>800108.38626088889</v>
      </c>
      <c r="V51" s="147">
        <v>420364.56939153769</v>
      </c>
      <c r="W51" s="147">
        <v>95591.585434942535</v>
      </c>
      <c r="X51" s="147">
        <v>324772.9839565953</v>
      </c>
      <c r="Y51" s="300">
        <v>1918865.7333913108</v>
      </c>
      <c r="Z51" s="147">
        <v>6665362.6684366371</v>
      </c>
    </row>
    <row r="52" spans="1:26" ht="13.65" customHeight="1">
      <c r="A52" s="98"/>
      <c r="B52" s="98" t="s">
        <v>432</v>
      </c>
      <c r="C52" s="98"/>
      <c r="D52" s="46"/>
      <c r="E52" s="147">
        <v>77942962.789238974</v>
      </c>
      <c r="F52" s="147">
        <v>63889914.398949817</v>
      </c>
      <c r="G52" s="147">
        <v>34282926.85905052</v>
      </c>
      <c r="H52" s="147">
        <v>16143978.96715831</v>
      </c>
      <c r="I52" s="147">
        <v>460779.75329002494</v>
      </c>
      <c r="J52" s="147">
        <v>13002228.819450963</v>
      </c>
      <c r="K52" s="147">
        <v>14053048.390289159</v>
      </c>
      <c r="L52" s="147">
        <v>678408.53506441775</v>
      </c>
      <c r="M52" s="98"/>
      <c r="N52" s="62" t="s">
        <v>432</v>
      </c>
      <c r="O52" s="98"/>
      <c r="P52" s="46"/>
      <c r="Q52" s="147">
        <v>316009.95312900259</v>
      </c>
      <c r="R52" s="147">
        <v>13374639.855224743</v>
      </c>
      <c r="S52" s="147">
        <v>13058629.902095743</v>
      </c>
      <c r="T52" s="147">
        <v>7976769.1319028083</v>
      </c>
      <c r="U52" s="147">
        <v>592394.36570963438</v>
      </c>
      <c r="V52" s="147">
        <v>-115684.40974194271</v>
      </c>
      <c r="W52" s="147">
        <v>-102995.00467742331</v>
      </c>
      <c r="X52" s="147">
        <v>-12689.405064519349</v>
      </c>
      <c r="Y52" s="300">
        <v>2408914.1539677358</v>
      </c>
      <c r="Z52" s="147">
        <v>7014064.9681929769</v>
      </c>
    </row>
    <row r="53" spans="1:26" ht="13.65" customHeight="1">
      <c r="A53" s="1100" t="s">
        <v>20</v>
      </c>
      <c r="B53" s="1100"/>
      <c r="C53" s="1100"/>
      <c r="D53" s="2"/>
      <c r="E53" s="147"/>
      <c r="F53" s="147"/>
      <c r="G53" s="147"/>
      <c r="H53" s="147"/>
      <c r="I53" s="147"/>
      <c r="J53" s="147"/>
      <c r="K53" s="147"/>
      <c r="L53" s="147"/>
      <c r="M53" s="1100" t="s">
        <v>20</v>
      </c>
      <c r="N53" s="1100"/>
      <c r="O53" s="1100"/>
      <c r="P53" s="2"/>
      <c r="Q53" s="147"/>
      <c r="R53" s="147"/>
      <c r="S53" s="147"/>
      <c r="T53" s="147"/>
      <c r="U53" s="147"/>
      <c r="V53" s="147"/>
      <c r="W53" s="147"/>
      <c r="X53" s="147"/>
      <c r="Y53" s="300"/>
      <c r="Z53" s="147"/>
    </row>
    <row r="54" spans="1:26" ht="13.65" customHeight="1">
      <c r="A54" s="44"/>
      <c r="B54" s="98" t="s">
        <v>961</v>
      </c>
      <c r="C54" s="44"/>
      <c r="D54" s="180"/>
      <c r="E54" s="147">
        <v>20927307.778710295</v>
      </c>
      <c r="F54" s="147">
        <v>16688410.56157246</v>
      </c>
      <c r="G54" s="147">
        <v>10915425.745662155</v>
      </c>
      <c r="H54" s="147">
        <v>1238340.2434080516</v>
      </c>
      <c r="I54" s="147">
        <v>173393.80876589825</v>
      </c>
      <c r="J54" s="147">
        <v>4361250.7637363551</v>
      </c>
      <c r="K54" s="147">
        <v>4238897.2171378387</v>
      </c>
      <c r="L54" s="147">
        <v>355540.41802066832</v>
      </c>
      <c r="M54" s="44"/>
      <c r="N54" s="62" t="s">
        <v>487</v>
      </c>
      <c r="O54" s="44"/>
      <c r="P54" s="180"/>
      <c r="Q54" s="147">
        <v>143921.01973428734</v>
      </c>
      <c r="R54" s="147">
        <v>3883356.7991171693</v>
      </c>
      <c r="S54" s="147">
        <v>3739435.7793828826</v>
      </c>
      <c r="T54" s="147">
        <v>2380733.0657820571</v>
      </c>
      <c r="U54" s="147">
        <v>18449.445547681331</v>
      </c>
      <c r="V54" s="147">
        <v>45270.034146759172</v>
      </c>
      <c r="W54" s="147">
        <v>30659.990149331337</v>
      </c>
      <c r="X54" s="147">
        <v>14610.043997427838</v>
      </c>
      <c r="Y54" s="300">
        <v>1922.5291602695627</v>
      </c>
      <c r="Z54" s="147">
        <v>1296905.7630666553</v>
      </c>
    </row>
    <row r="55" spans="1:26" ht="13.65" customHeight="1">
      <c r="A55" s="6"/>
      <c r="B55" s="98" t="s">
        <v>424</v>
      </c>
      <c r="C55" s="6"/>
      <c r="D55" s="2"/>
      <c r="E55" s="147">
        <v>16101213.70859094</v>
      </c>
      <c r="F55" s="147">
        <v>12425310.992144443</v>
      </c>
      <c r="G55" s="147">
        <v>8970618.7884525303</v>
      </c>
      <c r="H55" s="147">
        <v>603271.52404216875</v>
      </c>
      <c r="I55" s="147">
        <v>308107.34595908632</v>
      </c>
      <c r="J55" s="147">
        <v>2543313.3336906624</v>
      </c>
      <c r="K55" s="147">
        <v>3675902.7164464933</v>
      </c>
      <c r="L55" s="147">
        <v>264504.30179919919</v>
      </c>
      <c r="M55" s="6"/>
      <c r="N55" s="62" t="s">
        <v>488</v>
      </c>
      <c r="O55" s="6"/>
      <c r="P55" s="2"/>
      <c r="Q55" s="147">
        <v>91442.166763987581</v>
      </c>
      <c r="R55" s="147">
        <v>3411398.4146472947</v>
      </c>
      <c r="S55" s="147">
        <v>3319956.2478833082</v>
      </c>
      <c r="T55" s="147">
        <v>2177886.375224432</v>
      </c>
      <c r="U55" s="147">
        <v>43212.237744975806</v>
      </c>
      <c r="V55" s="147">
        <v>126412.4671927884</v>
      </c>
      <c r="W55" s="147">
        <v>101827.24562084004</v>
      </c>
      <c r="X55" s="147">
        <v>24585.221571948343</v>
      </c>
      <c r="Y55" s="300">
        <v>15027.816661180837</v>
      </c>
      <c r="Z55" s="147">
        <v>987472.98438229237</v>
      </c>
    </row>
    <row r="56" spans="1:26" ht="13.65" customHeight="1">
      <c r="A56" s="98"/>
      <c r="B56" s="98" t="s">
        <v>425</v>
      </c>
      <c r="C56" s="98"/>
      <c r="D56" s="46"/>
      <c r="E56" s="147">
        <v>34437509.208553225</v>
      </c>
      <c r="F56" s="147">
        <v>26151583.554353897</v>
      </c>
      <c r="G56" s="147">
        <v>18553246.461633466</v>
      </c>
      <c r="H56" s="147">
        <v>1109645.2359856179</v>
      </c>
      <c r="I56" s="147">
        <v>460049.46930135414</v>
      </c>
      <c r="J56" s="147">
        <v>6028642.3874334302</v>
      </c>
      <c r="K56" s="147">
        <v>8285925.6541993516</v>
      </c>
      <c r="L56" s="147">
        <v>618787.35502975993</v>
      </c>
      <c r="M56" s="98"/>
      <c r="N56" s="62" t="s">
        <v>489</v>
      </c>
      <c r="O56" s="98"/>
      <c r="P56" s="46"/>
      <c r="Q56" s="147">
        <v>184124.49859212042</v>
      </c>
      <c r="R56" s="147">
        <v>7667138.2991695879</v>
      </c>
      <c r="S56" s="147">
        <v>7483013.8005774729</v>
      </c>
      <c r="T56" s="147">
        <v>4626922.1858088952</v>
      </c>
      <c r="U56" s="147">
        <v>74593.90118189127</v>
      </c>
      <c r="V56" s="147">
        <v>313513.99125866778</v>
      </c>
      <c r="W56" s="147">
        <v>207530.08159249453</v>
      </c>
      <c r="X56" s="147">
        <v>105983.90966617341</v>
      </c>
      <c r="Y56" s="300">
        <v>9219.8273603498455</v>
      </c>
      <c r="Z56" s="147">
        <v>2477203.5496883672</v>
      </c>
    </row>
    <row r="57" spans="1:26" ht="13.65" customHeight="1">
      <c r="A57" s="98"/>
      <c r="B57" s="98" t="s">
        <v>426</v>
      </c>
      <c r="C57" s="98"/>
      <c r="D57" s="46"/>
      <c r="E57" s="147">
        <v>52202187.758162551</v>
      </c>
      <c r="F57" s="147">
        <v>39084813.053209037</v>
      </c>
      <c r="G57" s="147">
        <v>25209837.248274338</v>
      </c>
      <c r="H57" s="147">
        <v>3199278.2119976906</v>
      </c>
      <c r="I57" s="147">
        <v>982665.75746128499</v>
      </c>
      <c r="J57" s="147">
        <v>9693031.8354756907</v>
      </c>
      <c r="K57" s="147">
        <v>13117374.704953589</v>
      </c>
      <c r="L57" s="147">
        <v>747862.86283166241</v>
      </c>
      <c r="M57" s="98"/>
      <c r="N57" s="62" t="s">
        <v>490</v>
      </c>
      <c r="O57" s="98"/>
      <c r="P57" s="46"/>
      <c r="Q57" s="147">
        <v>218431.41959366313</v>
      </c>
      <c r="R57" s="147">
        <v>12369511.842121931</v>
      </c>
      <c r="S57" s="147">
        <v>12151080.422528258</v>
      </c>
      <c r="T57" s="147">
        <v>8326645.9505698821</v>
      </c>
      <c r="U57" s="147">
        <v>166321.9229385115</v>
      </c>
      <c r="V57" s="147">
        <v>854195.81054903509</v>
      </c>
      <c r="W57" s="147">
        <v>570422.87457192817</v>
      </c>
      <c r="X57" s="147">
        <v>283772.93597710686</v>
      </c>
      <c r="Y57" s="300">
        <v>217021.85780387511</v>
      </c>
      <c r="Z57" s="147">
        <v>3020938.5962747103</v>
      </c>
    </row>
    <row r="58" spans="1:26" ht="13.65" customHeight="1">
      <c r="A58" s="98"/>
      <c r="B58" s="98" t="s">
        <v>427</v>
      </c>
      <c r="C58" s="98"/>
      <c r="D58" s="46"/>
      <c r="E58" s="147">
        <v>51277901.523455374</v>
      </c>
      <c r="F58" s="147">
        <v>39790126.824330755</v>
      </c>
      <c r="G58" s="147">
        <v>26692302.912788682</v>
      </c>
      <c r="H58" s="147">
        <v>2339114.2411439158</v>
      </c>
      <c r="I58" s="147">
        <v>502129.16653940227</v>
      </c>
      <c r="J58" s="147">
        <v>10256580.503858728</v>
      </c>
      <c r="K58" s="147">
        <v>11487774.699124619</v>
      </c>
      <c r="L58" s="147">
        <v>758888.00921754458</v>
      </c>
      <c r="M58" s="98"/>
      <c r="N58" s="62" t="s">
        <v>491</v>
      </c>
      <c r="O58" s="98"/>
      <c r="P58" s="46"/>
      <c r="Q58" s="147">
        <v>315809.40446140058</v>
      </c>
      <c r="R58" s="147">
        <v>10728886.689907074</v>
      </c>
      <c r="S58" s="147">
        <v>10413077.285445673</v>
      </c>
      <c r="T58" s="147">
        <v>8060826.1244125469</v>
      </c>
      <c r="U58" s="147">
        <v>267576.36123343994</v>
      </c>
      <c r="V58" s="147">
        <v>504764.95870691206</v>
      </c>
      <c r="W58" s="147">
        <v>267215.71862606984</v>
      </c>
      <c r="X58" s="147">
        <v>237549.24008084199</v>
      </c>
      <c r="Y58" s="300">
        <v>213363.90142778109</v>
      </c>
      <c r="Z58" s="147">
        <v>1793273.7425205628</v>
      </c>
    </row>
    <row r="59" spans="1:26" ht="13.65" customHeight="1">
      <c r="A59" s="98"/>
      <c r="B59" s="98" t="s">
        <v>428</v>
      </c>
      <c r="C59" s="98"/>
      <c r="D59" s="46"/>
      <c r="E59" s="147">
        <v>80468185.140546709</v>
      </c>
      <c r="F59" s="147">
        <v>61691848.811570004</v>
      </c>
      <c r="G59" s="147">
        <v>42001764.314879932</v>
      </c>
      <c r="H59" s="147">
        <v>1902167.0069116985</v>
      </c>
      <c r="I59" s="147">
        <v>1367442.2962444685</v>
      </c>
      <c r="J59" s="147">
        <v>16420475.193533905</v>
      </c>
      <c r="K59" s="147">
        <v>18776336.328976661</v>
      </c>
      <c r="L59" s="147">
        <v>1382419.9604610191</v>
      </c>
      <c r="M59" s="98"/>
      <c r="N59" s="62" t="s">
        <v>492</v>
      </c>
      <c r="O59" s="98"/>
      <c r="P59" s="46"/>
      <c r="Q59" s="147">
        <v>361425.82967017929</v>
      </c>
      <c r="R59" s="147">
        <v>17393916.368515659</v>
      </c>
      <c r="S59" s="147">
        <v>17032490.538845461</v>
      </c>
      <c r="T59" s="147">
        <v>14572457.532947291</v>
      </c>
      <c r="U59" s="147">
        <v>1211399.2604088862</v>
      </c>
      <c r="V59" s="147">
        <v>729745.39887468691</v>
      </c>
      <c r="W59" s="147">
        <v>341756.11107197567</v>
      </c>
      <c r="X59" s="147">
        <v>387989.28780271072</v>
      </c>
      <c r="Y59" s="300">
        <v>740175.82708986383</v>
      </c>
      <c r="Z59" s="147">
        <v>1259064.1737044842</v>
      </c>
    </row>
    <row r="60" spans="1:26" ht="13.65" customHeight="1">
      <c r="A60" s="98"/>
      <c r="B60" s="98" t="s">
        <v>429</v>
      </c>
      <c r="C60" s="98"/>
      <c r="D60" s="46"/>
      <c r="E60" s="147">
        <v>52879289.661043018</v>
      </c>
      <c r="F60" s="147">
        <v>44888807.756236292</v>
      </c>
      <c r="G60" s="147">
        <v>19969585.407453384</v>
      </c>
      <c r="H60" s="147">
        <v>18949847.27688672</v>
      </c>
      <c r="I60" s="147">
        <v>274483.54289966094</v>
      </c>
      <c r="J60" s="147">
        <v>5694891.5289965495</v>
      </c>
      <c r="K60" s="147">
        <v>7990481.9048067126</v>
      </c>
      <c r="L60" s="147">
        <v>587463.08768560761</v>
      </c>
      <c r="M60" s="98"/>
      <c r="N60" s="62" t="s">
        <v>493</v>
      </c>
      <c r="O60" s="98"/>
      <c r="P60" s="46"/>
      <c r="Q60" s="147">
        <v>125797.24245595704</v>
      </c>
      <c r="R60" s="147">
        <v>7403018.8171211081</v>
      </c>
      <c r="S60" s="147">
        <v>7277221.5746651562</v>
      </c>
      <c r="T60" s="147">
        <v>5991118.3513078354</v>
      </c>
      <c r="U60" s="147">
        <v>446245.99813170044</v>
      </c>
      <c r="V60" s="147">
        <v>272145.84771607968</v>
      </c>
      <c r="W60" s="147">
        <v>110746.04115493008</v>
      </c>
      <c r="X60" s="147">
        <v>161399.80656114966</v>
      </c>
      <c r="Y60" s="300">
        <v>351976.48869959265</v>
      </c>
      <c r="Z60" s="147">
        <v>919687.86620912864</v>
      </c>
    </row>
    <row r="61" spans="1:26" ht="13.65" customHeight="1">
      <c r="A61" s="98"/>
      <c r="B61" s="98" t="s">
        <v>430</v>
      </c>
      <c r="C61" s="98"/>
      <c r="D61" s="46"/>
      <c r="E61" s="147">
        <v>53587921.461216189</v>
      </c>
      <c r="F61" s="147">
        <v>39498423.592127942</v>
      </c>
      <c r="G61" s="147">
        <v>26745743.575705763</v>
      </c>
      <c r="H61" s="147">
        <v>1563484.9571425589</v>
      </c>
      <c r="I61" s="147">
        <v>738835.89129394782</v>
      </c>
      <c r="J61" s="147">
        <v>10450359.167985685</v>
      </c>
      <c r="K61" s="147">
        <v>14089497.869088229</v>
      </c>
      <c r="L61" s="147">
        <v>800754.14578985283</v>
      </c>
      <c r="M61" s="98"/>
      <c r="N61" s="62" t="s">
        <v>494</v>
      </c>
      <c r="O61" s="98"/>
      <c r="P61" s="46"/>
      <c r="Q61" s="147">
        <v>187573.2462388172</v>
      </c>
      <c r="R61" s="147">
        <v>13288743.723298373</v>
      </c>
      <c r="S61" s="147">
        <v>13101170.477059564</v>
      </c>
      <c r="T61" s="147">
        <v>9191338.1499842666</v>
      </c>
      <c r="U61" s="147">
        <v>658743.71432629437</v>
      </c>
      <c r="V61" s="147">
        <v>339805.06125450192</v>
      </c>
      <c r="W61" s="147">
        <v>184084.75933028493</v>
      </c>
      <c r="X61" s="147">
        <v>155720.30192421708</v>
      </c>
      <c r="Y61" s="300">
        <v>576768.12302246038</v>
      </c>
      <c r="Z61" s="147">
        <v>3488051.6745169642</v>
      </c>
    </row>
    <row r="62" spans="1:26" ht="13.65" customHeight="1">
      <c r="A62" s="98"/>
      <c r="B62" s="98" t="s">
        <v>431</v>
      </c>
      <c r="C62" s="98"/>
      <c r="D62" s="46"/>
      <c r="E62" s="147">
        <v>60581346.645246238</v>
      </c>
      <c r="F62" s="147">
        <v>45954552.720533147</v>
      </c>
      <c r="G62" s="147">
        <v>32523722.181460697</v>
      </c>
      <c r="H62" s="147">
        <v>1617328.6261852246</v>
      </c>
      <c r="I62" s="147">
        <v>611515.86922414077</v>
      </c>
      <c r="J62" s="147">
        <v>11201986.043663073</v>
      </c>
      <c r="K62" s="147">
        <v>14626793.924713088</v>
      </c>
      <c r="L62" s="147">
        <v>989112.50632615073</v>
      </c>
      <c r="M62" s="98"/>
      <c r="N62" s="62" t="s">
        <v>495</v>
      </c>
      <c r="O62" s="98"/>
      <c r="P62" s="46"/>
      <c r="Q62" s="147">
        <v>235568.6897338811</v>
      </c>
      <c r="R62" s="147">
        <v>13637681.41838694</v>
      </c>
      <c r="S62" s="147">
        <v>13402112.728653064</v>
      </c>
      <c r="T62" s="147">
        <v>13453722.472257664</v>
      </c>
      <c r="U62" s="147">
        <v>1069495.7470134881</v>
      </c>
      <c r="V62" s="147">
        <v>421672.9159713207</v>
      </c>
      <c r="W62" s="147">
        <v>121094.39976635137</v>
      </c>
      <c r="X62" s="147">
        <v>300578.51620496967</v>
      </c>
      <c r="Y62" s="300">
        <v>1238225.0900317542</v>
      </c>
      <c r="Z62" s="147">
        <v>-304553.31655765552</v>
      </c>
    </row>
    <row r="63" spans="1:26" ht="13.65" customHeight="1" thickBot="1">
      <c r="A63" s="100"/>
      <c r="B63" s="100" t="s">
        <v>432</v>
      </c>
      <c r="C63" s="100"/>
      <c r="D63" s="181"/>
      <c r="E63" s="151">
        <v>144639566.35146517</v>
      </c>
      <c r="F63" s="151">
        <v>107766597.00224493</v>
      </c>
      <c r="G63" s="151">
        <v>73477461.820916861</v>
      </c>
      <c r="H63" s="151">
        <v>880218.46200000006</v>
      </c>
      <c r="I63" s="151">
        <v>1464781.642695656</v>
      </c>
      <c r="J63" s="151">
        <v>31944135.076632373</v>
      </c>
      <c r="K63" s="151">
        <v>36872969.349220291</v>
      </c>
      <c r="L63" s="151">
        <v>2043327.0250000081</v>
      </c>
      <c r="M63" s="100"/>
      <c r="N63" s="63" t="s">
        <v>432</v>
      </c>
      <c r="O63" s="100"/>
      <c r="P63" s="181"/>
      <c r="Q63" s="151">
        <v>753596.81365217757</v>
      </c>
      <c r="R63" s="151">
        <v>34829642.324220277</v>
      </c>
      <c r="S63" s="151">
        <v>34076045.510568112</v>
      </c>
      <c r="T63" s="151">
        <v>25464235.765870351</v>
      </c>
      <c r="U63" s="151">
        <v>2028693.9502608888</v>
      </c>
      <c r="V63" s="151">
        <v>373846.3623915377</v>
      </c>
      <c r="W63" s="151">
        <v>-188429.28356505759</v>
      </c>
      <c r="X63" s="151">
        <v>562275.64595659543</v>
      </c>
      <c r="Y63" s="301">
        <v>6409530.3073913148</v>
      </c>
      <c r="Z63" s="151">
        <v>12618799.739436638</v>
      </c>
    </row>
    <row r="64" spans="1:26" ht="13.65" customHeight="1"/>
    <row r="65" spans="1:16" ht="12.75" customHeight="1"/>
    <row r="66" spans="1:16">
      <c r="H66" s="274"/>
    </row>
    <row r="67" spans="1:16">
      <c r="H67" s="274"/>
    </row>
    <row r="68" spans="1:16" ht="13.8">
      <c r="A68" s="155"/>
      <c r="B68" s="155"/>
      <c r="C68" s="155"/>
      <c r="D68" s="155"/>
      <c r="H68" s="274"/>
      <c r="M68" s="155"/>
      <c r="N68" s="155"/>
      <c r="O68" s="155"/>
      <c r="P68" s="155"/>
    </row>
    <row r="69" spans="1:16" ht="13.8">
      <c r="A69" s="155"/>
      <c r="B69" s="155"/>
      <c r="C69" s="155"/>
      <c r="D69" s="155"/>
      <c r="H69" s="274"/>
      <c r="M69" s="155"/>
      <c r="N69" s="155"/>
      <c r="O69" s="155"/>
      <c r="P69" s="155"/>
    </row>
    <row r="70" spans="1:16" ht="13.8">
      <c r="A70" s="155"/>
      <c r="B70" s="155"/>
      <c r="C70" s="155"/>
      <c r="D70" s="155"/>
      <c r="H70" s="274"/>
      <c r="M70" s="155"/>
      <c r="N70" s="155"/>
      <c r="O70" s="155"/>
      <c r="P70" s="155"/>
    </row>
    <row r="71" spans="1:16" ht="13.8">
      <c r="A71" s="155"/>
      <c r="B71" s="155"/>
      <c r="C71" s="155"/>
      <c r="D71" s="155"/>
      <c r="H71" s="274"/>
      <c r="M71" s="155"/>
      <c r="N71" s="155"/>
      <c r="O71" s="155"/>
      <c r="P71" s="155"/>
    </row>
    <row r="72" spans="1:16" ht="13.8">
      <c r="A72" s="155"/>
      <c r="B72" s="155"/>
      <c r="C72" s="155"/>
      <c r="D72" s="155"/>
      <c r="H72" s="274"/>
      <c r="M72" s="155"/>
      <c r="N72" s="155"/>
      <c r="O72" s="155"/>
      <c r="P72" s="155"/>
    </row>
    <row r="73" spans="1:16" ht="13.8">
      <c r="A73" s="155"/>
      <c r="B73" s="155"/>
      <c r="C73" s="155"/>
      <c r="D73" s="155"/>
      <c r="H73" s="274"/>
      <c r="M73" s="155"/>
      <c r="N73" s="155"/>
      <c r="O73" s="155"/>
      <c r="P73" s="155"/>
    </row>
    <row r="74" spans="1:16" ht="13.8">
      <c r="A74" s="155"/>
      <c r="B74" s="155"/>
      <c r="C74" s="155"/>
      <c r="D74" s="155"/>
      <c r="H74" s="274"/>
      <c r="M74" s="155"/>
      <c r="N74" s="155"/>
      <c r="O74" s="155"/>
      <c r="P74" s="155"/>
    </row>
    <row r="75" spans="1:16" ht="13.8">
      <c r="A75" s="155"/>
      <c r="B75" s="155"/>
      <c r="C75" s="155"/>
      <c r="D75" s="155"/>
      <c r="H75" s="274"/>
      <c r="M75" s="155"/>
      <c r="N75" s="155"/>
      <c r="O75" s="155"/>
      <c r="P75" s="155"/>
    </row>
    <row r="76" spans="1:16" ht="13.8">
      <c r="A76" s="155"/>
      <c r="B76" s="155"/>
      <c r="C76" s="155"/>
      <c r="D76" s="155"/>
      <c r="H76" s="274"/>
      <c r="M76" s="155"/>
      <c r="N76" s="155"/>
      <c r="O76" s="155"/>
      <c r="P76" s="155"/>
    </row>
    <row r="77" spans="1:16" ht="13.8">
      <c r="A77" s="155"/>
      <c r="B77" s="155"/>
      <c r="C77" s="155"/>
      <c r="D77" s="155"/>
      <c r="H77" s="274"/>
      <c r="M77" s="155"/>
      <c r="N77" s="155"/>
      <c r="O77" s="155"/>
      <c r="P77" s="155"/>
    </row>
    <row r="78" spans="1:16" ht="13.8">
      <c r="A78" s="155"/>
      <c r="B78" s="155"/>
      <c r="C78" s="155"/>
      <c r="D78" s="155"/>
      <c r="H78" s="274"/>
      <c r="M78" s="155"/>
      <c r="N78" s="155"/>
      <c r="O78" s="155"/>
      <c r="P78" s="155"/>
    </row>
    <row r="79" spans="1:16" ht="13.8">
      <c r="A79" s="155"/>
      <c r="B79" s="155"/>
      <c r="C79" s="155"/>
      <c r="D79" s="155"/>
      <c r="H79" s="274"/>
      <c r="M79" s="155"/>
      <c r="N79" s="155"/>
      <c r="O79" s="155"/>
      <c r="P79" s="155"/>
    </row>
    <row r="80" spans="1:16" ht="13.8">
      <c r="A80" s="155"/>
      <c r="B80" s="155"/>
      <c r="C80" s="155"/>
      <c r="D80" s="155"/>
      <c r="H80" s="274"/>
      <c r="M80" s="155"/>
      <c r="N80" s="155"/>
      <c r="O80" s="155"/>
      <c r="P80" s="155"/>
    </row>
    <row r="81" spans="1:16" ht="13.8">
      <c r="A81" s="155"/>
      <c r="B81" s="155"/>
      <c r="C81" s="155"/>
      <c r="D81" s="155"/>
      <c r="H81" s="274"/>
      <c r="M81" s="155"/>
      <c r="N81" s="155"/>
      <c r="O81" s="155"/>
      <c r="P81" s="155"/>
    </row>
    <row r="82" spans="1:16" ht="13.8">
      <c r="A82" s="155"/>
      <c r="B82" s="155"/>
      <c r="C82" s="155"/>
      <c r="D82" s="155"/>
      <c r="H82" s="274"/>
      <c r="M82" s="155"/>
      <c r="N82" s="155"/>
      <c r="O82" s="155"/>
      <c r="P82" s="155"/>
    </row>
    <row r="83" spans="1:16" ht="13.8">
      <c r="A83" s="155"/>
      <c r="B83" s="155"/>
      <c r="C83" s="155"/>
      <c r="D83" s="155"/>
      <c r="H83" s="274"/>
      <c r="M83" s="155"/>
      <c r="N83" s="155"/>
      <c r="O83" s="155"/>
      <c r="P83" s="155"/>
    </row>
    <row r="84" spans="1:16" ht="13.8">
      <c r="A84" s="155"/>
      <c r="B84" s="155"/>
      <c r="C84" s="155"/>
      <c r="D84" s="155"/>
      <c r="H84" s="274"/>
      <c r="M84" s="155"/>
      <c r="N84" s="155"/>
      <c r="O84" s="155"/>
      <c r="P84" s="155"/>
    </row>
    <row r="85" spans="1:16" ht="13.8">
      <c r="A85" s="155"/>
      <c r="B85" s="155"/>
      <c r="C85" s="155"/>
      <c r="D85" s="155"/>
      <c r="H85" s="274"/>
      <c r="M85" s="155"/>
      <c r="N85" s="155"/>
      <c r="O85" s="155"/>
      <c r="P85" s="155"/>
    </row>
    <row r="86" spans="1:16" ht="13.8">
      <c r="A86" s="155"/>
      <c r="B86" s="155"/>
      <c r="C86" s="155"/>
      <c r="D86" s="155"/>
      <c r="H86" s="274"/>
      <c r="M86" s="155"/>
      <c r="N86" s="155"/>
      <c r="O86" s="155"/>
      <c r="P86" s="155"/>
    </row>
    <row r="87" spans="1:16" ht="13.8">
      <c r="A87" s="155"/>
      <c r="B87" s="155"/>
      <c r="C87" s="155"/>
      <c r="D87" s="155"/>
      <c r="H87" s="274"/>
      <c r="M87" s="155"/>
      <c r="N87" s="155"/>
      <c r="O87" s="155"/>
      <c r="P87" s="155"/>
    </row>
    <row r="88" spans="1:16" ht="13.8">
      <c r="A88" s="155"/>
      <c r="B88" s="155"/>
      <c r="C88" s="155"/>
      <c r="D88" s="155"/>
      <c r="H88" s="274"/>
      <c r="M88" s="155"/>
      <c r="N88" s="155"/>
      <c r="O88" s="155"/>
      <c r="P88" s="155"/>
    </row>
    <row r="89" spans="1:16" ht="13.8">
      <c r="A89" s="155"/>
      <c r="B89" s="155"/>
      <c r="C89" s="155"/>
      <c r="D89" s="155"/>
      <c r="H89" s="274"/>
      <c r="M89" s="155"/>
      <c r="N89" s="155"/>
      <c r="O89" s="155"/>
      <c r="P89" s="155"/>
    </row>
    <row r="90" spans="1:16" ht="13.8">
      <c r="A90" s="155"/>
      <c r="B90" s="155"/>
      <c r="C90" s="155"/>
      <c r="D90" s="155"/>
      <c r="H90" s="274"/>
      <c r="M90" s="155"/>
      <c r="N90" s="155"/>
      <c r="O90" s="155"/>
      <c r="P90" s="155"/>
    </row>
    <row r="91" spans="1:16" ht="13.8">
      <c r="A91" s="155"/>
      <c r="B91" s="155"/>
      <c r="C91" s="155"/>
      <c r="D91" s="155"/>
      <c r="H91" s="274"/>
      <c r="M91" s="155"/>
      <c r="N91" s="155"/>
      <c r="O91" s="155"/>
      <c r="P91" s="155"/>
    </row>
    <row r="92" spans="1:16" ht="13.8">
      <c r="A92" s="155"/>
      <c r="B92" s="155"/>
      <c r="C92" s="155"/>
      <c r="D92" s="155"/>
      <c r="H92" s="274"/>
      <c r="M92" s="155"/>
      <c r="N92" s="155"/>
      <c r="O92" s="155"/>
      <c r="P92" s="155"/>
    </row>
    <row r="93" spans="1:16" ht="13.8">
      <c r="A93" s="155"/>
      <c r="B93" s="155"/>
      <c r="C93" s="155"/>
      <c r="D93" s="155"/>
      <c r="H93" s="274"/>
      <c r="M93" s="155"/>
      <c r="N93" s="155"/>
      <c r="O93" s="155"/>
      <c r="P93" s="155"/>
    </row>
    <row r="94" spans="1:16" ht="13.8">
      <c r="A94" s="155"/>
      <c r="B94" s="155"/>
      <c r="C94" s="155"/>
      <c r="D94" s="155"/>
      <c r="H94" s="274"/>
      <c r="M94" s="155"/>
      <c r="N94" s="155"/>
      <c r="O94" s="155"/>
      <c r="P94" s="155"/>
    </row>
    <row r="95" spans="1:16" ht="13.8">
      <c r="A95" s="155"/>
      <c r="B95" s="155"/>
      <c r="C95" s="155"/>
      <c r="D95" s="155"/>
      <c r="H95" s="274"/>
      <c r="M95" s="155"/>
      <c r="N95" s="155"/>
      <c r="O95" s="155"/>
      <c r="P95" s="155"/>
    </row>
    <row r="96" spans="1:16" ht="13.8">
      <c r="A96" s="155"/>
      <c r="B96" s="155"/>
      <c r="C96" s="155"/>
      <c r="D96" s="155"/>
      <c r="H96" s="274"/>
      <c r="M96" s="155"/>
      <c r="N96" s="155"/>
      <c r="O96" s="155"/>
      <c r="P96" s="155"/>
    </row>
    <row r="97" spans="1:16" ht="13.8">
      <c r="A97" s="155"/>
      <c r="B97" s="155"/>
      <c r="C97" s="155"/>
      <c r="D97" s="155"/>
      <c r="H97" s="274"/>
      <c r="M97" s="155"/>
      <c r="N97" s="155"/>
      <c r="O97" s="155"/>
      <c r="P97" s="155"/>
    </row>
    <row r="98" spans="1:16" ht="13.8">
      <c r="A98" s="155"/>
      <c r="B98" s="155"/>
      <c r="C98" s="155"/>
      <c r="D98" s="155"/>
      <c r="H98" s="274"/>
      <c r="M98" s="155"/>
      <c r="N98" s="155"/>
      <c r="O98" s="155"/>
      <c r="P98" s="155"/>
    </row>
    <row r="99" spans="1:16" ht="13.8">
      <c r="A99" s="155"/>
      <c r="B99" s="155"/>
      <c r="C99" s="155"/>
      <c r="D99" s="155"/>
      <c r="H99" s="274"/>
      <c r="M99" s="155"/>
      <c r="N99" s="155"/>
      <c r="O99" s="155"/>
      <c r="P99" s="155"/>
    </row>
    <row r="100" spans="1:16" ht="13.8">
      <c r="A100" s="155"/>
      <c r="B100" s="155"/>
      <c r="C100" s="155"/>
      <c r="D100" s="155"/>
      <c r="H100" s="274"/>
      <c r="M100" s="155"/>
      <c r="N100" s="155"/>
      <c r="O100" s="155"/>
      <c r="P100" s="155"/>
    </row>
    <row r="101" spans="1:16" ht="13.8">
      <c r="A101" s="155"/>
      <c r="B101" s="155"/>
      <c r="C101" s="155"/>
      <c r="D101" s="155"/>
      <c r="H101" s="274"/>
      <c r="M101" s="155"/>
      <c r="N101" s="155"/>
      <c r="O101" s="155"/>
      <c r="P101" s="155"/>
    </row>
    <row r="102" spans="1:16" ht="13.8">
      <c r="A102" s="155"/>
      <c r="B102" s="155"/>
      <c r="C102" s="155"/>
      <c r="D102" s="155"/>
      <c r="H102" s="274"/>
      <c r="M102" s="155"/>
      <c r="N102" s="155"/>
      <c r="O102" s="155"/>
      <c r="P102" s="155"/>
    </row>
    <row r="103" spans="1:16" ht="13.8">
      <c r="A103" s="155"/>
      <c r="B103" s="155"/>
      <c r="C103" s="155"/>
      <c r="D103" s="155"/>
      <c r="H103" s="274"/>
      <c r="M103" s="155"/>
      <c r="N103" s="155"/>
      <c r="O103" s="155"/>
      <c r="P103" s="155"/>
    </row>
    <row r="104" spans="1:16" ht="13.8">
      <c r="A104" s="155"/>
      <c r="B104" s="155"/>
      <c r="C104" s="155"/>
      <c r="D104" s="155"/>
      <c r="H104" s="274"/>
      <c r="M104" s="155"/>
      <c r="N104" s="155"/>
      <c r="O104" s="155"/>
      <c r="P104" s="155"/>
    </row>
    <row r="105" spans="1:16" ht="13.8">
      <c r="A105" s="155"/>
      <c r="B105" s="155"/>
      <c r="C105" s="155"/>
      <c r="D105" s="155"/>
      <c r="H105" s="274"/>
      <c r="M105" s="155"/>
      <c r="N105" s="155"/>
      <c r="O105" s="155"/>
      <c r="P105" s="155"/>
    </row>
    <row r="106" spans="1:16" ht="13.8">
      <c r="A106" s="155"/>
      <c r="B106" s="155"/>
      <c r="C106" s="155"/>
      <c r="D106" s="155"/>
      <c r="H106" s="274"/>
      <c r="M106" s="155"/>
      <c r="N106" s="155"/>
      <c r="O106" s="155"/>
      <c r="P106" s="155"/>
    </row>
    <row r="107" spans="1:16" ht="13.8">
      <c r="A107" s="155"/>
      <c r="B107" s="155"/>
      <c r="C107" s="155"/>
      <c r="D107" s="155"/>
      <c r="H107" s="274"/>
      <c r="M107" s="155"/>
      <c r="N107" s="155"/>
      <c r="O107" s="155"/>
      <c r="P107" s="155"/>
    </row>
    <row r="108" spans="1:16" ht="13.8">
      <c r="A108" s="155"/>
      <c r="B108" s="155"/>
      <c r="C108" s="155"/>
      <c r="D108" s="155"/>
      <c r="H108" s="274"/>
      <c r="M108" s="155"/>
      <c r="N108" s="155"/>
      <c r="O108" s="155"/>
      <c r="P108" s="155"/>
    </row>
    <row r="109" spans="1:16" ht="13.8">
      <c r="A109" s="155"/>
      <c r="B109" s="155"/>
      <c r="C109" s="155"/>
      <c r="D109" s="155"/>
      <c r="H109" s="274"/>
      <c r="M109" s="155"/>
      <c r="N109" s="155"/>
      <c r="O109" s="155"/>
      <c r="P109" s="155"/>
    </row>
    <row r="110" spans="1:16" ht="13.8">
      <c r="A110" s="155"/>
      <c r="B110" s="155"/>
      <c r="C110" s="155"/>
      <c r="D110" s="155"/>
      <c r="H110" s="274"/>
      <c r="M110" s="155"/>
      <c r="N110" s="155"/>
      <c r="O110" s="155"/>
      <c r="P110" s="155"/>
    </row>
    <row r="111" spans="1:16" ht="13.8">
      <c r="A111" s="155"/>
      <c r="B111" s="155"/>
      <c r="C111" s="155"/>
      <c r="D111" s="155"/>
      <c r="H111" s="274"/>
      <c r="M111" s="155"/>
      <c r="N111" s="155"/>
      <c r="O111" s="155"/>
      <c r="P111" s="155"/>
    </row>
    <row r="112" spans="1:16" ht="13.8">
      <c r="A112" s="155"/>
      <c r="B112" s="155"/>
      <c r="C112" s="155"/>
      <c r="D112" s="155"/>
      <c r="H112" s="274"/>
      <c r="M112" s="155"/>
      <c r="N112" s="155"/>
      <c r="O112" s="155"/>
      <c r="P112" s="155"/>
    </row>
    <row r="113" spans="1:16" ht="13.8">
      <c r="A113" s="155"/>
      <c r="B113" s="155"/>
      <c r="C113" s="155"/>
      <c r="D113" s="155"/>
      <c r="H113" s="274"/>
      <c r="M113" s="155"/>
      <c r="N113" s="155"/>
      <c r="O113" s="155"/>
      <c r="P113" s="155"/>
    </row>
    <row r="114" spans="1:16" ht="13.8">
      <c r="A114" s="155"/>
      <c r="B114" s="155"/>
      <c r="C114" s="155"/>
      <c r="D114" s="155"/>
      <c r="H114" s="274"/>
      <c r="M114" s="155"/>
      <c r="N114" s="155"/>
      <c r="O114" s="155"/>
      <c r="P114" s="155"/>
    </row>
    <row r="115" spans="1:16" ht="13.8">
      <c r="A115" s="155"/>
      <c r="B115" s="155"/>
      <c r="C115" s="155"/>
      <c r="D115" s="155"/>
      <c r="H115" s="274"/>
      <c r="M115" s="155"/>
      <c r="N115" s="155"/>
      <c r="O115" s="155"/>
      <c r="P115" s="155"/>
    </row>
    <row r="116" spans="1:16" ht="13.8">
      <c r="A116" s="155"/>
      <c r="B116" s="155"/>
      <c r="C116" s="155"/>
      <c r="D116" s="155"/>
      <c r="H116" s="274"/>
      <c r="M116" s="155"/>
      <c r="N116" s="155"/>
      <c r="O116" s="155"/>
      <c r="P116" s="155"/>
    </row>
    <row r="117" spans="1:16" ht="13.8">
      <c r="A117" s="155"/>
      <c r="B117" s="155"/>
      <c r="C117" s="155"/>
      <c r="D117" s="155"/>
      <c r="H117" s="274"/>
      <c r="M117" s="155"/>
      <c r="N117" s="155"/>
      <c r="O117" s="155"/>
      <c r="P117" s="155"/>
    </row>
    <row r="118" spans="1:16" ht="13.8">
      <c r="A118" s="155"/>
      <c r="B118" s="155"/>
      <c r="C118" s="155"/>
      <c r="D118" s="155"/>
      <c r="H118" s="274"/>
      <c r="M118" s="155"/>
      <c r="N118" s="155"/>
      <c r="O118" s="155"/>
      <c r="P118" s="155"/>
    </row>
    <row r="119" spans="1:16" ht="13.8">
      <c r="A119" s="155"/>
      <c r="B119" s="155"/>
      <c r="C119" s="155"/>
      <c r="D119" s="155"/>
      <c r="H119" s="274"/>
      <c r="M119" s="155"/>
      <c r="N119" s="155"/>
      <c r="O119" s="155"/>
      <c r="P119" s="155"/>
    </row>
    <row r="120" spans="1:16" ht="13.8">
      <c r="A120" s="155"/>
      <c r="B120" s="155"/>
      <c r="C120" s="155"/>
      <c r="D120" s="155"/>
      <c r="H120" s="274"/>
      <c r="M120" s="155"/>
      <c r="N120" s="155"/>
      <c r="O120" s="155"/>
      <c r="P120" s="155"/>
    </row>
    <row r="121" spans="1:16" ht="13.8">
      <c r="A121" s="155"/>
      <c r="B121" s="155"/>
      <c r="C121" s="155"/>
      <c r="D121" s="155"/>
      <c r="H121" s="274"/>
      <c r="M121" s="155"/>
      <c r="N121" s="155"/>
      <c r="O121" s="155"/>
      <c r="P121" s="155"/>
    </row>
    <row r="122" spans="1:16" ht="13.8">
      <c r="A122" s="155"/>
      <c r="B122" s="155"/>
      <c r="C122" s="155"/>
      <c r="D122" s="155"/>
      <c r="H122" s="274"/>
      <c r="M122" s="155"/>
      <c r="N122" s="155"/>
      <c r="O122" s="155"/>
      <c r="P122" s="155"/>
    </row>
    <row r="123" spans="1:16" ht="13.8">
      <c r="A123" s="155"/>
      <c r="B123" s="155"/>
      <c r="C123" s="155"/>
      <c r="D123" s="155"/>
      <c r="H123" s="274"/>
      <c r="M123" s="155"/>
      <c r="N123" s="155"/>
      <c r="O123" s="155"/>
      <c r="P123" s="155"/>
    </row>
    <row r="124" spans="1:16" ht="13.8">
      <c r="A124" s="155"/>
      <c r="B124" s="155"/>
      <c r="C124" s="155"/>
      <c r="D124" s="155"/>
      <c r="H124" s="274"/>
      <c r="M124" s="155"/>
      <c r="N124" s="155"/>
      <c r="O124" s="155"/>
      <c r="P124" s="155"/>
    </row>
    <row r="125" spans="1:16" ht="13.8">
      <c r="A125" s="155"/>
      <c r="B125" s="155"/>
      <c r="C125" s="155"/>
      <c r="D125" s="155"/>
      <c r="H125" s="274"/>
      <c r="M125" s="155"/>
      <c r="N125" s="155"/>
      <c r="O125" s="155"/>
      <c r="P125" s="155"/>
    </row>
  </sheetData>
  <mergeCells count="67">
    <mergeCell ref="Z3:Z5"/>
    <mergeCell ref="W4:W5"/>
    <mergeCell ref="X4:X5"/>
    <mergeCell ref="A6:C6"/>
    <mergeCell ref="F4:F5"/>
    <mergeCell ref="A3:C5"/>
    <mergeCell ref="K3:K5"/>
    <mergeCell ref="Q3:Q5"/>
    <mergeCell ref="S4:S5"/>
    <mergeCell ref="Y3:Y5"/>
    <mergeCell ref="T3:T5"/>
    <mergeCell ref="R4:R5"/>
    <mergeCell ref="U3:U5"/>
    <mergeCell ref="V4:V5"/>
    <mergeCell ref="F3:G3"/>
    <mergeCell ref="H3:J3"/>
    <mergeCell ref="A53:C53"/>
    <mergeCell ref="J4:J5"/>
    <mergeCell ref="A7:C7"/>
    <mergeCell ref="M53:O53"/>
    <mergeCell ref="M9:O9"/>
    <mergeCell ref="M17:O17"/>
    <mergeCell ref="M20:O20"/>
    <mergeCell ref="A21:C21"/>
    <mergeCell ref="M21:O21"/>
    <mergeCell ref="M24:O24"/>
    <mergeCell ref="H4:H5"/>
    <mergeCell ref="A15:C15"/>
    <mergeCell ref="M8:O8"/>
    <mergeCell ref="A10:C10"/>
    <mergeCell ref="G4:G5"/>
    <mergeCell ref="A20:C20"/>
    <mergeCell ref="A1:G1"/>
    <mergeCell ref="A11:C11"/>
    <mergeCell ref="M7:O7"/>
    <mergeCell ref="L3:L5"/>
    <mergeCell ref="A9:C9"/>
    <mergeCell ref="M10:O10"/>
    <mergeCell ref="M11:O11"/>
    <mergeCell ref="M3:O5"/>
    <mergeCell ref="I4:I5"/>
    <mergeCell ref="E3:E5"/>
    <mergeCell ref="M6:O6"/>
    <mergeCell ref="A8:C8"/>
    <mergeCell ref="A12:C12"/>
    <mergeCell ref="M13:O13"/>
    <mergeCell ref="A13:C13"/>
    <mergeCell ref="M12:O12"/>
    <mergeCell ref="M18:O18"/>
    <mergeCell ref="A14:C14"/>
    <mergeCell ref="A17:C17"/>
    <mergeCell ref="A16:C16"/>
    <mergeCell ref="M16:O16"/>
    <mergeCell ref="M14:O14"/>
    <mergeCell ref="M15:O15"/>
    <mergeCell ref="A18:C18"/>
    <mergeCell ref="M42:O42"/>
    <mergeCell ref="A42:C42"/>
    <mergeCell ref="A24:C24"/>
    <mergeCell ref="M19:O19"/>
    <mergeCell ref="A19:C19"/>
    <mergeCell ref="A31:C31"/>
    <mergeCell ref="M31:O31"/>
    <mergeCell ref="A22:C22"/>
    <mergeCell ref="M22:O22"/>
    <mergeCell ref="A23:C23"/>
    <mergeCell ref="M23:O23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3" manualBreakCount="3">
    <brk id="7" max="1048575" man="1"/>
    <brk id="12" max="1048575" man="1"/>
    <brk id="1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V62"/>
  <sheetViews>
    <sheetView view="pageBreakPreview" topLeftCell="A34" zoomScale="90" zoomScaleNormal="75" zoomScaleSheetLayoutView="90" workbookViewId="0">
      <selection activeCell="J65" sqref="J65"/>
    </sheetView>
  </sheetViews>
  <sheetFormatPr defaultColWidth="9.109375" defaultRowHeight="15.6"/>
  <cols>
    <col min="1" max="1" width="2.33203125" style="369" customWidth="1"/>
    <col min="2" max="2" width="16.33203125" style="369" customWidth="1"/>
    <col min="3" max="3" width="2.33203125" style="369" customWidth="1"/>
    <col min="4" max="4" width="1.6640625" style="370" customWidth="1"/>
    <col min="5" max="5" width="16.44140625" style="322" customWidth="1"/>
    <col min="6" max="6" width="8.6640625" style="321" customWidth="1"/>
    <col min="7" max="7" width="16" style="322" customWidth="1"/>
    <col min="8" max="8" width="8.6640625" style="321" customWidth="1"/>
    <col min="9" max="9" width="15.33203125" style="322" customWidth="1"/>
    <col min="10" max="10" width="9" style="321" customWidth="1"/>
    <col min="11" max="11" width="22.5546875" style="322" customWidth="1"/>
    <col min="12" max="12" width="10.33203125" style="321" customWidth="1"/>
    <col min="13" max="13" width="23.6640625" style="322" customWidth="1"/>
    <col min="14" max="14" width="9.88671875" style="321" customWidth="1"/>
    <col min="15" max="15" width="21.6640625" style="322" customWidth="1"/>
    <col min="16" max="16" width="11.109375" style="321" customWidth="1"/>
    <col min="17" max="17" width="13.88671875" style="324" customWidth="1"/>
    <col min="18" max="22" width="13" style="322" customWidth="1"/>
    <col min="23" max="23" width="9.109375" style="322"/>
    <col min="24" max="24" width="14.109375" style="322" bestFit="1" customWidth="1"/>
    <col min="25" max="16384" width="9.109375" style="322"/>
  </cols>
  <sheetData>
    <row r="1" spans="1:17" s="313" customFormat="1" ht="35.1" customHeight="1">
      <c r="A1" s="311"/>
      <c r="B1" s="311"/>
      <c r="C1" s="311"/>
      <c r="D1" s="311"/>
      <c r="E1" s="311"/>
      <c r="F1" s="312"/>
      <c r="G1" s="311"/>
      <c r="H1" s="312"/>
      <c r="J1" s="314" t="s">
        <v>572</v>
      </c>
      <c r="K1" s="315" t="s">
        <v>327</v>
      </c>
      <c r="L1" s="312"/>
      <c r="M1" s="311"/>
      <c r="N1" s="312"/>
      <c r="O1" s="311"/>
      <c r="P1" s="312"/>
      <c r="Q1" s="316"/>
    </row>
    <row r="2" spans="1:17" ht="12.9" customHeight="1" thickBot="1">
      <c r="A2" s="317"/>
      <c r="B2" s="318"/>
      <c r="C2" s="318"/>
      <c r="D2" s="319"/>
      <c r="E2" s="317"/>
      <c r="F2" s="320"/>
      <c r="G2" s="317"/>
      <c r="H2" s="320"/>
      <c r="I2" s="317"/>
      <c r="J2" s="320"/>
      <c r="K2" s="317"/>
      <c r="N2" s="323"/>
      <c r="P2" s="323" t="s">
        <v>350</v>
      </c>
    </row>
    <row r="3" spans="1:17" ht="18" customHeight="1">
      <c r="A3" s="1233" t="s">
        <v>23</v>
      </c>
      <c r="B3" s="1233"/>
      <c r="C3" s="1233"/>
      <c r="D3" s="325"/>
      <c r="E3" s="1226" t="s">
        <v>78</v>
      </c>
      <c r="F3" s="1231"/>
      <c r="G3" s="1226" t="s">
        <v>186</v>
      </c>
      <c r="H3" s="1231"/>
      <c r="I3" s="1226" t="s">
        <v>187</v>
      </c>
      <c r="J3" s="1231"/>
      <c r="K3" s="1226" t="s">
        <v>188</v>
      </c>
      <c r="L3" s="1231"/>
      <c r="M3" s="1226" t="s">
        <v>189</v>
      </c>
      <c r="N3" s="1231"/>
      <c r="O3" s="1226" t="s">
        <v>413</v>
      </c>
      <c r="P3" s="1227"/>
    </row>
    <row r="4" spans="1:17" ht="18" customHeight="1">
      <c r="A4" s="1234"/>
      <c r="B4" s="1234"/>
      <c r="C4" s="1234"/>
      <c r="D4" s="325"/>
      <c r="E4" s="1228"/>
      <c r="F4" s="1232"/>
      <c r="G4" s="1228"/>
      <c r="H4" s="1232"/>
      <c r="I4" s="1228"/>
      <c r="J4" s="1232"/>
      <c r="K4" s="1228"/>
      <c r="L4" s="1232"/>
      <c r="M4" s="1228"/>
      <c r="N4" s="1232"/>
      <c r="O4" s="1228"/>
      <c r="P4" s="1229"/>
    </row>
    <row r="5" spans="1:17" ht="18" customHeight="1">
      <c r="A5" s="1235"/>
      <c r="B5" s="1235"/>
      <c r="C5" s="1235"/>
      <c r="D5" s="326"/>
      <c r="E5" s="327"/>
      <c r="F5" s="328" t="s">
        <v>190</v>
      </c>
      <c r="G5" s="327"/>
      <c r="H5" s="328" t="s">
        <v>190</v>
      </c>
      <c r="I5" s="327"/>
      <c r="J5" s="328" t="s">
        <v>190</v>
      </c>
      <c r="K5" s="327"/>
      <c r="L5" s="328" t="s">
        <v>190</v>
      </c>
      <c r="M5" s="327"/>
      <c r="N5" s="329" t="s">
        <v>190</v>
      </c>
      <c r="O5" s="327"/>
      <c r="P5" s="329" t="s">
        <v>190</v>
      </c>
    </row>
    <row r="6" spans="1:17" s="338" customFormat="1" ht="9.6" hidden="1" customHeight="1">
      <c r="A6" s="1236" t="s">
        <v>834</v>
      </c>
      <c r="B6" s="1236"/>
      <c r="C6" s="1236"/>
      <c r="D6" s="330"/>
      <c r="E6" s="331">
        <v>510960965</v>
      </c>
      <c r="F6" s="332">
        <v>100</v>
      </c>
      <c r="G6" s="333">
        <v>131668083</v>
      </c>
      <c r="H6" s="332">
        <f t="shared" ref="H6:H14" si="0">G6/$E6*100</f>
        <v>25.768716598537033</v>
      </c>
      <c r="I6" s="333">
        <v>93931842</v>
      </c>
      <c r="J6" s="332">
        <f t="shared" ref="J6:J14" si="1">I6/$E6*100</f>
        <v>18.383369461500841</v>
      </c>
      <c r="K6" s="333">
        <v>197208913</v>
      </c>
      <c r="L6" s="334">
        <f t="shared" ref="L6:L14" si="2">K6/$E6*100</f>
        <v>38.595690572957956</v>
      </c>
      <c r="M6" s="335" t="s">
        <v>14</v>
      </c>
      <c r="N6" s="336" t="s">
        <v>14</v>
      </c>
      <c r="O6" s="333">
        <v>88152126</v>
      </c>
      <c r="P6" s="334">
        <f t="shared" ref="P6:P16" si="3">O6/$E6*100</f>
        <v>17.252223171294503</v>
      </c>
      <c r="Q6" s="337"/>
    </row>
    <row r="7" spans="1:17" s="338" customFormat="1" ht="9.6" hidden="1" customHeight="1">
      <c r="A7" s="1230" t="s">
        <v>835</v>
      </c>
      <c r="B7" s="1230"/>
      <c r="C7" s="1230"/>
      <c r="D7" s="330"/>
      <c r="E7" s="339">
        <v>431619868.19088924</v>
      </c>
      <c r="F7" s="334">
        <v>100</v>
      </c>
      <c r="G7" s="340">
        <v>81881906.04838948</v>
      </c>
      <c r="H7" s="334">
        <f t="shared" si="0"/>
        <v>18.970838018090536</v>
      </c>
      <c r="I7" s="340">
        <v>91945196.957343102</v>
      </c>
      <c r="J7" s="334">
        <f t="shared" si="1"/>
        <v>21.302355089149696</v>
      </c>
      <c r="K7" s="340">
        <v>175649717.81794384</v>
      </c>
      <c r="L7" s="334">
        <f t="shared" si="2"/>
        <v>40.695466256956593</v>
      </c>
      <c r="M7" s="341" t="s">
        <v>14</v>
      </c>
      <c r="N7" s="342" t="s">
        <v>14</v>
      </c>
      <c r="O7" s="340">
        <v>82143047.367212743</v>
      </c>
      <c r="P7" s="334">
        <f t="shared" si="3"/>
        <v>19.031340635803158</v>
      </c>
      <c r="Q7" s="337"/>
    </row>
    <row r="8" spans="1:17" s="338" customFormat="1" ht="9.6" hidden="1" customHeight="1">
      <c r="A8" s="1230" t="s">
        <v>873</v>
      </c>
      <c r="B8" s="1230"/>
      <c r="C8" s="1230"/>
      <c r="D8" s="330"/>
      <c r="E8" s="339">
        <v>587812459</v>
      </c>
      <c r="F8" s="334">
        <v>100</v>
      </c>
      <c r="G8" s="340">
        <v>129121707</v>
      </c>
      <c r="H8" s="334">
        <f t="shared" si="0"/>
        <v>21.966480128656137</v>
      </c>
      <c r="I8" s="340">
        <v>136881041</v>
      </c>
      <c r="J8" s="334">
        <f t="shared" si="1"/>
        <v>23.286515776284354</v>
      </c>
      <c r="K8" s="340">
        <v>282021764</v>
      </c>
      <c r="L8" s="334">
        <f t="shared" si="2"/>
        <v>47.978187546378628</v>
      </c>
      <c r="M8" s="341" t="s">
        <v>14</v>
      </c>
      <c r="N8" s="342" t="s">
        <v>14</v>
      </c>
      <c r="O8" s="340">
        <v>39787947</v>
      </c>
      <c r="P8" s="334">
        <f t="shared" si="3"/>
        <v>6.7688165486808778</v>
      </c>
      <c r="Q8" s="337"/>
    </row>
    <row r="9" spans="1:17" s="338" customFormat="1" ht="9.6" hidden="1" customHeight="1">
      <c r="A9" s="1230" t="s">
        <v>874</v>
      </c>
      <c r="B9" s="1230"/>
      <c r="C9" s="1230"/>
      <c r="D9" s="330"/>
      <c r="E9" s="339">
        <v>362027261.73339909</v>
      </c>
      <c r="F9" s="334">
        <v>100</v>
      </c>
      <c r="G9" s="340">
        <v>53790201.357100278</v>
      </c>
      <c r="H9" s="334">
        <f t="shared" si="0"/>
        <v>14.858052705630767</v>
      </c>
      <c r="I9" s="340">
        <v>51865368.784828432</v>
      </c>
      <c r="J9" s="334">
        <f t="shared" si="1"/>
        <v>14.326371040814784</v>
      </c>
      <c r="K9" s="340">
        <v>180076881.69639239</v>
      </c>
      <c r="L9" s="334">
        <f t="shared" si="2"/>
        <v>49.741248997155083</v>
      </c>
      <c r="M9" s="134" t="s">
        <v>15</v>
      </c>
      <c r="N9" s="134" t="s">
        <v>15</v>
      </c>
      <c r="O9" s="340">
        <v>76294809.895078495</v>
      </c>
      <c r="P9" s="334">
        <f t="shared" si="3"/>
        <v>21.074327256399503</v>
      </c>
      <c r="Q9" s="337"/>
    </row>
    <row r="10" spans="1:17" s="338" customFormat="1" ht="9.6" hidden="1" customHeight="1">
      <c r="A10" s="1230" t="s">
        <v>875</v>
      </c>
      <c r="B10" s="1230"/>
      <c r="C10" s="1230"/>
      <c r="D10" s="330"/>
      <c r="E10" s="339">
        <v>386289229.16867709</v>
      </c>
      <c r="F10" s="334">
        <f>H10+J10+L10+N10+P10</f>
        <v>100.00000000000006</v>
      </c>
      <c r="G10" s="340">
        <v>64855220.707513526</v>
      </c>
      <c r="H10" s="334">
        <f t="shared" si="0"/>
        <v>16.789290461731678</v>
      </c>
      <c r="I10" s="340">
        <v>64314680.595084012</v>
      </c>
      <c r="J10" s="334">
        <f t="shared" si="1"/>
        <v>16.649359013580046</v>
      </c>
      <c r="K10" s="340">
        <v>173775068.55461529</v>
      </c>
      <c r="L10" s="334">
        <f t="shared" si="2"/>
        <v>44.985740070618085</v>
      </c>
      <c r="M10" s="340">
        <v>11239819.508780915</v>
      </c>
      <c r="N10" s="334">
        <f>M10/$E10*100</f>
        <v>2.9096901130196757</v>
      </c>
      <c r="O10" s="340">
        <v>72104439.802683547</v>
      </c>
      <c r="P10" s="334">
        <f t="shared" si="3"/>
        <v>18.665920341050573</v>
      </c>
      <c r="Q10" s="337"/>
    </row>
    <row r="11" spans="1:17" s="345" customFormat="1" ht="19.5" hidden="1" customHeight="1">
      <c r="A11" s="1100" t="s">
        <v>876</v>
      </c>
      <c r="B11" s="1100"/>
      <c r="C11" s="1100"/>
      <c r="D11" s="2"/>
      <c r="E11" s="50">
        <v>435973742.12070048</v>
      </c>
      <c r="F11" s="343">
        <f>H11+J11+L11+N11+P11</f>
        <v>99.999999999999986</v>
      </c>
      <c r="G11" s="50">
        <v>101153345.61088361</v>
      </c>
      <c r="H11" s="343">
        <f t="shared" si="0"/>
        <v>23.201705937344968</v>
      </c>
      <c r="I11" s="50">
        <v>63863709.05862572</v>
      </c>
      <c r="J11" s="343">
        <f t="shared" si="1"/>
        <v>14.648521892161314</v>
      </c>
      <c r="K11" s="50">
        <v>178362334.57606959</v>
      </c>
      <c r="L11" s="343">
        <f t="shared" si="2"/>
        <v>40.911256193656151</v>
      </c>
      <c r="M11" s="50">
        <v>12789929.620203122</v>
      </c>
      <c r="N11" s="343">
        <f>M11/$E11*100</f>
        <v>2.9336467737688192</v>
      </c>
      <c r="O11" s="50">
        <v>79804423.254918411</v>
      </c>
      <c r="P11" s="343">
        <f t="shared" si="3"/>
        <v>18.304869203068737</v>
      </c>
      <c r="Q11" s="344"/>
    </row>
    <row r="12" spans="1:17" s="338" customFormat="1" ht="19.5" hidden="1" customHeight="1">
      <c r="A12" s="1230" t="s">
        <v>877</v>
      </c>
      <c r="B12" s="1230"/>
      <c r="C12" s="1230"/>
      <c r="D12" s="330"/>
      <c r="E12" s="50">
        <v>528185352.96086514</v>
      </c>
      <c r="F12" s="334">
        <f>H12+J12+L12+N12+P12</f>
        <v>99.999999999999872</v>
      </c>
      <c r="G12" s="50">
        <v>148200867.24948132</v>
      </c>
      <c r="H12" s="334">
        <f t="shared" si="0"/>
        <v>28.058496211359724</v>
      </c>
      <c r="I12" s="50">
        <v>113733751.25709018</v>
      </c>
      <c r="J12" s="334">
        <f t="shared" si="1"/>
        <v>21.532924118309857</v>
      </c>
      <c r="K12" s="50">
        <v>160055994.80843538</v>
      </c>
      <c r="L12" s="334">
        <f t="shared" si="2"/>
        <v>30.302997595674412</v>
      </c>
      <c r="M12" s="50">
        <v>22300196.445517406</v>
      </c>
      <c r="N12" s="334">
        <f>M12/$E12*100</f>
        <v>4.2220399184696236</v>
      </c>
      <c r="O12" s="50">
        <v>83894543.200340241</v>
      </c>
      <c r="P12" s="334">
        <f t="shared" si="3"/>
        <v>15.883542156186268</v>
      </c>
      <c r="Q12" s="337"/>
    </row>
    <row r="13" spans="1:17" s="338" customFormat="1" ht="18.600000000000001" hidden="1" customHeight="1">
      <c r="A13" s="1100" t="s">
        <v>878</v>
      </c>
      <c r="B13" s="1100"/>
      <c r="C13" s="1100"/>
      <c r="D13" s="330"/>
      <c r="E13" s="134" t="s">
        <v>15</v>
      </c>
      <c r="F13" s="134" t="s">
        <v>15</v>
      </c>
      <c r="G13" s="134" t="s">
        <v>15</v>
      </c>
      <c r="H13" s="134" t="s">
        <v>15</v>
      </c>
      <c r="I13" s="134" t="s">
        <v>15</v>
      </c>
      <c r="J13" s="134" t="s">
        <v>15</v>
      </c>
      <c r="K13" s="134" t="s">
        <v>15</v>
      </c>
      <c r="L13" s="134" t="s">
        <v>15</v>
      </c>
      <c r="M13" s="134" t="s">
        <v>15</v>
      </c>
      <c r="N13" s="134" t="s">
        <v>15</v>
      </c>
      <c r="O13" s="134" t="s">
        <v>15</v>
      </c>
      <c r="P13" s="134" t="s">
        <v>15</v>
      </c>
      <c r="Q13" s="337"/>
    </row>
    <row r="14" spans="1:17" s="338" customFormat="1" ht="18.600000000000001" hidden="1" customHeight="1">
      <c r="A14" s="1100" t="s">
        <v>879</v>
      </c>
      <c r="B14" s="1100"/>
      <c r="C14" s="1100"/>
      <c r="D14" s="330"/>
      <c r="E14" s="50">
        <v>546030780.76779866</v>
      </c>
      <c r="F14" s="334">
        <f>H14+J14+L14+N14+P14</f>
        <v>100.00000000000001</v>
      </c>
      <c r="G14" s="50">
        <v>158680137.2429598</v>
      </c>
      <c r="H14" s="334">
        <f t="shared" si="0"/>
        <v>29.060657902807684</v>
      </c>
      <c r="I14" s="50">
        <v>94232338.354300484</v>
      </c>
      <c r="J14" s="334">
        <f t="shared" si="1"/>
        <v>17.257697125022169</v>
      </c>
      <c r="K14" s="50">
        <v>194774447.18591845</v>
      </c>
      <c r="L14" s="334">
        <f t="shared" si="2"/>
        <v>35.670964723277557</v>
      </c>
      <c r="M14" s="50">
        <v>18751979.074169029</v>
      </c>
      <c r="N14" s="334">
        <f>M14/$E14*100</f>
        <v>3.4342347967638416</v>
      </c>
      <c r="O14" s="50">
        <v>79591878.910450876</v>
      </c>
      <c r="P14" s="334">
        <f t="shared" si="3"/>
        <v>14.576445452128747</v>
      </c>
      <c r="Q14" s="337"/>
    </row>
    <row r="15" spans="1:17" s="338" customFormat="1" ht="18.600000000000001" hidden="1" customHeight="1">
      <c r="A15" s="1230" t="s">
        <v>880</v>
      </c>
      <c r="B15" s="1230"/>
      <c r="C15" s="1230"/>
      <c r="D15" s="330"/>
      <c r="E15" s="339">
        <v>618770939.2565527</v>
      </c>
      <c r="F15" s="334">
        <v>100</v>
      </c>
      <c r="G15" s="340">
        <v>221158180.15083662</v>
      </c>
      <c r="H15" s="334">
        <f t="shared" ref="H15:H21" si="4">G15/$E15*100</f>
        <v>35.741526649030419</v>
      </c>
      <c r="I15" s="340">
        <v>109069787.56317669</v>
      </c>
      <c r="J15" s="334">
        <f t="shared" ref="J15:J20" si="5">I15/$E15*100</f>
        <v>17.626843900300649</v>
      </c>
      <c r="K15" s="340">
        <v>200177896.32168448</v>
      </c>
      <c r="L15" s="334">
        <f t="shared" ref="L15:L20" si="6">K15/$E15*100</f>
        <v>32.350888450287648</v>
      </c>
      <c r="M15" s="134">
        <v>28461321.809771124</v>
      </c>
      <c r="N15" s="334">
        <f>M15/$E15*100</f>
        <v>4.5996539275045993</v>
      </c>
      <c r="O15" s="340">
        <v>59903753.41108387</v>
      </c>
      <c r="P15" s="334">
        <f t="shared" si="3"/>
        <v>9.6810870728767018</v>
      </c>
      <c r="Q15" s="337"/>
    </row>
    <row r="16" spans="1:17" s="338" customFormat="1" ht="18" hidden="1" customHeight="1">
      <c r="A16" s="1230" t="s">
        <v>881</v>
      </c>
      <c r="B16" s="1230"/>
      <c r="C16" s="1230"/>
      <c r="D16" s="330"/>
      <c r="E16" s="339">
        <v>567575228.39689231</v>
      </c>
      <c r="F16" s="334">
        <v>100</v>
      </c>
      <c r="G16" s="340">
        <v>128421091.81250381</v>
      </c>
      <c r="H16" s="334">
        <f t="shared" si="4"/>
        <v>22.626267917863021</v>
      </c>
      <c r="I16" s="340">
        <v>120124578.30331248</v>
      </c>
      <c r="J16" s="334">
        <f t="shared" si="5"/>
        <v>21.164520982108847</v>
      </c>
      <c r="K16" s="340">
        <v>215493008.96000895</v>
      </c>
      <c r="L16" s="334">
        <f t="shared" si="6"/>
        <v>37.967303394946555</v>
      </c>
      <c r="M16" s="134">
        <v>19034584.561595131</v>
      </c>
      <c r="N16" s="334">
        <f>M16/$E16*100</f>
        <v>3.3536672513629657</v>
      </c>
      <c r="O16" s="340">
        <v>84501964.759472683</v>
      </c>
      <c r="P16" s="334">
        <f t="shared" si="3"/>
        <v>14.888240453718746</v>
      </c>
      <c r="Q16" s="337"/>
    </row>
    <row r="17" spans="1:48" s="338" customFormat="1" ht="17.25" hidden="1" customHeight="1">
      <c r="A17" s="1100" t="s">
        <v>882</v>
      </c>
      <c r="B17" s="1100"/>
      <c r="C17" s="1100"/>
      <c r="D17" s="330"/>
      <c r="E17" s="308">
        <v>653215005.41356063</v>
      </c>
      <c r="F17" s="346">
        <v>100</v>
      </c>
      <c r="G17" s="308">
        <v>154860301.40150899</v>
      </c>
      <c r="H17" s="346">
        <f t="shared" si="4"/>
        <v>23.707401103479629</v>
      </c>
      <c r="I17" s="308">
        <v>132878534.53754336</v>
      </c>
      <c r="J17" s="346">
        <f t="shared" si="5"/>
        <v>20.342235471675345</v>
      </c>
      <c r="K17" s="308">
        <v>254720760.09774068</v>
      </c>
      <c r="L17" s="346">
        <f t="shared" si="6"/>
        <v>38.994933978357253</v>
      </c>
      <c r="M17" s="308">
        <v>32985182.407392096</v>
      </c>
      <c r="N17" s="346">
        <f>M17/$E17*100</f>
        <v>5.0496669755019878</v>
      </c>
      <c r="O17" s="308">
        <v>77770226.96937491</v>
      </c>
      <c r="P17" s="346">
        <f t="shared" ref="P17:P23" si="7">O17/$E17*100</f>
        <v>11.9057624709857</v>
      </c>
      <c r="Q17" s="347">
        <f>E17</f>
        <v>653215005.41356063</v>
      </c>
      <c r="R17" s="348">
        <f>F17</f>
        <v>100</v>
      </c>
      <c r="S17" s="340"/>
      <c r="T17" s="334"/>
      <c r="U17" s="334"/>
      <c r="V17" s="340"/>
      <c r="W17" s="334"/>
      <c r="X17" s="340"/>
      <c r="Y17" s="334"/>
      <c r="Z17" s="334"/>
      <c r="AA17" s="340"/>
      <c r="AB17" s="334"/>
      <c r="AC17" s="340"/>
      <c r="AD17" s="334"/>
      <c r="AE17" s="334"/>
      <c r="AF17" s="134"/>
      <c r="AG17" s="334"/>
      <c r="AH17" s="340"/>
      <c r="AI17" s="334"/>
      <c r="AJ17" s="337"/>
    </row>
    <row r="18" spans="1:48" s="338" customFormat="1" ht="18.75" hidden="1" customHeight="1">
      <c r="A18" s="1230" t="s">
        <v>883</v>
      </c>
      <c r="B18" s="1230"/>
      <c r="C18" s="1230"/>
      <c r="D18" s="330"/>
      <c r="E18" s="349">
        <v>816525844.9970392</v>
      </c>
      <c r="F18" s="346">
        <v>100</v>
      </c>
      <c r="G18" s="349">
        <v>274137398.44582748</v>
      </c>
      <c r="H18" s="346">
        <f t="shared" si="4"/>
        <v>33.573633967069533</v>
      </c>
      <c r="I18" s="349">
        <v>142771654.55648893</v>
      </c>
      <c r="J18" s="346">
        <f t="shared" si="5"/>
        <v>17.485258480337095</v>
      </c>
      <c r="K18" s="349">
        <v>320170803.63798779</v>
      </c>
      <c r="L18" s="346">
        <f t="shared" si="6"/>
        <v>39.211349597776511</v>
      </c>
      <c r="M18" s="137" t="s">
        <v>398</v>
      </c>
      <c r="N18" s="350" t="s">
        <v>814</v>
      </c>
      <c r="O18" s="349">
        <v>79445988.356734678</v>
      </c>
      <c r="P18" s="346">
        <f t="shared" si="7"/>
        <v>9.7297579548168205</v>
      </c>
      <c r="Q18" s="347"/>
      <c r="R18" s="348"/>
      <c r="S18" s="340"/>
      <c r="T18" s="334"/>
      <c r="U18" s="334"/>
      <c r="V18" s="340"/>
      <c r="W18" s="334"/>
      <c r="X18" s="340"/>
      <c r="Y18" s="334"/>
      <c r="Z18" s="334"/>
      <c r="AA18" s="340"/>
      <c r="AB18" s="334"/>
      <c r="AC18" s="340"/>
      <c r="AD18" s="334"/>
      <c r="AE18" s="334"/>
      <c r="AF18" s="134"/>
      <c r="AG18" s="334"/>
      <c r="AH18" s="340"/>
      <c r="AI18" s="334"/>
      <c r="AJ18" s="337"/>
    </row>
    <row r="19" spans="1:48" s="338" customFormat="1" ht="18.75" customHeight="1">
      <c r="A19" s="1100" t="s">
        <v>884</v>
      </c>
      <c r="B19" s="1100"/>
      <c r="C19" s="1100"/>
      <c r="D19" s="330"/>
      <c r="E19" s="308">
        <v>660786536.15015137</v>
      </c>
      <c r="F19" s="346">
        <v>100</v>
      </c>
      <c r="G19" s="308">
        <v>211034029.39139131</v>
      </c>
      <c r="H19" s="346">
        <f t="shared" si="4"/>
        <v>31.936793176947809</v>
      </c>
      <c r="I19" s="308">
        <v>138120230.60374892</v>
      </c>
      <c r="J19" s="346">
        <f t="shared" si="5"/>
        <v>20.902397831599231</v>
      </c>
      <c r="K19" s="308">
        <v>217456862.94157001</v>
      </c>
      <c r="L19" s="346">
        <f t="shared" si="6"/>
        <v>32.908791424309072</v>
      </c>
      <c r="M19" s="308">
        <v>24766734.77182867</v>
      </c>
      <c r="N19" s="346">
        <f>M19/$E19*100</f>
        <v>3.7480689174031379</v>
      </c>
      <c r="O19" s="308">
        <v>69408678.441612154</v>
      </c>
      <c r="P19" s="346">
        <f t="shared" si="7"/>
        <v>10.503948649740698</v>
      </c>
      <c r="Q19" s="347"/>
      <c r="R19" s="348"/>
      <c r="S19" s="340"/>
      <c r="T19" s="334"/>
      <c r="U19" s="334"/>
      <c r="V19" s="340"/>
      <c r="W19" s="334"/>
      <c r="X19" s="340"/>
      <c r="Y19" s="334"/>
      <c r="Z19" s="334"/>
      <c r="AA19" s="340"/>
      <c r="AB19" s="334"/>
      <c r="AC19" s="340"/>
      <c r="AD19" s="334"/>
      <c r="AE19" s="334"/>
      <c r="AF19" s="134"/>
      <c r="AG19" s="334"/>
      <c r="AH19" s="340"/>
      <c r="AI19" s="334"/>
      <c r="AJ19" s="337"/>
    </row>
    <row r="20" spans="1:48" s="338" customFormat="1" ht="18.600000000000001" customHeight="1">
      <c r="A20" s="1230" t="s">
        <v>885</v>
      </c>
      <c r="B20" s="1230"/>
      <c r="C20" s="1230"/>
      <c r="D20" s="330"/>
      <c r="E20" s="308">
        <v>641280619.27300835</v>
      </c>
      <c r="F20" s="346">
        <v>100</v>
      </c>
      <c r="G20" s="308">
        <v>199831470.53719062</v>
      </c>
      <c r="H20" s="346">
        <f t="shared" si="4"/>
        <v>31.161314490328863</v>
      </c>
      <c r="I20" s="308">
        <v>136902260.37860548</v>
      </c>
      <c r="J20" s="346">
        <f t="shared" si="5"/>
        <v>21.348261005268732</v>
      </c>
      <c r="K20" s="308">
        <v>216387706.75045177</v>
      </c>
      <c r="L20" s="346">
        <f t="shared" si="6"/>
        <v>33.743060408680527</v>
      </c>
      <c r="M20" s="308">
        <v>17955091.373014469</v>
      </c>
      <c r="N20" s="346">
        <f>M20/$E20*100</f>
        <v>2.7998805567162415</v>
      </c>
      <c r="O20" s="308">
        <v>70204090.233745754</v>
      </c>
      <c r="P20" s="346">
        <f t="shared" si="7"/>
        <v>10.947483539005599</v>
      </c>
      <c r="Q20" s="347"/>
      <c r="R20" s="348"/>
      <c r="S20" s="340"/>
      <c r="T20" s="334"/>
      <c r="U20" s="334"/>
      <c r="V20" s="340"/>
      <c r="W20" s="334"/>
      <c r="X20" s="340"/>
      <c r="Y20" s="334"/>
      <c r="Z20" s="334"/>
      <c r="AA20" s="340"/>
      <c r="AB20" s="334"/>
      <c r="AC20" s="340"/>
      <c r="AD20" s="334"/>
      <c r="AE20" s="334"/>
      <c r="AF20" s="134"/>
      <c r="AG20" s="334"/>
      <c r="AH20" s="340"/>
      <c r="AI20" s="334"/>
      <c r="AJ20" s="337"/>
    </row>
    <row r="21" spans="1:48" s="338" customFormat="1" ht="18.600000000000001" customHeight="1">
      <c r="A21" s="1230" t="s">
        <v>886</v>
      </c>
      <c r="B21" s="1230"/>
      <c r="C21" s="1230"/>
      <c r="D21" s="330"/>
      <c r="E21" s="308">
        <v>691497654.67302084</v>
      </c>
      <c r="F21" s="346">
        <v>100</v>
      </c>
      <c r="G21" s="308">
        <v>236867415.34364241</v>
      </c>
      <c r="H21" s="346">
        <f t="shared" si="4"/>
        <v>34.254261564436788</v>
      </c>
      <c r="I21" s="308">
        <v>131035357.08832623</v>
      </c>
      <c r="J21" s="346">
        <f>I21/$E21*100</f>
        <v>18.949501303845658</v>
      </c>
      <c r="K21" s="308">
        <v>219603523.48414138</v>
      </c>
      <c r="L21" s="346">
        <f>K21/$E21*100</f>
        <v>31.757667144653201</v>
      </c>
      <c r="M21" s="308">
        <v>21796649.106778391</v>
      </c>
      <c r="N21" s="346">
        <f>M21/$E21*100</f>
        <v>3.1520929911302558</v>
      </c>
      <c r="O21" s="308">
        <v>82194709.650132388</v>
      </c>
      <c r="P21" s="346">
        <f t="shared" si="7"/>
        <v>11.886476995934093</v>
      </c>
      <c r="Q21" s="347"/>
      <c r="R21" s="348"/>
      <c r="S21" s="340"/>
      <c r="T21" s="334"/>
      <c r="U21" s="334"/>
      <c r="V21" s="340"/>
      <c r="W21" s="334"/>
      <c r="X21" s="340"/>
      <c r="Y21" s="334"/>
      <c r="Z21" s="334"/>
      <c r="AA21" s="340"/>
      <c r="AB21" s="334"/>
      <c r="AC21" s="340"/>
      <c r="AD21" s="334"/>
      <c r="AE21" s="334"/>
      <c r="AF21" s="134"/>
      <c r="AG21" s="334"/>
      <c r="AH21" s="340"/>
      <c r="AI21" s="334"/>
      <c r="AJ21" s="337"/>
    </row>
    <row r="22" spans="1:48" s="338" customFormat="1" ht="18.600000000000001" customHeight="1">
      <c r="A22" s="1230" t="s">
        <v>887</v>
      </c>
      <c r="B22" s="1230"/>
      <c r="C22" s="1230"/>
      <c r="D22" s="330"/>
      <c r="E22" s="308">
        <v>706460885.93791437</v>
      </c>
      <c r="F22" s="346">
        <v>100</v>
      </c>
      <c r="G22" s="308">
        <v>272398983.42712039</v>
      </c>
      <c r="H22" s="346">
        <f>G22/$E22*100</f>
        <v>38.558254087270093</v>
      </c>
      <c r="I22" s="308">
        <v>139273600.49058628</v>
      </c>
      <c r="J22" s="346">
        <f>I22/$E22*100</f>
        <v>19.714269149619419</v>
      </c>
      <c r="K22" s="308">
        <v>189069557.83406022</v>
      </c>
      <c r="L22" s="346">
        <f>K22/$E22*100</f>
        <v>26.762919447839913</v>
      </c>
      <c r="M22" s="308">
        <v>21380139.060784411</v>
      </c>
      <c r="N22" s="346">
        <f>M22/$E22*100</f>
        <v>3.0263726536536595</v>
      </c>
      <c r="O22" s="308">
        <v>84338605.125363573</v>
      </c>
      <c r="P22" s="346">
        <f t="shared" si="7"/>
        <v>11.938184661616988</v>
      </c>
      <c r="Q22" s="347"/>
      <c r="R22" s="348"/>
      <c r="S22" s="340"/>
      <c r="T22" s="334"/>
      <c r="U22" s="334"/>
      <c r="V22" s="340"/>
      <c r="W22" s="334"/>
      <c r="X22" s="340"/>
      <c r="Y22" s="334"/>
      <c r="Z22" s="334"/>
      <c r="AA22" s="340"/>
      <c r="AB22" s="334"/>
      <c r="AC22" s="340"/>
      <c r="AD22" s="334"/>
      <c r="AE22" s="334"/>
      <c r="AF22" s="134"/>
      <c r="AG22" s="334"/>
      <c r="AH22" s="340"/>
      <c r="AI22" s="334"/>
      <c r="AJ22" s="337"/>
    </row>
    <row r="23" spans="1:48" s="338" customFormat="1" ht="18.600000000000001" customHeight="1">
      <c r="A23" s="1230" t="s">
        <v>1107</v>
      </c>
      <c r="B23" s="1230"/>
      <c r="C23" s="1230"/>
      <c r="D23" s="330"/>
      <c r="E23" s="308">
        <v>676944003.75320804</v>
      </c>
      <c r="F23" s="346">
        <v>100</v>
      </c>
      <c r="G23" s="308">
        <v>219622513.891718</v>
      </c>
      <c r="H23" s="346">
        <f>G23/$E23*100</f>
        <v>32.443232036040797</v>
      </c>
      <c r="I23" s="308">
        <v>130803745.98568261</v>
      </c>
      <c r="J23" s="346">
        <f>I23/$E23*100</f>
        <v>19.322683303266164</v>
      </c>
      <c r="K23" s="308">
        <v>202820594.52078381</v>
      </c>
      <c r="L23" s="346">
        <f>K23/$E23*100</f>
        <v>29.961207041686961</v>
      </c>
      <c r="M23" s="308">
        <v>17176022.906940293</v>
      </c>
      <c r="N23" s="346">
        <f>M23/$E23*100</f>
        <v>2.5372885809920134</v>
      </c>
      <c r="O23" s="308">
        <v>106521126.44808324</v>
      </c>
      <c r="P23" s="346">
        <f t="shared" si="7"/>
        <v>15.735589038014053</v>
      </c>
      <c r="Q23" s="347"/>
      <c r="R23" s="348"/>
      <c r="S23" s="340"/>
      <c r="T23" s="334"/>
      <c r="U23" s="334"/>
      <c r="V23" s="340"/>
      <c r="W23" s="334"/>
      <c r="X23" s="340"/>
      <c r="Y23" s="334"/>
      <c r="Z23" s="334"/>
      <c r="AA23" s="340"/>
      <c r="AB23" s="334"/>
      <c r="AC23" s="340"/>
      <c r="AD23" s="334"/>
      <c r="AE23" s="334"/>
      <c r="AF23" s="134"/>
      <c r="AG23" s="334"/>
      <c r="AH23" s="340"/>
      <c r="AI23" s="334"/>
      <c r="AJ23" s="337"/>
    </row>
    <row r="24" spans="1:48" ht="18.600000000000001" customHeight="1">
      <c r="A24" s="1230" t="s">
        <v>63</v>
      </c>
      <c r="B24" s="1230"/>
      <c r="C24" s="1230"/>
      <c r="D24" s="330"/>
      <c r="E24" s="309"/>
      <c r="F24" s="351"/>
      <c r="G24" s="309"/>
      <c r="H24" s="351"/>
      <c r="I24" s="309"/>
      <c r="J24" s="351"/>
      <c r="K24" s="309"/>
      <c r="L24" s="351"/>
      <c r="M24" s="309"/>
      <c r="N24" s="351"/>
      <c r="O24" s="309"/>
      <c r="P24" s="351"/>
      <c r="Q24" s="352">
        <f>G17</f>
        <v>154860301.40150899</v>
      </c>
      <c r="R24" s="353">
        <f>H17</f>
        <v>23.707401103479629</v>
      </c>
      <c r="S24" s="169"/>
      <c r="T24" s="354"/>
      <c r="U24" s="354"/>
      <c r="V24" s="169"/>
      <c r="W24" s="169"/>
      <c r="X24" s="169"/>
      <c r="Y24" s="169"/>
      <c r="Z24" s="354"/>
      <c r="AA24" s="169"/>
      <c r="AB24" s="169"/>
      <c r="AC24" s="169"/>
      <c r="AD24" s="169"/>
      <c r="AE24" s="354"/>
      <c r="AF24" s="169"/>
      <c r="AG24" s="354"/>
      <c r="AH24" s="169"/>
      <c r="AI24" s="354"/>
      <c r="AJ24" s="324"/>
      <c r="AQ24" s="338"/>
      <c r="AR24" s="338"/>
      <c r="AS24" s="338"/>
      <c r="AT24" s="338"/>
      <c r="AU24" s="338"/>
      <c r="AV24" s="338"/>
    </row>
    <row r="25" spans="1:48" ht="18.600000000000001" customHeight="1">
      <c r="A25" s="355"/>
      <c r="B25" s="355" t="s">
        <v>64</v>
      </c>
      <c r="C25" s="355"/>
      <c r="D25" s="356"/>
      <c r="E25" s="309">
        <v>641984133.02631521</v>
      </c>
      <c r="F25" s="357">
        <v>100</v>
      </c>
      <c r="G25" s="309">
        <v>214204186.73861897</v>
      </c>
      <c r="H25" s="357">
        <f>G25/$E25*100</f>
        <v>33.365962758122969</v>
      </c>
      <c r="I25" s="309">
        <v>126064563.73909</v>
      </c>
      <c r="J25" s="357">
        <f>I25/$E25*100</f>
        <v>19.636710201048309</v>
      </c>
      <c r="K25" s="309">
        <v>186700028.68442413</v>
      </c>
      <c r="L25" s="357">
        <f>K25/$E25*100</f>
        <v>29.08172010487543</v>
      </c>
      <c r="M25" s="309">
        <v>16633544.86679964</v>
      </c>
      <c r="N25" s="357">
        <f>M25/$E25*100</f>
        <v>2.5909588743866703</v>
      </c>
      <c r="O25" s="309">
        <v>98381808.997381285</v>
      </c>
      <c r="P25" s="357">
        <f>O25/$E25*100</f>
        <v>15.324648061566434</v>
      </c>
      <c r="Q25" s="352">
        <f>I17</f>
        <v>132878534.53754336</v>
      </c>
      <c r="R25" s="358">
        <f>J17</f>
        <v>20.342235471675345</v>
      </c>
      <c r="S25" s="354"/>
      <c r="T25" s="354"/>
      <c r="U25" s="354"/>
      <c r="V25" s="169"/>
      <c r="W25" s="354"/>
      <c r="X25" s="169"/>
      <c r="Y25" s="354"/>
      <c r="Z25" s="334"/>
      <c r="AA25" s="169"/>
      <c r="AB25" s="334"/>
      <c r="AC25" s="169"/>
      <c r="AD25" s="334"/>
      <c r="AE25" s="354"/>
      <c r="AF25" s="169"/>
      <c r="AG25" s="354"/>
      <c r="AH25" s="169"/>
      <c r="AI25" s="354"/>
      <c r="AJ25" s="324"/>
      <c r="AQ25" s="338"/>
      <c r="AR25" s="338"/>
      <c r="AS25" s="338"/>
      <c r="AT25" s="338"/>
      <c r="AU25" s="338"/>
      <c r="AV25" s="338"/>
    </row>
    <row r="26" spans="1:48" ht="18.600000000000001" customHeight="1">
      <c r="A26" s="355"/>
      <c r="B26" s="355" t="s">
        <v>25</v>
      </c>
      <c r="C26" s="355"/>
      <c r="D26" s="356"/>
      <c r="E26" s="309">
        <v>34959870.726893805</v>
      </c>
      <c r="F26" s="357">
        <v>100</v>
      </c>
      <c r="G26" s="309">
        <v>5418327.153099129</v>
      </c>
      <c r="H26" s="357">
        <f>G26/$E26*100</f>
        <v>15.498704773330118</v>
      </c>
      <c r="I26" s="309">
        <v>4739182.2465925412</v>
      </c>
      <c r="J26" s="357">
        <f>I26/$E26*100</f>
        <v>13.556063418011441</v>
      </c>
      <c r="K26" s="309">
        <v>16120565.836359618</v>
      </c>
      <c r="L26" s="357">
        <f>K26/$E26*100</f>
        <v>46.111628850956954</v>
      </c>
      <c r="M26" s="309">
        <v>542478.04014065559</v>
      </c>
      <c r="N26" s="357">
        <f>M26/$E26*100</f>
        <v>1.5517163789834612</v>
      </c>
      <c r="O26" s="309">
        <v>8139317.4507018691</v>
      </c>
      <c r="P26" s="357">
        <f>O26/$E26*100</f>
        <v>23.281886578718051</v>
      </c>
      <c r="Q26" s="352">
        <f>K17</f>
        <v>254720760.09774068</v>
      </c>
      <c r="R26" s="358">
        <f>L17</f>
        <v>38.994933978357253</v>
      </c>
      <c r="S26" s="354"/>
      <c r="T26" s="354"/>
      <c r="U26" s="354"/>
      <c r="V26" s="169"/>
      <c r="W26" s="354"/>
      <c r="X26" s="169"/>
      <c r="Y26" s="354"/>
      <c r="Z26" s="334"/>
      <c r="AA26" s="169"/>
      <c r="AB26" s="334"/>
      <c r="AC26" s="169"/>
      <c r="AD26" s="334"/>
      <c r="AE26" s="354"/>
      <c r="AF26" s="169"/>
      <c r="AG26" s="354"/>
      <c r="AH26" s="169"/>
      <c r="AI26" s="354"/>
      <c r="AJ26" s="324"/>
      <c r="AQ26" s="338"/>
      <c r="AR26" s="338"/>
      <c r="AS26" s="338"/>
      <c r="AT26" s="338"/>
      <c r="AU26" s="338"/>
      <c r="AV26" s="338"/>
    </row>
    <row r="27" spans="1:48" ht="18.600000000000001" customHeight="1">
      <c r="A27" s="1230" t="s">
        <v>26</v>
      </c>
      <c r="B27" s="1230"/>
      <c r="C27" s="1230"/>
      <c r="D27" s="330"/>
      <c r="E27" s="309"/>
      <c r="F27" s="351"/>
      <c r="G27" s="309"/>
      <c r="H27" s="351"/>
      <c r="I27" s="309"/>
      <c r="J27" s="351"/>
      <c r="K27" s="309"/>
      <c r="L27" s="351"/>
      <c r="M27" s="309"/>
      <c r="N27" s="351"/>
      <c r="O27" s="309"/>
      <c r="P27" s="351"/>
      <c r="Q27" s="352">
        <f>M17</f>
        <v>32985182.407392096</v>
      </c>
      <c r="R27" s="353">
        <f>N17</f>
        <v>5.0496669755019878</v>
      </c>
      <c r="S27" s="169"/>
      <c r="T27" s="169"/>
      <c r="U27" s="169"/>
      <c r="V27" s="169"/>
      <c r="W27" s="169"/>
      <c r="X27" s="169"/>
      <c r="Y27" s="169"/>
      <c r="Z27" s="354"/>
      <c r="AA27" s="169"/>
      <c r="AB27" s="354"/>
      <c r="AC27" s="169"/>
      <c r="AD27" s="354"/>
      <c r="AE27" s="354"/>
      <c r="AF27" s="169"/>
      <c r="AG27" s="354"/>
      <c r="AH27" s="169"/>
      <c r="AI27" s="354"/>
      <c r="AQ27" s="338"/>
      <c r="AR27" s="338"/>
      <c r="AS27" s="338"/>
      <c r="AT27" s="338"/>
      <c r="AU27" s="338"/>
      <c r="AV27" s="338"/>
    </row>
    <row r="28" spans="1:48" ht="18.600000000000001" customHeight="1">
      <c r="A28" s="355"/>
      <c r="B28" s="98" t="s">
        <v>81</v>
      </c>
      <c r="C28" s="355"/>
      <c r="D28" s="356"/>
      <c r="E28" s="309">
        <v>424033524.92005754</v>
      </c>
      <c r="F28" s="357">
        <v>100</v>
      </c>
      <c r="G28" s="309">
        <v>158688597.19823727</v>
      </c>
      <c r="H28" s="357">
        <f>G28/$E28*100</f>
        <v>37.423596926246482</v>
      </c>
      <c r="I28" s="309">
        <v>92195332.640895203</v>
      </c>
      <c r="J28" s="357">
        <f>I28/$E28*100</f>
        <v>21.742463089039166</v>
      </c>
      <c r="K28" s="309">
        <v>127885718.63340609</v>
      </c>
      <c r="L28" s="357">
        <f>K28/$E28*100</f>
        <v>30.159341447711292</v>
      </c>
      <c r="M28" s="309">
        <v>6895747.5553127034</v>
      </c>
      <c r="N28" s="357">
        <f>M28/$E28*100</f>
        <v>1.6262269726462664</v>
      </c>
      <c r="O28" s="309">
        <v>38368128.892206259</v>
      </c>
      <c r="P28" s="357">
        <f>O28/$E28*100</f>
        <v>9.0483715643567919</v>
      </c>
      <c r="Q28" s="352">
        <f>O17</f>
        <v>77770226.96937491</v>
      </c>
      <c r="R28" s="358">
        <f>P17</f>
        <v>11.9057624709857</v>
      </c>
      <c r="S28" s="359"/>
      <c r="T28" s="354"/>
      <c r="U28" s="359"/>
      <c r="V28" s="169"/>
      <c r="W28" s="359"/>
      <c r="X28" s="169"/>
      <c r="Y28" s="359"/>
      <c r="Z28" s="334"/>
      <c r="AA28" s="169"/>
      <c r="AB28" s="334"/>
      <c r="AC28" s="169"/>
      <c r="AD28" s="334"/>
      <c r="AE28" s="354"/>
      <c r="AF28" s="169"/>
      <c r="AG28" s="354"/>
      <c r="AH28" s="169"/>
      <c r="AI28" s="354"/>
      <c r="AJ28" s="324"/>
      <c r="AQ28" s="338"/>
      <c r="AR28" s="338"/>
      <c r="AS28" s="338"/>
      <c r="AT28" s="338"/>
      <c r="AU28" s="338"/>
      <c r="AV28" s="338"/>
    </row>
    <row r="29" spans="1:48" ht="18.600000000000001" customHeight="1">
      <c r="A29" s="355"/>
      <c r="B29" s="98" t="s">
        <v>82</v>
      </c>
      <c r="C29" s="355"/>
      <c r="D29" s="356"/>
      <c r="E29" s="309">
        <v>47057722.963917829</v>
      </c>
      <c r="F29" s="357">
        <v>100</v>
      </c>
      <c r="G29" s="309">
        <v>12050962.24521897</v>
      </c>
      <c r="H29" s="357">
        <f>G29/$E29*100</f>
        <v>25.60889368671581</v>
      </c>
      <c r="I29" s="309">
        <v>6022403.917880726</v>
      </c>
      <c r="J29" s="357">
        <f>I29/$E29*100</f>
        <v>12.79790763037661</v>
      </c>
      <c r="K29" s="309">
        <v>19567856.034991734</v>
      </c>
      <c r="L29" s="357">
        <f>K29/$E29*100</f>
        <v>41.582666568876832</v>
      </c>
      <c r="M29" s="309">
        <v>1901431.882471768</v>
      </c>
      <c r="N29" s="357">
        <f>M29/$E29*100</f>
        <v>4.0406372487035078</v>
      </c>
      <c r="O29" s="309">
        <v>7515068.8833546247</v>
      </c>
      <c r="P29" s="357">
        <f>O29/$E29*100</f>
        <v>15.969894865327227</v>
      </c>
      <c r="Q29" s="169"/>
      <c r="R29" s="354"/>
      <c r="S29" s="359"/>
      <c r="T29" s="354"/>
      <c r="U29" s="359"/>
      <c r="V29" s="169"/>
      <c r="W29" s="359"/>
      <c r="X29" s="169"/>
      <c r="Y29" s="359"/>
      <c r="Z29" s="334"/>
      <c r="AA29" s="169"/>
      <c r="AB29" s="334"/>
      <c r="AC29" s="169"/>
      <c r="AD29" s="334"/>
      <c r="AE29" s="354"/>
      <c r="AF29" s="169"/>
      <c r="AG29" s="354"/>
      <c r="AH29" s="169"/>
      <c r="AI29" s="354"/>
      <c r="AJ29" s="324"/>
      <c r="AQ29" s="338"/>
      <c r="AR29" s="338"/>
      <c r="AS29" s="338"/>
      <c r="AT29" s="338"/>
      <c r="AU29" s="338"/>
      <c r="AV29" s="338"/>
    </row>
    <row r="30" spans="1:48" ht="18.600000000000001" customHeight="1">
      <c r="A30" s="355"/>
      <c r="B30" s="98" t="s">
        <v>83</v>
      </c>
      <c r="C30" s="355"/>
      <c r="D30" s="356"/>
      <c r="E30" s="309">
        <v>120086599.85238186</v>
      </c>
      <c r="F30" s="357">
        <v>100</v>
      </c>
      <c r="G30" s="309">
        <v>31378173.320904549</v>
      </c>
      <c r="H30" s="357">
        <f>G30/$E30*100</f>
        <v>26.129620923130979</v>
      </c>
      <c r="I30" s="309">
        <v>20988416.532807421</v>
      </c>
      <c r="J30" s="357">
        <f>I30/$E30*100</f>
        <v>17.477734034111823</v>
      </c>
      <c r="K30" s="309">
        <v>33040876.838493716</v>
      </c>
      <c r="L30" s="357">
        <f>K30/$E30*100</f>
        <v>27.514207979166432</v>
      </c>
      <c r="M30" s="309">
        <v>3426657.0146490908</v>
      </c>
      <c r="N30" s="357">
        <f>M30/$E30*100</f>
        <v>2.8534882483652275</v>
      </c>
      <c r="O30" s="309">
        <v>31252476.145526975</v>
      </c>
      <c r="P30" s="357">
        <f>O30/$E30*100</f>
        <v>26.024948815225446</v>
      </c>
      <c r="Q30" s="169"/>
      <c r="R30" s="354"/>
      <c r="S30" s="359"/>
      <c r="T30" s="354"/>
      <c r="U30" s="359"/>
      <c r="V30" s="169"/>
      <c r="W30" s="359"/>
      <c r="X30" s="169"/>
      <c r="Y30" s="359"/>
      <c r="Z30" s="334"/>
      <c r="AA30" s="169"/>
      <c r="AB30" s="334"/>
      <c r="AC30" s="169"/>
      <c r="AD30" s="334"/>
      <c r="AE30" s="354"/>
      <c r="AF30" s="169"/>
      <c r="AG30" s="354"/>
      <c r="AH30" s="169"/>
      <c r="AI30" s="354"/>
      <c r="AJ30" s="324"/>
      <c r="AQ30" s="338"/>
      <c r="AR30" s="338"/>
      <c r="AS30" s="338"/>
      <c r="AT30" s="338"/>
      <c r="AU30" s="338"/>
      <c r="AV30" s="338"/>
    </row>
    <row r="31" spans="1:48" ht="18.600000000000001" customHeight="1">
      <c r="A31" s="355"/>
      <c r="B31" s="98" t="s">
        <v>344</v>
      </c>
      <c r="C31" s="355"/>
      <c r="D31" s="356"/>
      <c r="E31" s="309">
        <v>44303929.67585057</v>
      </c>
      <c r="F31" s="357">
        <v>100</v>
      </c>
      <c r="G31" s="309">
        <v>8777068.4663572889</v>
      </c>
      <c r="H31" s="357">
        <f>G31/$E31*100</f>
        <v>19.811038277134006</v>
      </c>
      <c r="I31" s="309">
        <v>6094877.4980991818</v>
      </c>
      <c r="J31" s="357">
        <f>I31/$E31*100</f>
        <v>13.756968157660769</v>
      </c>
      <c r="K31" s="309">
        <v>17897280.75389206</v>
      </c>
      <c r="L31" s="357">
        <f>K31/$E31*100</f>
        <v>40.396598867950104</v>
      </c>
      <c r="M31" s="309">
        <v>552023.48450672626</v>
      </c>
      <c r="N31" s="357">
        <f>M31/$E31*100</f>
        <v>1.2459921468492812</v>
      </c>
      <c r="O31" s="309">
        <v>10982679.472995337</v>
      </c>
      <c r="P31" s="357">
        <f>O31/$E31*100</f>
        <v>24.789402550405899</v>
      </c>
      <c r="Q31" s="169"/>
      <c r="R31" s="354"/>
      <c r="S31" s="359"/>
      <c r="T31" s="354"/>
      <c r="U31" s="359"/>
      <c r="V31" s="169"/>
      <c r="W31" s="359"/>
      <c r="X31" s="169"/>
      <c r="Y31" s="359"/>
      <c r="Z31" s="334"/>
      <c r="AA31" s="169"/>
      <c r="AB31" s="334"/>
      <c r="AC31" s="169"/>
      <c r="AD31" s="334"/>
      <c r="AE31" s="354"/>
      <c r="AF31" s="169"/>
      <c r="AG31" s="354"/>
      <c r="AH31" s="169"/>
      <c r="AI31" s="354"/>
      <c r="AJ31" s="324"/>
      <c r="AQ31" s="338"/>
      <c r="AR31" s="338"/>
      <c r="AS31" s="338"/>
      <c r="AT31" s="338"/>
      <c r="AU31" s="338"/>
      <c r="AV31" s="338"/>
    </row>
    <row r="32" spans="1:48" ht="18.600000000000001" customHeight="1">
      <c r="A32" s="355"/>
      <c r="B32" s="98" t="s">
        <v>343</v>
      </c>
      <c r="C32" s="355"/>
      <c r="D32" s="356"/>
      <c r="E32" s="309">
        <v>41462226.341000021</v>
      </c>
      <c r="F32" s="357">
        <v>100</v>
      </c>
      <c r="G32" s="309">
        <v>8727712.6610000003</v>
      </c>
      <c r="H32" s="357">
        <f>G32/$E32*100</f>
        <v>21.049792621409676</v>
      </c>
      <c r="I32" s="309">
        <v>5502715.3960000006</v>
      </c>
      <c r="J32" s="357">
        <f>I32/$E32*100</f>
        <v>13.271635128185647</v>
      </c>
      <c r="K32" s="309">
        <v>4428862.2600000007</v>
      </c>
      <c r="L32" s="357">
        <f>K32/$E32*100</f>
        <v>10.681679810378416</v>
      </c>
      <c r="M32" s="309">
        <v>4400162.9699999988</v>
      </c>
      <c r="N32" s="357">
        <f>M32/$E32*100</f>
        <v>10.612461891967646</v>
      </c>
      <c r="O32" s="309">
        <v>18402773.054000005</v>
      </c>
      <c r="P32" s="357">
        <f>O32/$E32*100</f>
        <v>44.384430548058582</v>
      </c>
      <c r="Q32" s="169"/>
      <c r="R32" s="354"/>
      <c r="S32" s="359"/>
      <c r="T32" s="354"/>
      <c r="U32" s="359"/>
      <c r="V32" s="169"/>
      <c r="W32" s="359"/>
      <c r="X32" s="169"/>
      <c r="Y32" s="359"/>
      <c r="Z32" s="334"/>
      <c r="AA32" s="169"/>
      <c r="AB32" s="334"/>
      <c r="AC32" s="169"/>
      <c r="AD32" s="334"/>
      <c r="AE32" s="354"/>
      <c r="AF32" s="169"/>
      <c r="AG32" s="354"/>
      <c r="AH32" s="169"/>
      <c r="AI32" s="354"/>
      <c r="AJ32" s="324"/>
      <c r="AQ32" s="338"/>
      <c r="AR32" s="338"/>
      <c r="AS32" s="338"/>
      <c r="AT32" s="338"/>
      <c r="AU32" s="338"/>
      <c r="AV32" s="338"/>
    </row>
    <row r="33" spans="1:48" ht="18.600000000000001" customHeight="1">
      <c r="A33" s="1230" t="s">
        <v>27</v>
      </c>
      <c r="B33" s="1230"/>
      <c r="C33" s="1230"/>
      <c r="D33" s="330"/>
      <c r="E33" s="309"/>
      <c r="F33" s="351"/>
      <c r="G33" s="309"/>
      <c r="H33" s="351"/>
      <c r="I33" s="309"/>
      <c r="J33" s="351"/>
      <c r="K33" s="309"/>
      <c r="L33" s="351"/>
      <c r="M33" s="309"/>
      <c r="N33" s="351"/>
      <c r="O33" s="309"/>
      <c r="P33" s="351"/>
      <c r="Q33" s="169"/>
      <c r="R33" s="169"/>
      <c r="S33" s="169"/>
      <c r="T33" s="169"/>
      <c r="U33" s="169"/>
      <c r="V33" s="169"/>
      <c r="W33" s="169"/>
      <c r="X33" s="169"/>
      <c r="Y33" s="169"/>
      <c r="Z33" s="354"/>
      <c r="AA33" s="169"/>
      <c r="AB33" s="354"/>
      <c r="AC33" s="169"/>
      <c r="AD33" s="354"/>
      <c r="AE33" s="354"/>
      <c r="AF33" s="169"/>
      <c r="AG33" s="354"/>
      <c r="AH33" s="169"/>
      <c r="AI33" s="354"/>
      <c r="AJ33" s="324"/>
      <c r="AQ33" s="338"/>
      <c r="AR33" s="338"/>
      <c r="AS33" s="338"/>
      <c r="AT33" s="338"/>
      <c r="AU33" s="338"/>
      <c r="AV33" s="338"/>
    </row>
    <row r="34" spans="1:48" ht="18.600000000000001" customHeight="1">
      <c r="A34" s="1120" t="s">
        <v>65</v>
      </c>
      <c r="B34" s="1120"/>
      <c r="C34" s="360"/>
      <c r="D34" s="330"/>
      <c r="E34" s="309">
        <v>671448508.01487231</v>
      </c>
      <c r="F34" s="357">
        <v>100</v>
      </c>
      <c r="G34" s="309">
        <v>218147885.47625646</v>
      </c>
      <c r="H34" s="357">
        <f t="shared" ref="H34:H48" si="8">G34/$E34*100</f>
        <v>32.489145909521419</v>
      </c>
      <c r="I34" s="309">
        <v>130031921.87702191</v>
      </c>
      <c r="J34" s="357">
        <f t="shared" ref="J34:J48" si="9">I34/$E34*100</f>
        <v>19.365881422755614</v>
      </c>
      <c r="K34" s="309">
        <v>200401004.93608215</v>
      </c>
      <c r="L34" s="357">
        <f t="shared" ref="L34:L48" si="10">K34/$E34*100</f>
        <v>29.846071968878864</v>
      </c>
      <c r="M34" s="309">
        <v>17115056.124940295</v>
      </c>
      <c r="N34" s="357">
        <f t="shared" ref="N34:N48" si="11">M34/$E34*100</f>
        <v>2.5489752260438716</v>
      </c>
      <c r="O34" s="309">
        <v>105752639.60057156</v>
      </c>
      <c r="P34" s="357">
        <f t="shared" ref="P34:P48" si="12">O34/$E34*100</f>
        <v>15.749925472800244</v>
      </c>
      <c r="Q34" s="169"/>
      <c r="R34" s="354"/>
      <c r="S34" s="359"/>
      <c r="T34" s="354"/>
      <c r="U34" s="359"/>
      <c r="V34" s="169"/>
      <c r="W34" s="359"/>
      <c r="X34" s="169"/>
      <c r="Y34" s="359"/>
      <c r="Z34" s="334"/>
      <c r="AA34" s="169"/>
      <c r="AB34" s="334"/>
      <c r="AC34" s="169"/>
      <c r="AD34" s="334"/>
      <c r="AE34" s="354"/>
      <c r="AF34" s="169"/>
      <c r="AG34" s="354"/>
      <c r="AH34" s="169"/>
      <c r="AI34" s="354"/>
      <c r="AJ34" s="324"/>
      <c r="AQ34" s="338"/>
      <c r="AR34" s="338"/>
      <c r="AS34" s="338"/>
      <c r="AT34" s="338"/>
      <c r="AU34" s="338"/>
      <c r="AV34" s="338"/>
    </row>
    <row r="35" spans="1:48" ht="18.600000000000001" customHeight="1">
      <c r="A35" s="7"/>
      <c r="B35" s="98" t="s">
        <v>28</v>
      </c>
      <c r="C35" s="361"/>
      <c r="D35" s="330"/>
      <c r="E35" s="309">
        <v>339277474.56895465</v>
      </c>
      <c r="F35" s="357">
        <v>100</v>
      </c>
      <c r="G35" s="309">
        <v>137210416.25030416</v>
      </c>
      <c r="H35" s="357">
        <f t="shared" si="8"/>
        <v>40.441946941696408</v>
      </c>
      <c r="I35" s="309">
        <v>63487931.615121983</v>
      </c>
      <c r="J35" s="357">
        <f t="shared" si="9"/>
        <v>18.71268692263822</v>
      </c>
      <c r="K35" s="309">
        <v>83969536.584426925</v>
      </c>
      <c r="L35" s="357">
        <f t="shared" si="10"/>
        <v>24.749517099863045</v>
      </c>
      <c r="M35" s="309">
        <v>8671999.7994407043</v>
      </c>
      <c r="N35" s="357">
        <f t="shared" si="11"/>
        <v>2.5560199097975218</v>
      </c>
      <c r="O35" s="309">
        <v>45937590.319660701</v>
      </c>
      <c r="P35" s="357">
        <f t="shared" si="12"/>
        <v>13.539829126004758</v>
      </c>
      <c r="Q35" s="169"/>
      <c r="R35" s="354"/>
      <c r="S35" s="359"/>
      <c r="T35" s="354"/>
      <c r="U35" s="359"/>
      <c r="V35" s="169"/>
      <c r="W35" s="359"/>
      <c r="X35" s="169"/>
      <c r="Y35" s="359"/>
      <c r="Z35" s="334"/>
      <c r="AA35" s="169"/>
      <c r="AB35" s="334"/>
      <c r="AC35" s="169"/>
      <c r="AD35" s="334"/>
      <c r="AE35" s="354"/>
      <c r="AF35" s="169"/>
      <c r="AG35" s="354"/>
      <c r="AH35" s="169"/>
      <c r="AI35" s="354"/>
      <c r="AJ35" s="324"/>
      <c r="AQ35" s="338"/>
      <c r="AR35" s="338"/>
      <c r="AS35" s="338"/>
      <c r="AT35" s="338"/>
      <c r="AU35" s="338"/>
      <c r="AV35" s="338"/>
    </row>
    <row r="36" spans="1:48" ht="18.600000000000001" customHeight="1">
      <c r="A36" s="42"/>
      <c r="B36" s="42" t="s">
        <v>927</v>
      </c>
      <c r="C36" s="361"/>
      <c r="D36" s="330"/>
      <c r="E36" s="309">
        <v>72316785.614894018</v>
      </c>
      <c r="F36" s="357">
        <v>100</v>
      </c>
      <c r="G36" s="309">
        <v>25661130.025488593</v>
      </c>
      <c r="H36" s="357">
        <f t="shared" si="8"/>
        <v>35.484334386958082</v>
      </c>
      <c r="I36" s="309">
        <v>13387374.908221005</v>
      </c>
      <c r="J36" s="357">
        <f t="shared" si="9"/>
        <v>18.512126602960912</v>
      </c>
      <c r="K36" s="309">
        <v>15791615.665721871</v>
      </c>
      <c r="L36" s="357">
        <f t="shared" si="10"/>
        <v>21.836722320342602</v>
      </c>
      <c r="M36" s="309">
        <v>4221343.8977679312</v>
      </c>
      <c r="N36" s="357">
        <f t="shared" si="11"/>
        <v>5.8372947053367419</v>
      </c>
      <c r="O36" s="309">
        <v>13255321.117694648</v>
      </c>
      <c r="P36" s="357">
        <f t="shared" si="12"/>
        <v>18.329521984401705</v>
      </c>
      <c r="Q36" s="169"/>
      <c r="R36" s="354"/>
      <c r="S36" s="359"/>
      <c r="T36" s="354"/>
      <c r="U36" s="359"/>
      <c r="V36" s="169"/>
      <c r="W36" s="359"/>
      <c r="X36" s="169"/>
      <c r="Y36" s="359"/>
      <c r="Z36" s="334"/>
      <c r="AA36" s="169"/>
      <c r="AB36" s="334"/>
      <c r="AC36" s="169"/>
      <c r="AD36" s="334"/>
      <c r="AE36" s="354"/>
      <c r="AF36" s="169"/>
      <c r="AG36" s="354"/>
      <c r="AH36" s="169"/>
      <c r="AI36" s="354"/>
      <c r="AJ36" s="324"/>
      <c r="AQ36" s="338"/>
      <c r="AR36" s="338"/>
      <c r="AS36" s="338"/>
      <c r="AT36" s="338"/>
      <c r="AU36" s="338"/>
      <c r="AV36" s="338"/>
    </row>
    <row r="37" spans="1:48" ht="18.600000000000001" customHeight="1">
      <c r="A37" s="42"/>
      <c r="B37" s="42" t="s">
        <v>928</v>
      </c>
      <c r="C37" s="362"/>
      <c r="D37" s="356"/>
      <c r="E37" s="309">
        <v>176786069.65374386</v>
      </c>
      <c r="F37" s="357">
        <v>100</v>
      </c>
      <c r="G37" s="309">
        <v>72447582.661417246</v>
      </c>
      <c r="H37" s="357">
        <f t="shared" si="8"/>
        <v>40.980368421173843</v>
      </c>
      <c r="I37" s="309">
        <v>34412950.249049693</v>
      </c>
      <c r="J37" s="357">
        <f t="shared" si="9"/>
        <v>19.465872122419754</v>
      </c>
      <c r="K37" s="309">
        <v>45954446.173927024</v>
      </c>
      <c r="L37" s="357">
        <f t="shared" si="10"/>
        <v>25.994381946458883</v>
      </c>
      <c r="M37" s="309">
        <v>1807186.715069853</v>
      </c>
      <c r="N37" s="357">
        <f t="shared" si="11"/>
        <v>1.0222449758679737</v>
      </c>
      <c r="O37" s="309">
        <v>22163903.854279961</v>
      </c>
      <c r="P37" s="357">
        <f t="shared" si="12"/>
        <v>12.537132534079495</v>
      </c>
      <c r="Q37" s="169"/>
      <c r="R37" s="354"/>
      <c r="S37" s="359"/>
      <c r="T37" s="354"/>
      <c r="U37" s="359"/>
      <c r="V37" s="169"/>
      <c r="W37" s="359"/>
      <c r="X37" s="169"/>
      <c r="Y37" s="359"/>
      <c r="Z37" s="334"/>
      <c r="AA37" s="169"/>
      <c r="AB37" s="334"/>
      <c r="AC37" s="169"/>
      <c r="AD37" s="334"/>
      <c r="AE37" s="354"/>
      <c r="AF37" s="169"/>
      <c r="AG37" s="354"/>
      <c r="AH37" s="169"/>
      <c r="AI37" s="354"/>
      <c r="AJ37" s="324"/>
      <c r="AQ37" s="338"/>
      <c r="AR37" s="338"/>
      <c r="AS37" s="338"/>
      <c r="AT37" s="338"/>
      <c r="AU37" s="338"/>
      <c r="AV37" s="338"/>
    </row>
    <row r="38" spans="1:48" ht="18.600000000000001" customHeight="1">
      <c r="A38" s="42"/>
      <c r="B38" s="42" t="s">
        <v>929</v>
      </c>
      <c r="C38" s="362"/>
      <c r="D38" s="356"/>
      <c r="E38" s="309">
        <v>47553017.663041472</v>
      </c>
      <c r="F38" s="357">
        <v>100</v>
      </c>
      <c r="G38" s="309">
        <v>21781982.866012495</v>
      </c>
      <c r="H38" s="357">
        <f t="shared" si="8"/>
        <v>45.805679505680672</v>
      </c>
      <c r="I38" s="309">
        <v>11732348.012299931</v>
      </c>
      <c r="J38" s="357">
        <f t="shared" si="9"/>
        <v>24.672141935207598</v>
      </c>
      <c r="K38" s="309">
        <v>7972842.7492899522</v>
      </c>
      <c r="L38" s="357">
        <f t="shared" si="10"/>
        <v>16.766218299299435</v>
      </c>
      <c r="M38" s="309">
        <v>599416.35328414291</v>
      </c>
      <c r="N38" s="357">
        <f t="shared" si="11"/>
        <v>1.2605222186561955</v>
      </c>
      <c r="O38" s="309">
        <v>5466427.6821549712</v>
      </c>
      <c r="P38" s="357">
        <f t="shared" si="12"/>
        <v>11.495438041156147</v>
      </c>
      <c r="Q38" s="169"/>
      <c r="R38" s="354"/>
      <c r="S38" s="359"/>
      <c r="T38" s="354"/>
      <c r="U38" s="359"/>
      <c r="V38" s="169"/>
      <c r="W38" s="359"/>
      <c r="X38" s="169"/>
      <c r="Y38" s="359"/>
      <c r="Z38" s="334"/>
      <c r="AA38" s="169"/>
      <c r="AB38" s="334"/>
      <c r="AC38" s="169"/>
      <c r="AD38" s="334"/>
      <c r="AE38" s="354"/>
      <c r="AF38" s="169"/>
      <c r="AG38" s="354"/>
      <c r="AH38" s="169"/>
      <c r="AI38" s="354"/>
      <c r="AJ38" s="324"/>
      <c r="AQ38" s="338"/>
      <c r="AR38" s="338"/>
      <c r="AS38" s="338"/>
      <c r="AT38" s="338"/>
      <c r="AU38" s="338"/>
      <c r="AV38" s="338"/>
    </row>
    <row r="39" spans="1:48" ht="18.600000000000001" customHeight="1">
      <c r="A39" s="42"/>
      <c r="B39" s="42" t="s">
        <v>930</v>
      </c>
      <c r="C39" s="362"/>
      <c r="D39" s="356"/>
      <c r="E39" s="309">
        <v>42621601.637275271</v>
      </c>
      <c r="F39" s="357">
        <v>100</v>
      </c>
      <c r="G39" s="309">
        <v>17319720.697385896</v>
      </c>
      <c r="H39" s="357">
        <f t="shared" si="8"/>
        <v>40.636015616641465</v>
      </c>
      <c r="I39" s="309">
        <v>3955258.4455513544</v>
      </c>
      <c r="J39" s="357">
        <f t="shared" si="9"/>
        <v>9.2799385607607761</v>
      </c>
      <c r="K39" s="309">
        <v>14250631.995488103</v>
      </c>
      <c r="L39" s="357">
        <f t="shared" si="10"/>
        <v>33.43523342169533</v>
      </c>
      <c r="M39" s="309">
        <v>2044052.8333187776</v>
      </c>
      <c r="N39" s="357">
        <f t="shared" si="11"/>
        <v>4.7958142228309057</v>
      </c>
      <c r="O39" s="309">
        <v>5051937.6655311268</v>
      </c>
      <c r="P39" s="357">
        <f t="shared" si="12"/>
        <v>11.852998178071491</v>
      </c>
      <c r="Q39" s="169"/>
      <c r="R39" s="354"/>
      <c r="S39" s="359"/>
      <c r="T39" s="354"/>
      <c r="U39" s="359"/>
      <c r="V39" s="169"/>
      <c r="W39" s="359"/>
      <c r="X39" s="169"/>
      <c r="Y39" s="359"/>
      <c r="Z39" s="334"/>
      <c r="AA39" s="169"/>
      <c r="AB39" s="334"/>
      <c r="AC39" s="169"/>
      <c r="AD39" s="334"/>
      <c r="AE39" s="354"/>
      <c r="AF39" s="169"/>
      <c r="AG39" s="354"/>
      <c r="AH39" s="169"/>
      <c r="AI39" s="354"/>
      <c r="AJ39" s="324"/>
      <c r="AQ39" s="338"/>
      <c r="AR39" s="338"/>
      <c r="AS39" s="338"/>
      <c r="AT39" s="338"/>
      <c r="AU39" s="338"/>
      <c r="AV39" s="338"/>
    </row>
    <row r="40" spans="1:48" ht="18.600000000000001" customHeight="1">
      <c r="A40" s="42"/>
      <c r="B40" s="98" t="s">
        <v>30</v>
      </c>
      <c r="C40" s="362"/>
      <c r="D40" s="356"/>
      <c r="E40" s="309">
        <v>147594601.20490491</v>
      </c>
      <c r="F40" s="357">
        <v>100</v>
      </c>
      <c r="G40" s="309">
        <v>47064134.767575718</v>
      </c>
      <c r="H40" s="357">
        <f t="shared" si="8"/>
        <v>31.887436520958374</v>
      </c>
      <c r="I40" s="309">
        <v>38875449.272492819</v>
      </c>
      <c r="J40" s="357">
        <f t="shared" si="9"/>
        <v>26.339343685425327</v>
      </c>
      <c r="K40" s="309">
        <v>40444654.95704174</v>
      </c>
      <c r="L40" s="357">
        <f t="shared" si="10"/>
        <v>27.40253005656529</v>
      </c>
      <c r="M40" s="309">
        <v>3550894.1450883462</v>
      </c>
      <c r="N40" s="357">
        <f t="shared" si="11"/>
        <v>2.4058428398465987</v>
      </c>
      <c r="O40" s="309">
        <v>17659468.062706247</v>
      </c>
      <c r="P40" s="357">
        <f t="shared" si="12"/>
        <v>11.964846897204382</v>
      </c>
      <c r="Q40" s="169"/>
      <c r="R40" s="354"/>
      <c r="S40" s="359"/>
      <c r="T40" s="354"/>
      <c r="U40" s="359"/>
      <c r="V40" s="169"/>
      <c r="W40" s="359"/>
      <c r="X40" s="169"/>
      <c r="Y40" s="359"/>
      <c r="Z40" s="334"/>
      <c r="AA40" s="169"/>
      <c r="AB40" s="334"/>
      <c r="AC40" s="169"/>
      <c r="AD40" s="334"/>
      <c r="AE40" s="354"/>
      <c r="AF40" s="169"/>
      <c r="AG40" s="354"/>
      <c r="AH40" s="169"/>
      <c r="AI40" s="354"/>
      <c r="AJ40" s="324"/>
      <c r="AQ40" s="338"/>
      <c r="AR40" s="338"/>
      <c r="AS40" s="338"/>
      <c r="AT40" s="338"/>
      <c r="AU40" s="338"/>
      <c r="AV40" s="338"/>
    </row>
    <row r="41" spans="1:48" ht="18.600000000000001" customHeight="1">
      <c r="A41" s="42"/>
      <c r="B41" s="42" t="s">
        <v>931</v>
      </c>
      <c r="C41" s="362"/>
      <c r="D41" s="356"/>
      <c r="E41" s="309">
        <v>104879875.31691495</v>
      </c>
      <c r="F41" s="357">
        <v>100</v>
      </c>
      <c r="G41" s="309">
        <v>37733809.284617342</v>
      </c>
      <c r="H41" s="357">
        <f t="shared" si="8"/>
        <v>35.978121799437019</v>
      </c>
      <c r="I41" s="309">
        <v>33614675.773101702</v>
      </c>
      <c r="J41" s="357">
        <f t="shared" si="9"/>
        <v>32.050644293319777</v>
      </c>
      <c r="K41" s="309">
        <v>21285759.675281849</v>
      </c>
      <c r="L41" s="357">
        <f t="shared" si="10"/>
        <v>20.295370881175046</v>
      </c>
      <c r="M41" s="309">
        <v>2151222.3995866058</v>
      </c>
      <c r="N41" s="357">
        <f t="shared" si="11"/>
        <v>2.0511298216996052</v>
      </c>
      <c r="O41" s="309">
        <v>10094408.184327418</v>
      </c>
      <c r="P41" s="357">
        <f t="shared" si="12"/>
        <v>9.6247332043685212</v>
      </c>
      <c r="Q41" s="169"/>
      <c r="R41" s="354"/>
      <c r="S41" s="359"/>
      <c r="T41" s="354"/>
      <c r="U41" s="359"/>
      <c r="V41" s="169"/>
      <c r="W41" s="359"/>
      <c r="X41" s="169"/>
      <c r="Y41" s="359"/>
      <c r="Z41" s="334"/>
      <c r="AA41" s="169"/>
      <c r="AB41" s="334"/>
      <c r="AC41" s="169"/>
      <c r="AD41" s="334"/>
      <c r="AE41" s="354"/>
      <c r="AF41" s="169"/>
      <c r="AG41" s="354"/>
      <c r="AH41" s="169"/>
      <c r="AI41" s="354"/>
      <c r="AJ41" s="324"/>
      <c r="AQ41" s="338"/>
      <c r="AR41" s="338"/>
      <c r="AS41" s="338"/>
      <c r="AT41" s="338"/>
      <c r="AU41" s="338"/>
      <c r="AV41" s="338"/>
    </row>
    <row r="42" spans="1:48" ht="18.600000000000001" customHeight="1">
      <c r="A42" s="42"/>
      <c r="B42" s="42" t="s">
        <v>932</v>
      </c>
      <c r="C42" s="362"/>
      <c r="D42" s="356"/>
      <c r="E42" s="309">
        <v>42714725.887989931</v>
      </c>
      <c r="F42" s="357">
        <v>100</v>
      </c>
      <c r="G42" s="309">
        <v>9330325.4829583578</v>
      </c>
      <c r="H42" s="357">
        <f t="shared" si="8"/>
        <v>21.843346267573168</v>
      </c>
      <c r="I42" s="309">
        <v>5260773.4993911255</v>
      </c>
      <c r="J42" s="357">
        <f t="shared" si="9"/>
        <v>12.316065221128561</v>
      </c>
      <c r="K42" s="309">
        <v>19158895.281759877</v>
      </c>
      <c r="L42" s="357">
        <f t="shared" si="10"/>
        <v>44.853138779351895</v>
      </c>
      <c r="M42" s="309">
        <v>1399671.7455017397</v>
      </c>
      <c r="N42" s="357">
        <f t="shared" si="11"/>
        <v>3.2767897169048306</v>
      </c>
      <c r="O42" s="309">
        <v>7565059.8783788253</v>
      </c>
      <c r="P42" s="357">
        <f t="shared" si="12"/>
        <v>17.71066001504153</v>
      </c>
      <c r="Q42" s="169"/>
      <c r="R42" s="354"/>
      <c r="S42" s="359"/>
      <c r="T42" s="354"/>
      <c r="U42" s="359"/>
      <c r="V42" s="169"/>
      <c r="W42" s="359"/>
      <c r="X42" s="169"/>
      <c r="Y42" s="359"/>
      <c r="Z42" s="334"/>
      <c r="AA42" s="169"/>
      <c r="AB42" s="334"/>
      <c r="AC42" s="169"/>
      <c r="AD42" s="334"/>
      <c r="AE42" s="354"/>
      <c r="AF42" s="169"/>
      <c r="AG42" s="354"/>
      <c r="AH42" s="169"/>
      <c r="AI42" s="354"/>
      <c r="AJ42" s="324"/>
      <c r="AQ42" s="338"/>
      <c r="AR42" s="338"/>
      <c r="AS42" s="338"/>
      <c r="AT42" s="338"/>
      <c r="AU42" s="338"/>
      <c r="AV42" s="338"/>
    </row>
    <row r="43" spans="1:48" ht="18.600000000000001" customHeight="1">
      <c r="A43" s="42"/>
      <c r="B43" s="98" t="s">
        <v>31</v>
      </c>
      <c r="C43" s="362"/>
      <c r="D43" s="356"/>
      <c r="E43" s="309">
        <v>171282156.86794928</v>
      </c>
      <c r="F43" s="357">
        <v>100</v>
      </c>
      <c r="G43" s="309">
        <v>33012761.778982893</v>
      </c>
      <c r="H43" s="357">
        <f t="shared" si="8"/>
        <v>19.273905923799305</v>
      </c>
      <c r="I43" s="309">
        <v>26410172.87560131</v>
      </c>
      <c r="J43" s="357">
        <f t="shared" si="9"/>
        <v>15.419103401390693</v>
      </c>
      <c r="K43" s="309">
        <v>68530393.028327912</v>
      </c>
      <c r="L43" s="357">
        <f t="shared" si="10"/>
        <v>40.010234738672587</v>
      </c>
      <c r="M43" s="309">
        <v>4479588.5326575218</v>
      </c>
      <c r="N43" s="357">
        <f t="shared" si="11"/>
        <v>2.6153270221317215</v>
      </c>
      <c r="O43" s="309">
        <v>38849240.65237952</v>
      </c>
      <c r="P43" s="357">
        <f t="shared" si="12"/>
        <v>22.681428914005625</v>
      </c>
      <c r="Q43" s="169"/>
      <c r="R43" s="354"/>
      <c r="S43" s="359"/>
      <c r="T43" s="354"/>
      <c r="U43" s="359"/>
      <c r="V43" s="169"/>
      <c r="W43" s="359"/>
      <c r="X43" s="169"/>
      <c r="Y43" s="359"/>
      <c r="Z43" s="334"/>
      <c r="AA43" s="169"/>
      <c r="AB43" s="334"/>
      <c r="AC43" s="169"/>
      <c r="AD43" s="334"/>
      <c r="AE43" s="354"/>
      <c r="AF43" s="169"/>
      <c r="AG43" s="354"/>
      <c r="AH43" s="169"/>
      <c r="AI43" s="354"/>
      <c r="AJ43" s="324"/>
      <c r="AQ43" s="338"/>
      <c r="AR43" s="338"/>
      <c r="AS43" s="338"/>
      <c r="AT43" s="338"/>
      <c r="AU43" s="338"/>
      <c r="AV43" s="338"/>
    </row>
    <row r="44" spans="1:48" ht="18.600000000000001" customHeight="1">
      <c r="A44" s="42"/>
      <c r="B44" s="42" t="s">
        <v>933</v>
      </c>
      <c r="C44" s="360"/>
      <c r="D44" s="330"/>
      <c r="E44" s="309">
        <v>41726288.83304131</v>
      </c>
      <c r="F44" s="357">
        <v>100</v>
      </c>
      <c r="G44" s="309">
        <v>7601770.0222011153</v>
      </c>
      <c r="H44" s="357">
        <f t="shared" si="8"/>
        <v>18.218179077985937</v>
      </c>
      <c r="I44" s="309">
        <v>10893809.780191353</v>
      </c>
      <c r="J44" s="357">
        <f t="shared" si="9"/>
        <v>26.107785007625694</v>
      </c>
      <c r="K44" s="309">
        <v>16253393.636598198</v>
      </c>
      <c r="L44" s="357">
        <f t="shared" si="10"/>
        <v>38.952406483194864</v>
      </c>
      <c r="M44" s="309">
        <v>870854.18626667967</v>
      </c>
      <c r="N44" s="357">
        <f t="shared" si="11"/>
        <v>2.0870636009620065</v>
      </c>
      <c r="O44" s="309">
        <v>6106461.2077839561</v>
      </c>
      <c r="P44" s="357">
        <f t="shared" si="12"/>
        <v>14.634565830231477</v>
      </c>
      <c r="Q44" s="169"/>
      <c r="R44" s="354"/>
      <c r="S44" s="359"/>
      <c r="T44" s="354"/>
      <c r="U44" s="359"/>
      <c r="V44" s="169"/>
      <c r="W44" s="359"/>
      <c r="X44" s="169"/>
      <c r="Y44" s="359"/>
      <c r="Z44" s="334"/>
      <c r="AA44" s="169"/>
      <c r="AB44" s="334"/>
      <c r="AC44" s="169"/>
      <c r="AD44" s="334"/>
      <c r="AE44" s="354"/>
      <c r="AF44" s="169"/>
      <c r="AG44" s="354"/>
      <c r="AH44" s="169"/>
      <c r="AI44" s="354"/>
      <c r="AJ44" s="324"/>
      <c r="AQ44" s="338"/>
      <c r="AR44" s="338"/>
      <c r="AS44" s="338"/>
      <c r="AT44" s="338"/>
      <c r="AU44" s="338"/>
      <c r="AV44" s="338"/>
    </row>
    <row r="45" spans="1:48" ht="18.600000000000001" customHeight="1">
      <c r="A45" s="42"/>
      <c r="B45" s="42" t="s">
        <v>934</v>
      </c>
      <c r="C45" s="360"/>
      <c r="D45" s="330"/>
      <c r="E45" s="309">
        <v>98333996.716852143</v>
      </c>
      <c r="F45" s="357">
        <v>100</v>
      </c>
      <c r="G45" s="309">
        <v>22010961.633252278</v>
      </c>
      <c r="H45" s="357">
        <f t="shared" si="8"/>
        <v>22.383877771826715</v>
      </c>
      <c r="I45" s="309">
        <v>12445476.435912954</v>
      </c>
      <c r="J45" s="357">
        <f t="shared" si="9"/>
        <v>12.656331331420489</v>
      </c>
      <c r="K45" s="309">
        <v>35816554.23827032</v>
      </c>
      <c r="L45" s="357">
        <f t="shared" si="10"/>
        <v>36.423368757605076</v>
      </c>
      <c r="M45" s="309">
        <v>2309302.4656800828</v>
      </c>
      <c r="N45" s="357">
        <f t="shared" si="11"/>
        <v>2.34842734230523</v>
      </c>
      <c r="O45" s="309">
        <v>25751701.943736508</v>
      </c>
      <c r="P45" s="357">
        <f t="shared" si="12"/>
        <v>26.187994796842496</v>
      </c>
      <c r="Q45" s="169"/>
      <c r="R45" s="354"/>
      <c r="S45" s="359"/>
      <c r="T45" s="354"/>
      <c r="U45" s="359"/>
      <c r="V45" s="169"/>
      <c r="W45" s="359"/>
      <c r="X45" s="169"/>
      <c r="Y45" s="359"/>
      <c r="Z45" s="334"/>
      <c r="AA45" s="169"/>
      <c r="AB45" s="334"/>
      <c r="AC45" s="169"/>
      <c r="AD45" s="334"/>
      <c r="AE45" s="354"/>
      <c r="AF45" s="169"/>
      <c r="AG45" s="354"/>
      <c r="AH45" s="169"/>
      <c r="AI45" s="354"/>
      <c r="AJ45" s="324"/>
      <c r="AQ45" s="338"/>
      <c r="AR45" s="338"/>
      <c r="AS45" s="338"/>
      <c r="AT45" s="338"/>
      <c r="AU45" s="338"/>
      <c r="AV45" s="338"/>
    </row>
    <row r="46" spans="1:48" ht="18.600000000000001" customHeight="1">
      <c r="A46" s="42"/>
      <c r="B46" s="42" t="s">
        <v>935</v>
      </c>
      <c r="C46" s="360"/>
      <c r="D46" s="330"/>
      <c r="E46" s="309">
        <v>31221871.318055715</v>
      </c>
      <c r="F46" s="357">
        <v>100</v>
      </c>
      <c r="G46" s="309">
        <v>3400030.1235294887</v>
      </c>
      <c r="H46" s="357">
        <f t="shared" si="8"/>
        <v>10.889898587094745</v>
      </c>
      <c r="I46" s="309">
        <v>3070886.6594970082</v>
      </c>
      <c r="J46" s="357">
        <f t="shared" si="9"/>
        <v>9.8356905907850045</v>
      </c>
      <c r="K46" s="309">
        <v>16460445.15345943</v>
      </c>
      <c r="L46" s="357">
        <f t="shared" si="10"/>
        <v>52.720879494305962</v>
      </c>
      <c r="M46" s="309">
        <v>1299431.8807107594</v>
      </c>
      <c r="N46" s="357">
        <f t="shared" si="11"/>
        <v>4.1619282440616985</v>
      </c>
      <c r="O46" s="309">
        <v>6991077.5008590333</v>
      </c>
      <c r="P46" s="357">
        <f t="shared" si="12"/>
        <v>22.391603083752603</v>
      </c>
      <c r="Q46" s="169"/>
      <c r="R46" s="354"/>
      <c r="S46" s="359"/>
      <c r="T46" s="354"/>
      <c r="U46" s="359"/>
      <c r="V46" s="169"/>
      <c r="W46" s="359"/>
      <c r="X46" s="169"/>
      <c r="Y46" s="359"/>
      <c r="Z46" s="334"/>
      <c r="AA46" s="169"/>
      <c r="AB46" s="334"/>
      <c r="AC46" s="169"/>
      <c r="AD46" s="334"/>
      <c r="AE46" s="354"/>
      <c r="AF46" s="169"/>
      <c r="AG46" s="354"/>
      <c r="AH46" s="169"/>
      <c r="AI46" s="354"/>
      <c r="AJ46" s="324"/>
      <c r="AQ46" s="338"/>
      <c r="AR46" s="338"/>
      <c r="AS46" s="338"/>
      <c r="AT46" s="338"/>
      <c r="AU46" s="338"/>
      <c r="AV46" s="338"/>
    </row>
    <row r="47" spans="1:48" ht="18.600000000000001" customHeight="1">
      <c r="A47" s="42"/>
      <c r="B47" s="98" t="s">
        <v>33</v>
      </c>
      <c r="C47" s="360"/>
      <c r="D47" s="330"/>
      <c r="E47" s="309">
        <v>13294275.373063475</v>
      </c>
      <c r="F47" s="357">
        <v>100</v>
      </c>
      <c r="G47" s="309">
        <v>860572.6793935051</v>
      </c>
      <c r="H47" s="357">
        <f t="shared" si="8"/>
        <v>6.4732575130584085</v>
      </c>
      <c r="I47" s="309">
        <v>1258368.1138057504</v>
      </c>
      <c r="J47" s="357">
        <f t="shared" si="9"/>
        <v>9.4654885542345841</v>
      </c>
      <c r="K47" s="309">
        <v>7456420.3662853865</v>
      </c>
      <c r="L47" s="357">
        <f t="shared" si="10"/>
        <v>56.087452358579824</v>
      </c>
      <c r="M47" s="309">
        <v>412573.64775371685</v>
      </c>
      <c r="N47" s="357">
        <f t="shared" si="11"/>
        <v>3.1033932739926775</v>
      </c>
      <c r="O47" s="309">
        <v>3306340.5658251187</v>
      </c>
      <c r="P47" s="357">
        <f t="shared" si="12"/>
        <v>24.870408300134525</v>
      </c>
      <c r="Q47" s="169"/>
      <c r="R47" s="354"/>
      <c r="S47" s="359"/>
      <c r="T47" s="354"/>
      <c r="U47" s="359"/>
      <c r="V47" s="169"/>
      <c r="W47" s="359"/>
      <c r="X47" s="169"/>
      <c r="Y47" s="359"/>
      <c r="Z47" s="334"/>
      <c r="AA47" s="169"/>
      <c r="AB47" s="334"/>
      <c r="AC47" s="169"/>
      <c r="AD47" s="334"/>
      <c r="AE47" s="354"/>
      <c r="AF47" s="169"/>
      <c r="AG47" s="354"/>
      <c r="AH47" s="169"/>
      <c r="AI47" s="354"/>
      <c r="AJ47" s="324"/>
      <c r="AQ47" s="338"/>
      <c r="AR47" s="338"/>
      <c r="AS47" s="338"/>
      <c r="AT47" s="338"/>
      <c r="AU47" s="338"/>
      <c r="AV47" s="338"/>
    </row>
    <row r="48" spans="1:48" ht="18.600000000000001" customHeight="1">
      <c r="A48" s="1120" t="s">
        <v>34</v>
      </c>
      <c r="B48" s="1120"/>
      <c r="C48" s="360"/>
      <c r="D48" s="330"/>
      <c r="E48" s="309">
        <v>5495495.7383355694</v>
      </c>
      <c r="F48" s="357">
        <v>100</v>
      </c>
      <c r="G48" s="309">
        <v>1474628.415461584</v>
      </c>
      <c r="H48" s="357">
        <f t="shared" si="8"/>
        <v>26.833401128397693</v>
      </c>
      <c r="I48" s="309">
        <v>771824.10866067896</v>
      </c>
      <c r="J48" s="357">
        <f t="shared" si="9"/>
        <v>14.044667586157436</v>
      </c>
      <c r="K48" s="309">
        <v>2419589.5847016661</v>
      </c>
      <c r="L48" s="357">
        <f t="shared" si="10"/>
        <v>44.02859541538816</v>
      </c>
      <c r="M48" s="309">
        <v>60966.781999999999</v>
      </c>
      <c r="N48" s="357">
        <f t="shared" si="11"/>
        <v>1.1093954922884741</v>
      </c>
      <c r="O48" s="309">
        <v>768486.847511639</v>
      </c>
      <c r="P48" s="357">
        <f t="shared" si="12"/>
        <v>13.983940377768212</v>
      </c>
      <c r="Q48" s="169"/>
      <c r="R48" s="354"/>
      <c r="S48" s="359"/>
      <c r="T48" s="354"/>
      <c r="U48" s="359"/>
      <c r="V48" s="169"/>
      <c r="W48" s="359"/>
      <c r="X48" s="169"/>
      <c r="Y48" s="359"/>
      <c r="Z48" s="334"/>
      <c r="AA48" s="169"/>
      <c r="AB48" s="334"/>
      <c r="AC48" s="169"/>
      <c r="AD48" s="334"/>
      <c r="AE48" s="354"/>
      <c r="AF48" s="169"/>
      <c r="AG48" s="354"/>
      <c r="AH48" s="169"/>
      <c r="AI48" s="354"/>
      <c r="AJ48" s="324"/>
      <c r="AQ48" s="338"/>
      <c r="AR48" s="338"/>
      <c r="AS48" s="338"/>
      <c r="AT48" s="338"/>
      <c r="AU48" s="338"/>
      <c r="AV48" s="338"/>
    </row>
    <row r="49" spans="1:48" ht="18.600000000000001" customHeight="1">
      <c r="A49" s="1100" t="s">
        <v>164</v>
      </c>
      <c r="B49" s="1100"/>
      <c r="C49" s="1100"/>
      <c r="D49" s="356"/>
      <c r="E49" s="309"/>
      <c r="F49" s="351"/>
      <c r="G49" s="309"/>
      <c r="H49" s="351"/>
      <c r="I49" s="309"/>
      <c r="J49" s="351"/>
      <c r="K49" s="309"/>
      <c r="L49" s="351"/>
      <c r="M49" s="309"/>
      <c r="N49" s="351"/>
      <c r="O49" s="309"/>
      <c r="P49" s="351"/>
      <c r="Q49" s="169"/>
      <c r="R49" s="169"/>
      <c r="S49" s="169"/>
      <c r="T49" s="169"/>
      <c r="U49" s="169"/>
      <c r="V49" s="169"/>
      <c r="W49" s="169"/>
      <c r="X49" s="169"/>
      <c r="Y49" s="169"/>
      <c r="Z49" s="354"/>
      <c r="AA49" s="169"/>
      <c r="AB49" s="354"/>
      <c r="AC49" s="169"/>
      <c r="AD49" s="354"/>
      <c r="AE49" s="354"/>
      <c r="AF49" s="169"/>
      <c r="AG49" s="354"/>
      <c r="AH49" s="169"/>
      <c r="AI49" s="354"/>
      <c r="AJ49" s="324"/>
      <c r="AQ49" s="338"/>
      <c r="AR49" s="338"/>
      <c r="AS49" s="338"/>
      <c r="AT49" s="338"/>
      <c r="AU49" s="338"/>
      <c r="AV49" s="338"/>
    </row>
    <row r="50" spans="1:48" ht="18.600000000000001" customHeight="1">
      <c r="A50" s="1120" t="s">
        <v>35</v>
      </c>
      <c r="B50" s="1120" t="s">
        <v>35</v>
      </c>
      <c r="C50" s="102"/>
      <c r="D50" s="356"/>
      <c r="E50" s="309">
        <v>340505660.46658301</v>
      </c>
      <c r="F50" s="357">
        <v>100</v>
      </c>
      <c r="G50" s="309">
        <v>42758169.280462287</v>
      </c>
      <c r="H50" s="357">
        <f>G50/$E50*100</f>
        <v>12.557256528972898</v>
      </c>
      <c r="I50" s="309">
        <v>61170818.195599318</v>
      </c>
      <c r="J50" s="357">
        <f>I50/$E50*100</f>
        <v>17.964699356768133</v>
      </c>
      <c r="K50" s="309">
        <v>185304337.3464593</v>
      </c>
      <c r="L50" s="357">
        <f>K50/$E50*100</f>
        <v>54.420339765436864</v>
      </c>
      <c r="M50" s="309">
        <v>11494384.34689912</v>
      </c>
      <c r="N50" s="357">
        <f>M50/$E50*100</f>
        <v>3.3756808421771214</v>
      </c>
      <c r="O50" s="309">
        <v>39777951.297162727</v>
      </c>
      <c r="P50" s="357">
        <f>O50/$E50*100</f>
        <v>11.682023506644908</v>
      </c>
      <c r="Q50" s="169"/>
      <c r="R50" s="354"/>
      <c r="S50" s="359"/>
      <c r="T50" s="354"/>
      <c r="U50" s="359"/>
      <c r="V50" s="169"/>
      <c r="W50" s="359"/>
      <c r="X50" s="169"/>
      <c r="Y50" s="359"/>
      <c r="Z50" s="334"/>
      <c r="AA50" s="169"/>
      <c r="AB50" s="334"/>
      <c r="AC50" s="169"/>
      <c r="AD50" s="334"/>
      <c r="AE50" s="354"/>
      <c r="AF50" s="169"/>
      <c r="AG50" s="354"/>
      <c r="AH50" s="169"/>
      <c r="AI50" s="354"/>
      <c r="AJ50" s="324"/>
      <c r="AQ50" s="338"/>
      <c r="AR50" s="338"/>
      <c r="AS50" s="338"/>
      <c r="AT50" s="338"/>
      <c r="AU50" s="338"/>
      <c r="AV50" s="338"/>
    </row>
    <row r="51" spans="1:48" ht="18.600000000000001" customHeight="1">
      <c r="A51" s="98"/>
      <c r="B51" s="98" t="s">
        <v>36</v>
      </c>
      <c r="C51" s="98"/>
      <c r="D51" s="356"/>
      <c r="E51" s="309">
        <v>162076209.77878669</v>
      </c>
      <c r="F51" s="357">
        <v>100</v>
      </c>
      <c r="G51" s="309">
        <v>4536305.9059910038</v>
      </c>
      <c r="H51" s="357">
        <f>G51/$E51*100</f>
        <v>2.7988721553783136</v>
      </c>
      <c r="I51" s="309">
        <v>7317056.7603003765</v>
      </c>
      <c r="J51" s="357">
        <f>I51/$E51*100</f>
        <v>4.5145779076936856</v>
      </c>
      <c r="K51" s="309">
        <v>128874724.54846697</v>
      </c>
      <c r="L51" s="357">
        <f>K51/$E51*100</f>
        <v>79.514892854641957</v>
      </c>
      <c r="M51" s="309">
        <v>7551941.229923456</v>
      </c>
      <c r="N51" s="357">
        <f>M51/$E51*100</f>
        <v>4.6595001451668265</v>
      </c>
      <c r="O51" s="309">
        <v>13796181.334105039</v>
      </c>
      <c r="P51" s="357">
        <f>O51/$E51*100</f>
        <v>8.5121569371193111</v>
      </c>
      <c r="Q51" s="169"/>
      <c r="R51" s="354"/>
      <c r="S51" s="359"/>
      <c r="T51" s="354"/>
      <c r="U51" s="359"/>
      <c r="V51" s="169"/>
      <c r="W51" s="359"/>
      <c r="X51" s="169"/>
      <c r="Y51" s="359"/>
      <c r="Z51" s="334"/>
      <c r="AA51" s="169"/>
      <c r="AB51" s="334"/>
      <c r="AC51" s="169"/>
      <c r="AD51" s="334"/>
      <c r="AE51" s="354"/>
      <c r="AF51" s="169"/>
      <c r="AG51" s="354"/>
      <c r="AH51" s="169"/>
      <c r="AI51" s="354"/>
      <c r="AJ51" s="324"/>
      <c r="AQ51" s="338"/>
      <c r="AR51" s="338"/>
      <c r="AS51" s="338"/>
      <c r="AT51" s="338"/>
      <c r="AU51" s="338"/>
      <c r="AV51" s="338"/>
    </row>
    <row r="52" spans="1:48" ht="18.600000000000001" customHeight="1">
      <c r="A52" s="98"/>
      <c r="B52" s="98" t="s">
        <v>37</v>
      </c>
      <c r="C52" s="98"/>
      <c r="D52" s="356"/>
      <c r="E52" s="309">
        <v>94661746.377269194</v>
      </c>
      <c r="F52" s="357">
        <v>100</v>
      </c>
      <c r="G52" s="309">
        <v>12228644.067073442</v>
      </c>
      <c r="H52" s="357">
        <f>G52/$E52*100</f>
        <v>12.918253185755576</v>
      </c>
      <c r="I52" s="309">
        <v>17925979.974634171</v>
      </c>
      <c r="J52" s="357">
        <f>I52/$E52*100</f>
        <v>18.936878581545667</v>
      </c>
      <c r="K52" s="309">
        <v>50041292.467332222</v>
      </c>
      <c r="L52" s="357">
        <f>K52/$E52*100</f>
        <v>52.863267774392618</v>
      </c>
      <c r="M52" s="309">
        <v>1500966.6390802327</v>
      </c>
      <c r="N52" s="357">
        <f>M52/$E52*100</f>
        <v>1.5856105518043291</v>
      </c>
      <c r="O52" s="309">
        <v>12964863.229149099</v>
      </c>
      <c r="P52" s="357">
        <f>O52/$E52*100</f>
        <v>13.695989906501776</v>
      </c>
      <c r="Q52" s="169"/>
      <c r="R52" s="354"/>
      <c r="S52" s="359"/>
      <c r="T52" s="354"/>
      <c r="U52" s="359"/>
      <c r="V52" s="169"/>
      <c r="W52" s="359"/>
      <c r="X52" s="169"/>
      <c r="Y52" s="359"/>
      <c r="Z52" s="334"/>
      <c r="AA52" s="169"/>
      <c r="AB52" s="334"/>
      <c r="AC52" s="169"/>
      <c r="AD52" s="334"/>
      <c r="AE52" s="354"/>
      <c r="AF52" s="169"/>
      <c r="AG52" s="354"/>
      <c r="AH52" s="169"/>
      <c r="AI52" s="354"/>
      <c r="AJ52" s="324"/>
      <c r="AQ52" s="338"/>
      <c r="AR52" s="338"/>
      <c r="AS52" s="338"/>
      <c r="AT52" s="338"/>
      <c r="AU52" s="338"/>
      <c r="AV52" s="338"/>
    </row>
    <row r="53" spans="1:48" ht="18.600000000000001" customHeight="1">
      <c r="A53" s="98"/>
      <c r="B53" s="98" t="s">
        <v>38</v>
      </c>
      <c r="C53" s="98"/>
      <c r="D53" s="356"/>
      <c r="E53" s="309">
        <v>83767704.31052658</v>
      </c>
      <c r="F53" s="357">
        <v>100</v>
      </c>
      <c r="G53" s="309">
        <v>25993219.307397828</v>
      </c>
      <c r="H53" s="357">
        <f>G53/$E53*100</f>
        <v>31.030120165453091</v>
      </c>
      <c r="I53" s="309">
        <v>35927781.460664786</v>
      </c>
      <c r="J53" s="357">
        <f>I53/$E53*100</f>
        <v>42.889776861355337</v>
      </c>
      <c r="K53" s="309">
        <v>6388320.3306599548</v>
      </c>
      <c r="L53" s="357">
        <f>K53/$E53*100</f>
        <v>7.6262330252939421</v>
      </c>
      <c r="M53" s="309">
        <v>2441476.4778954242</v>
      </c>
      <c r="N53" s="357">
        <f>M53/$E53*100</f>
        <v>2.9145796676543498</v>
      </c>
      <c r="O53" s="309">
        <v>13016906.733908592</v>
      </c>
      <c r="P53" s="357">
        <f>O53/$E53*100</f>
        <v>15.539290280243284</v>
      </c>
      <c r="Q53" s="169"/>
      <c r="R53" s="354"/>
      <c r="S53" s="359"/>
      <c r="T53" s="354"/>
      <c r="U53" s="359"/>
      <c r="V53" s="169"/>
      <c r="W53" s="359"/>
      <c r="X53" s="169"/>
      <c r="Y53" s="359"/>
      <c r="Z53" s="334"/>
      <c r="AA53" s="169"/>
      <c r="AB53" s="334"/>
      <c r="AC53" s="169"/>
      <c r="AD53" s="334"/>
      <c r="AE53" s="354"/>
      <c r="AF53" s="169"/>
      <c r="AG53" s="354"/>
      <c r="AH53" s="169"/>
      <c r="AI53" s="354"/>
      <c r="AJ53" s="324"/>
      <c r="AQ53" s="338"/>
      <c r="AR53" s="338"/>
      <c r="AS53" s="338"/>
      <c r="AT53" s="338"/>
      <c r="AU53" s="338"/>
      <c r="AV53" s="338"/>
    </row>
    <row r="54" spans="1:48" ht="18.600000000000001" customHeight="1" thickBot="1">
      <c r="A54" s="1121" t="s">
        <v>39</v>
      </c>
      <c r="B54" s="1121"/>
      <c r="C54" s="100"/>
      <c r="D54" s="363"/>
      <c r="E54" s="310">
        <v>336438343.28662497</v>
      </c>
      <c r="F54" s="364">
        <v>100</v>
      </c>
      <c r="G54" s="310">
        <v>176864344.61125582</v>
      </c>
      <c r="H54" s="364">
        <f>G54/$E54*100</f>
        <v>52.569615842085568</v>
      </c>
      <c r="I54" s="310">
        <v>69632927.790083185</v>
      </c>
      <c r="J54" s="364">
        <f>I54/$E54*100</f>
        <v>20.697084378031246</v>
      </c>
      <c r="K54" s="310">
        <v>17516257.174324531</v>
      </c>
      <c r="L54" s="364">
        <f>K54/$E54*100</f>
        <v>5.2063795711304364</v>
      </c>
      <c r="M54" s="310">
        <v>5681638.5600411762</v>
      </c>
      <c r="N54" s="364">
        <f>M54/$E54*100</f>
        <v>1.6887607115580066</v>
      </c>
      <c r="O54" s="310">
        <v>66743175.15092048</v>
      </c>
      <c r="P54" s="364">
        <f>O54/$E54*100</f>
        <v>19.838159497194813</v>
      </c>
      <c r="Q54" s="176"/>
      <c r="R54" s="365"/>
      <c r="S54" s="366"/>
      <c r="T54" s="365"/>
      <c r="U54" s="366"/>
      <c r="V54" s="176"/>
      <c r="W54" s="366"/>
      <c r="X54" s="176"/>
      <c r="Y54" s="366"/>
      <c r="Z54" s="367"/>
      <c r="AA54" s="176"/>
      <c r="AB54" s="367"/>
      <c r="AC54" s="176"/>
      <c r="AD54" s="367"/>
      <c r="AE54" s="365"/>
      <c r="AF54" s="176"/>
      <c r="AG54" s="365"/>
      <c r="AH54" s="176"/>
      <c r="AI54" s="365"/>
      <c r="AJ54" s="324"/>
      <c r="AQ54" s="338"/>
      <c r="AR54" s="338"/>
      <c r="AS54" s="338"/>
      <c r="AT54" s="338"/>
      <c r="AU54" s="338"/>
      <c r="AV54" s="338"/>
    </row>
    <row r="55" spans="1:48">
      <c r="A55" s="368" t="s">
        <v>536</v>
      </c>
      <c r="H55" s="371"/>
      <c r="J55" s="371"/>
      <c r="L55" s="371"/>
      <c r="N55" s="371"/>
      <c r="P55" s="371"/>
    </row>
    <row r="56" spans="1:48" s="374" customFormat="1">
      <c r="A56" s="372" t="s">
        <v>294</v>
      </c>
      <c r="B56" s="373"/>
      <c r="C56" s="373"/>
      <c r="D56" s="15"/>
      <c r="H56" s="375"/>
      <c r="Q56" s="324"/>
      <c r="R56" s="322"/>
      <c r="S56" s="322"/>
      <c r="T56" s="322"/>
      <c r="U56" s="322"/>
      <c r="V56" s="322"/>
    </row>
    <row r="57" spans="1:48" ht="16.2">
      <c r="A57" s="1237" t="s">
        <v>950</v>
      </c>
      <c r="B57" s="1237"/>
      <c r="C57" s="1237"/>
      <c r="D57" s="1237"/>
      <c r="E57" s="1237"/>
      <c r="F57" s="1237"/>
      <c r="G57" s="1237"/>
      <c r="H57" s="1237"/>
      <c r="I57" s="1237"/>
      <c r="J57" s="1237"/>
      <c r="Q57" s="374"/>
      <c r="R57" s="374"/>
      <c r="S57" s="374"/>
      <c r="T57" s="374"/>
      <c r="U57" s="374"/>
      <c r="V57" s="374"/>
    </row>
    <row r="62" spans="1:48" ht="16.2">
      <c r="B62" s="369" t="s">
        <v>936</v>
      </c>
      <c r="E62" s="322">
        <f>E38+E39</f>
        <v>90174619.300316751</v>
      </c>
      <c r="F62" s="321">
        <f>H62+J62+L62+N62+P62</f>
        <v>100</v>
      </c>
      <c r="G62" s="322">
        <f>G38+G39</f>
        <v>39101703.563398391</v>
      </c>
      <c r="H62" s="321">
        <f>G62/$E62*100</f>
        <v>43.362205315416332</v>
      </c>
      <c r="I62" s="322">
        <f>I38+I39</f>
        <v>15687606.457851285</v>
      </c>
      <c r="J62" s="321">
        <f>I62/$E62*100</f>
        <v>17.396920086355365</v>
      </c>
      <c r="K62" s="322">
        <f>K38+K39</f>
        <v>22223474.744778056</v>
      </c>
      <c r="L62" s="321">
        <f>K62/$E62*100</f>
        <v>24.644933260838279</v>
      </c>
      <c r="M62" s="322">
        <f>M38+M39</f>
        <v>2643469.1866029203</v>
      </c>
      <c r="N62" s="321">
        <f>M62/$E62*100</f>
        <v>2.9315002459828898</v>
      </c>
      <c r="O62" s="322">
        <f>O38+O39</f>
        <v>10518365.347686097</v>
      </c>
      <c r="P62" s="321">
        <f>O62/$E62*100</f>
        <v>11.664441091407136</v>
      </c>
    </row>
  </sheetData>
  <mergeCells count="34">
    <mergeCell ref="A8:C8"/>
    <mergeCell ref="A14:C14"/>
    <mergeCell ref="A11:C11"/>
    <mergeCell ref="A12:C12"/>
    <mergeCell ref="A54:B54"/>
    <mergeCell ref="A19:C19"/>
    <mergeCell ref="A49:C49"/>
    <mergeCell ref="A34:B34"/>
    <mergeCell ref="A24:C24"/>
    <mergeCell ref="A27:C27"/>
    <mergeCell ref="A21:C21"/>
    <mergeCell ref="A57:J57"/>
    <mergeCell ref="A20:C20"/>
    <mergeCell ref="A9:C9"/>
    <mergeCell ref="A10:C10"/>
    <mergeCell ref="A13:C13"/>
    <mergeCell ref="A16:C16"/>
    <mergeCell ref="A15:C15"/>
    <mergeCell ref="A48:B48"/>
    <mergeCell ref="A50:B50"/>
    <mergeCell ref="A17:C17"/>
    <mergeCell ref="A18:C18"/>
    <mergeCell ref="A33:C33"/>
    <mergeCell ref="A22:C22"/>
    <mergeCell ref="A23:C23"/>
    <mergeCell ref="O3:P4"/>
    <mergeCell ref="A7:C7"/>
    <mergeCell ref="E3:F4"/>
    <mergeCell ref="G3:H4"/>
    <mergeCell ref="I3:J4"/>
    <mergeCell ref="K3:L4"/>
    <mergeCell ref="M3:N4"/>
    <mergeCell ref="A3:C5"/>
    <mergeCell ref="A6:C6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BX66"/>
  <sheetViews>
    <sheetView view="pageBreakPreview" zoomScaleNormal="50" zoomScaleSheetLayoutView="100" workbookViewId="0">
      <selection activeCell="J65" sqref="J65"/>
    </sheetView>
  </sheetViews>
  <sheetFormatPr defaultColWidth="9.109375" defaultRowHeight="15.6"/>
  <cols>
    <col min="1" max="1" width="2.33203125" style="14" customWidth="1"/>
    <col min="2" max="2" width="15.6640625" style="14" customWidth="1"/>
    <col min="3" max="3" width="2.33203125" style="14" customWidth="1"/>
    <col min="4" max="4" width="1.6640625" style="15" customWidth="1"/>
    <col min="5" max="5" width="16" style="43" customWidth="1"/>
    <col min="6" max="6" width="8.6640625" style="43" customWidth="1"/>
    <col min="7" max="7" width="17.6640625" style="43" customWidth="1"/>
    <col min="8" max="8" width="8.6640625" style="43" customWidth="1"/>
    <col min="9" max="9" width="18.109375" style="43" customWidth="1"/>
    <col min="10" max="10" width="10" style="43" customWidth="1"/>
    <col min="11" max="11" width="18.5546875" style="43" customWidth="1"/>
    <col min="12" max="12" width="9.44140625" style="43" customWidth="1"/>
    <col min="13" max="13" width="18.33203125" style="43" customWidth="1"/>
    <col min="14" max="14" width="9.88671875" style="43" customWidth="1"/>
    <col min="15" max="15" width="18.44140625" style="43" customWidth="1"/>
    <col min="16" max="16" width="10.44140625" style="43" customWidth="1"/>
    <col min="17" max="17" width="14.109375" style="43" bestFit="1" customWidth="1"/>
    <col min="18" max="16384" width="9.109375" style="43"/>
  </cols>
  <sheetData>
    <row r="1" spans="1:57" s="113" customFormat="1" ht="34.5" customHeight="1">
      <c r="A1" s="1128" t="s">
        <v>573</v>
      </c>
      <c r="B1" s="1128"/>
      <c r="C1" s="1128"/>
      <c r="D1" s="1128"/>
      <c r="E1" s="1128"/>
      <c r="F1" s="1128"/>
      <c r="G1" s="1128"/>
      <c r="H1" s="1128"/>
      <c r="I1" s="1128"/>
      <c r="J1" s="1128"/>
      <c r="K1" s="111" t="s">
        <v>363</v>
      </c>
      <c r="L1" s="111"/>
      <c r="M1" s="111"/>
      <c r="N1" s="111"/>
      <c r="O1" s="111"/>
      <c r="P1" s="111"/>
    </row>
    <row r="2" spans="1:57" ht="12.9" customHeight="1" thickBot="1">
      <c r="A2" s="427"/>
      <c r="B2" s="115"/>
      <c r="C2" s="115"/>
      <c r="D2" s="116"/>
      <c r="P2" s="376" t="s">
        <v>350</v>
      </c>
    </row>
    <row r="3" spans="1:57" s="203" customFormat="1" ht="18" customHeight="1">
      <c r="A3" s="1104" t="s">
        <v>1</v>
      </c>
      <c r="B3" s="1104"/>
      <c r="C3" s="1104"/>
      <c r="D3" s="119"/>
      <c r="E3" s="1156" t="s">
        <v>78</v>
      </c>
      <c r="F3" s="1157"/>
      <c r="G3" s="1156" t="s">
        <v>186</v>
      </c>
      <c r="H3" s="1157"/>
      <c r="I3" s="1156" t="s">
        <v>187</v>
      </c>
      <c r="J3" s="1157"/>
      <c r="K3" s="1156" t="s">
        <v>188</v>
      </c>
      <c r="L3" s="1157"/>
      <c r="M3" s="1156" t="s">
        <v>189</v>
      </c>
      <c r="N3" s="1157"/>
      <c r="O3" s="1156" t="s">
        <v>413</v>
      </c>
      <c r="P3" s="1162"/>
    </row>
    <row r="4" spans="1:57" s="203" customFormat="1" ht="18" customHeight="1">
      <c r="A4" s="1105"/>
      <c r="B4" s="1105"/>
      <c r="C4" s="1105"/>
      <c r="D4" s="122"/>
      <c r="E4" s="1158"/>
      <c r="F4" s="1159"/>
      <c r="G4" s="1158"/>
      <c r="H4" s="1159"/>
      <c r="I4" s="1158"/>
      <c r="J4" s="1159"/>
      <c r="K4" s="1158"/>
      <c r="L4" s="1159"/>
      <c r="M4" s="1158"/>
      <c r="N4" s="1159"/>
      <c r="O4" s="1158"/>
      <c r="P4" s="1163"/>
    </row>
    <row r="5" spans="1:57" s="208" customFormat="1" ht="18" customHeight="1">
      <c r="A5" s="1106"/>
      <c r="B5" s="1106"/>
      <c r="C5" s="1106"/>
      <c r="D5" s="123"/>
      <c r="E5" s="377"/>
      <c r="F5" s="378" t="s">
        <v>190</v>
      </c>
      <c r="G5" s="377"/>
      <c r="H5" s="378" t="s">
        <v>190</v>
      </c>
      <c r="I5" s="377"/>
      <c r="J5" s="378" t="s">
        <v>190</v>
      </c>
      <c r="K5" s="377"/>
      <c r="L5" s="378" t="s">
        <v>190</v>
      </c>
      <c r="M5" s="377"/>
      <c r="N5" s="379" t="s">
        <v>190</v>
      </c>
      <c r="O5" s="377"/>
      <c r="P5" s="379" t="s">
        <v>190</v>
      </c>
    </row>
    <row r="6" spans="1:57" s="130" customFormat="1" ht="12.75" hidden="1" customHeight="1">
      <c r="A6" s="1110" t="s">
        <v>834</v>
      </c>
      <c r="B6" s="1110"/>
      <c r="C6" s="1110"/>
      <c r="D6" s="2"/>
      <c r="E6" s="127">
        <f t="shared" ref="E6:E11" si="0">F6-G6+H6+I6-J6-M6</f>
        <v>-1360985419</v>
      </c>
      <c r="F6" s="127">
        <f t="shared" ref="F6:F11" si="1">G6-H6+I6+J6-M6-P6</f>
        <v>126226820</v>
      </c>
      <c r="G6" s="128">
        <v>741559210</v>
      </c>
      <c r="H6" s="128">
        <v>200806813</v>
      </c>
      <c r="I6" s="128">
        <v>134398980</v>
      </c>
      <c r="J6" s="128">
        <v>554575873</v>
      </c>
      <c r="K6" s="128">
        <v>526282949</v>
      </c>
      <c r="L6" s="128"/>
      <c r="M6" s="128">
        <v>526282949</v>
      </c>
      <c r="N6" s="128"/>
      <c r="O6" s="128"/>
      <c r="P6" s="128">
        <v>577217481</v>
      </c>
      <c r="Q6" s="256">
        <f t="shared" ref="Q6:Q12" si="2">G6-H6</f>
        <v>540752397</v>
      </c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</row>
    <row r="7" spans="1:57" s="130" customFormat="1" ht="12.75" hidden="1" customHeight="1">
      <c r="A7" s="1100" t="s">
        <v>835</v>
      </c>
      <c r="B7" s="1100"/>
      <c r="C7" s="1100"/>
      <c r="D7" s="2"/>
      <c r="E7" s="131">
        <f t="shared" si="0"/>
        <v>-1243916157.9331326</v>
      </c>
      <c r="F7" s="131">
        <f t="shared" si="1"/>
        <v>119186128.76965982</v>
      </c>
      <c r="G7" s="132">
        <v>756432558.290663</v>
      </c>
      <c r="H7" s="132">
        <v>271812621.98691934</v>
      </c>
      <c r="I7" s="132">
        <v>123272356.01037998</v>
      </c>
      <c r="J7" s="132">
        <v>501494769.53363603</v>
      </c>
      <c r="K7" s="132">
        <v>500259936.87579286</v>
      </c>
      <c r="L7" s="132"/>
      <c r="M7" s="132">
        <v>500259936.87579286</v>
      </c>
      <c r="N7" s="132"/>
      <c r="O7" s="132"/>
      <c r="P7" s="132">
        <v>489940996.20230705</v>
      </c>
      <c r="Q7" s="256">
        <f t="shared" si="2"/>
        <v>484619936.30374366</v>
      </c>
      <c r="R7" s="256"/>
      <c r="S7" s="256"/>
      <c r="T7" s="256"/>
      <c r="U7" s="256"/>
      <c r="V7" s="256"/>
      <c r="W7" s="256"/>
      <c r="X7" s="256"/>
      <c r="Y7" s="256"/>
      <c r="Z7" s="256"/>
      <c r="AA7" s="256"/>
      <c r="AB7" s="256"/>
      <c r="AC7" s="256"/>
      <c r="AD7" s="256"/>
      <c r="AE7" s="256"/>
      <c r="AF7" s="256"/>
      <c r="AG7" s="256"/>
      <c r="AH7" s="256"/>
      <c r="AI7" s="256"/>
      <c r="AJ7" s="256"/>
      <c r="AK7" s="256"/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256"/>
      <c r="AW7" s="256"/>
      <c r="AX7" s="256"/>
      <c r="AY7" s="256"/>
      <c r="AZ7" s="256"/>
      <c r="BA7" s="256"/>
      <c r="BB7" s="256"/>
      <c r="BC7" s="256"/>
      <c r="BD7" s="256"/>
      <c r="BE7" s="256"/>
    </row>
    <row r="8" spans="1:57" s="130" customFormat="1" ht="12.75" hidden="1" customHeight="1">
      <c r="A8" s="1100" t="s">
        <v>873</v>
      </c>
      <c r="B8" s="1100"/>
      <c r="C8" s="1100"/>
      <c r="D8" s="2"/>
      <c r="E8" s="131">
        <f t="shared" si="0"/>
        <v>-1272689981</v>
      </c>
      <c r="F8" s="131">
        <f t="shared" si="1"/>
        <v>121896435</v>
      </c>
      <c r="G8" s="132">
        <v>664797824</v>
      </c>
      <c r="H8" s="132">
        <v>171446835</v>
      </c>
      <c r="I8" s="132">
        <v>94437596</v>
      </c>
      <c r="J8" s="132">
        <v>506459891</v>
      </c>
      <c r="K8" s="132">
        <v>489213132</v>
      </c>
      <c r="L8" s="132"/>
      <c r="M8" s="132">
        <v>489213132</v>
      </c>
      <c r="N8" s="132"/>
      <c r="O8" s="132"/>
      <c r="P8" s="132">
        <v>483138909</v>
      </c>
      <c r="Q8" s="256">
        <f t="shared" si="2"/>
        <v>493350989</v>
      </c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  <c r="AR8" s="256"/>
      <c r="AS8" s="256"/>
      <c r="AT8" s="256"/>
      <c r="AU8" s="256"/>
      <c r="AV8" s="256"/>
      <c r="AW8" s="256"/>
      <c r="AX8" s="256"/>
      <c r="AY8" s="256"/>
      <c r="AZ8" s="256"/>
      <c r="BA8" s="256"/>
      <c r="BB8" s="256"/>
      <c r="BC8" s="256"/>
      <c r="BD8" s="256"/>
      <c r="BE8" s="256"/>
    </row>
    <row r="9" spans="1:57" s="130" customFormat="1" ht="12.75" hidden="1" customHeight="1">
      <c r="A9" s="1100" t="s">
        <v>874</v>
      </c>
      <c r="B9" s="1100"/>
      <c r="C9" s="1100"/>
      <c r="D9" s="2"/>
      <c r="E9" s="131">
        <f t="shared" si="0"/>
        <v>-1064502111.8444388</v>
      </c>
      <c r="F9" s="131">
        <f t="shared" si="1"/>
        <v>54053922.637355268</v>
      </c>
      <c r="G9" s="132">
        <v>618526174.8069942</v>
      </c>
      <c r="H9" s="132">
        <v>229549165.78038287</v>
      </c>
      <c r="I9" s="132">
        <v>91350274.64845255</v>
      </c>
      <c r="J9" s="132">
        <v>401820999.30479008</v>
      </c>
      <c r="K9" s="132">
        <v>419108300.79884535</v>
      </c>
      <c r="L9" s="132"/>
      <c r="M9" s="132">
        <v>419108300.79884535</v>
      </c>
      <c r="N9" s="132"/>
      <c r="O9" s="132"/>
      <c r="P9" s="132">
        <v>408986059.54365325</v>
      </c>
      <c r="Q9" s="256">
        <f t="shared" si="2"/>
        <v>388977009.02661133</v>
      </c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  <c r="AU9" s="256"/>
      <c r="AV9" s="256"/>
      <c r="AW9" s="256"/>
      <c r="AX9" s="256"/>
      <c r="AY9" s="256"/>
      <c r="AZ9" s="256"/>
      <c r="BA9" s="256"/>
      <c r="BB9" s="256"/>
      <c r="BC9" s="256"/>
      <c r="BD9" s="256"/>
      <c r="BE9" s="256"/>
    </row>
    <row r="10" spans="1:57" s="130" customFormat="1" ht="12.75" hidden="1" customHeight="1">
      <c r="A10" s="1100" t="s">
        <v>875</v>
      </c>
      <c r="B10" s="1100"/>
      <c r="C10" s="1100"/>
      <c r="D10" s="2"/>
      <c r="E10" s="131">
        <f t="shared" si="0"/>
        <v>-1227979088.485152</v>
      </c>
      <c r="F10" s="131">
        <f t="shared" si="1"/>
        <v>17516259.56893599</v>
      </c>
      <c r="G10" s="132">
        <v>702432333.95259309</v>
      </c>
      <c r="H10" s="132">
        <v>276989951.66201019</v>
      </c>
      <c r="I10" s="132">
        <v>100773783.08861336</v>
      </c>
      <c r="J10" s="132">
        <v>444122840.59282225</v>
      </c>
      <c r="K10" s="132">
        <v>476703908.25929618</v>
      </c>
      <c r="L10" s="132"/>
      <c r="M10" s="132">
        <v>476703908.25929618</v>
      </c>
      <c r="N10" s="132"/>
      <c r="O10" s="132"/>
      <c r="P10" s="132">
        <v>476118838.14378631</v>
      </c>
      <c r="Q10" s="256">
        <f t="shared" si="2"/>
        <v>425442382.2905829</v>
      </c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</row>
    <row r="11" spans="1:57" s="130" customFormat="1" ht="13.35" hidden="1" customHeight="1">
      <c r="A11" s="1100" t="s">
        <v>876</v>
      </c>
      <c r="B11" s="1100"/>
      <c r="C11" s="1100"/>
      <c r="D11" s="2"/>
      <c r="E11" s="131">
        <f t="shared" si="0"/>
        <v>-614163758.02412343</v>
      </c>
      <c r="F11" s="131">
        <f t="shared" si="1"/>
        <v>529227099.5126642</v>
      </c>
      <c r="G11" s="50">
        <v>774876938.08685613</v>
      </c>
      <c r="H11" s="134">
        <v>318129140.68098992</v>
      </c>
      <c r="I11" s="50">
        <v>35521358.976925708</v>
      </c>
      <c r="J11" s="50">
        <v>381497471.03714108</v>
      </c>
      <c r="K11" s="50">
        <v>340666948.07070595</v>
      </c>
      <c r="L11" s="50"/>
      <c r="M11" s="50">
        <v>340666948.07070595</v>
      </c>
      <c r="N11" s="50"/>
      <c r="O11" s="50"/>
      <c r="P11" s="50">
        <v>3872579.8365629241</v>
      </c>
      <c r="Q11" s="256">
        <f t="shared" si="2"/>
        <v>456747797.40586621</v>
      </c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  <c r="BC11" s="256"/>
      <c r="BD11" s="256"/>
      <c r="BE11" s="256"/>
    </row>
    <row r="12" spans="1:57" s="130" customFormat="1" ht="13.35" hidden="1" customHeight="1">
      <c r="A12" s="1100" t="s">
        <v>877</v>
      </c>
      <c r="B12" s="1100"/>
      <c r="C12" s="1100"/>
      <c r="D12" s="2"/>
      <c r="E12" s="50">
        <v>552581020.29235148</v>
      </c>
      <c r="F12" s="50">
        <v>552581020.29235148</v>
      </c>
      <c r="G12" s="50">
        <v>894111596.32216477</v>
      </c>
      <c r="H12" s="134">
        <v>407598370.52959192</v>
      </c>
      <c r="I12" s="50">
        <v>27358185.305937532</v>
      </c>
      <c r="J12" s="50">
        <v>415806488.11875683</v>
      </c>
      <c r="K12" s="50">
        <v>372508410.50904661</v>
      </c>
      <c r="L12" s="50"/>
      <c r="M12" s="50">
        <v>372508410.50904661</v>
      </c>
      <c r="N12" s="50"/>
      <c r="O12" s="50"/>
      <c r="P12" s="50">
        <v>4588468.4158692267</v>
      </c>
      <c r="Q12" s="256">
        <f t="shared" si="2"/>
        <v>486513225.79257286</v>
      </c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  <c r="BC12" s="256"/>
      <c r="BD12" s="256"/>
      <c r="BE12" s="256"/>
    </row>
    <row r="13" spans="1:57" s="130" customFormat="1" ht="14.25" hidden="1" customHeight="1">
      <c r="A13" s="1100" t="s">
        <v>878</v>
      </c>
      <c r="B13" s="1100"/>
      <c r="C13" s="1100"/>
      <c r="D13" s="2"/>
      <c r="E13" s="134" t="s">
        <v>146</v>
      </c>
      <c r="F13" s="134" t="s">
        <v>146</v>
      </c>
      <c r="G13" s="134" t="s">
        <v>146</v>
      </c>
      <c r="H13" s="134" t="s">
        <v>146</v>
      </c>
      <c r="I13" s="134" t="s">
        <v>146</v>
      </c>
      <c r="J13" s="134" t="s">
        <v>146</v>
      </c>
      <c r="K13" s="134" t="s">
        <v>146</v>
      </c>
      <c r="L13" s="134" t="s">
        <v>146</v>
      </c>
      <c r="M13" s="134" t="s">
        <v>146</v>
      </c>
      <c r="N13" s="134" t="s">
        <v>146</v>
      </c>
      <c r="O13" s="134" t="s">
        <v>146</v>
      </c>
      <c r="P13" s="134" t="s">
        <v>146</v>
      </c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256"/>
      <c r="AS13" s="256"/>
      <c r="AT13" s="256"/>
      <c r="AU13" s="256"/>
      <c r="AV13" s="256"/>
      <c r="AW13" s="256"/>
      <c r="AX13" s="256"/>
      <c r="AY13" s="256"/>
      <c r="AZ13" s="256"/>
      <c r="BA13" s="256"/>
      <c r="BB13" s="256"/>
      <c r="BC13" s="256"/>
      <c r="BD13" s="256"/>
      <c r="BE13" s="256"/>
    </row>
    <row r="14" spans="1:57" s="130" customFormat="1" ht="14.25" hidden="1" customHeight="1">
      <c r="A14" s="1100" t="s">
        <v>879</v>
      </c>
      <c r="B14" s="1100"/>
      <c r="C14" s="1100"/>
      <c r="D14" s="2"/>
      <c r="E14" s="50">
        <v>546030780.76779866</v>
      </c>
      <c r="F14" s="380">
        <v>100</v>
      </c>
      <c r="G14" s="50">
        <v>158680137.2429598</v>
      </c>
      <c r="H14" s="380">
        <v>29.060657902807684</v>
      </c>
      <c r="I14" s="50">
        <v>94232338.354300484</v>
      </c>
      <c r="J14" s="380">
        <v>17.257697125022169</v>
      </c>
      <c r="K14" s="50">
        <v>194774447.18591845</v>
      </c>
      <c r="L14" s="380">
        <v>35.670964723277557</v>
      </c>
      <c r="M14" s="50">
        <v>18751979.074169029</v>
      </c>
      <c r="N14" s="380">
        <v>3.4342347967638416</v>
      </c>
      <c r="O14" s="50">
        <v>79591878.910450876</v>
      </c>
      <c r="P14" s="380">
        <v>14.576445452128747</v>
      </c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56"/>
      <c r="AU14" s="256"/>
      <c r="AV14" s="256"/>
      <c r="AW14" s="256"/>
      <c r="AX14" s="256"/>
      <c r="AY14" s="256"/>
      <c r="AZ14" s="256"/>
      <c r="BA14" s="256"/>
      <c r="BB14" s="256"/>
      <c r="BC14" s="256"/>
      <c r="BD14" s="256"/>
      <c r="BE14" s="256"/>
    </row>
    <row r="15" spans="1:57" s="130" customFormat="1" ht="14.25" hidden="1" customHeight="1">
      <c r="A15" s="1100" t="s">
        <v>880</v>
      </c>
      <c r="B15" s="1100"/>
      <c r="C15" s="1100"/>
      <c r="D15" s="2"/>
      <c r="E15" s="166">
        <v>618770939.2565527</v>
      </c>
      <c r="F15" s="380">
        <v>100</v>
      </c>
      <c r="G15" s="167">
        <v>221158180.15083662</v>
      </c>
      <c r="H15" s="380">
        <v>35.741526649030419</v>
      </c>
      <c r="I15" s="167">
        <v>109069787.56317669</v>
      </c>
      <c r="J15" s="380">
        <v>17.626843900300649</v>
      </c>
      <c r="K15" s="167">
        <v>200177896.32168448</v>
      </c>
      <c r="L15" s="380">
        <v>32.350888450287648</v>
      </c>
      <c r="M15" s="134">
        <v>28461321.809771124</v>
      </c>
      <c r="N15" s="380">
        <v>4.5996539275045993</v>
      </c>
      <c r="O15" s="167">
        <v>59903753.41108387</v>
      </c>
      <c r="P15" s="380">
        <v>9.6810870728767018</v>
      </c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56"/>
      <c r="AU15" s="256"/>
      <c r="AV15" s="256"/>
      <c r="AW15" s="256"/>
      <c r="AX15" s="256"/>
      <c r="AY15" s="256"/>
      <c r="AZ15" s="256"/>
      <c r="BA15" s="256"/>
      <c r="BB15" s="256"/>
      <c r="BC15" s="256"/>
      <c r="BD15" s="256"/>
      <c r="BE15" s="256"/>
    </row>
    <row r="16" spans="1:57" s="338" customFormat="1" ht="18" hidden="1" customHeight="1">
      <c r="A16" s="1230" t="s">
        <v>881</v>
      </c>
      <c r="B16" s="1230"/>
      <c r="C16" s="1230"/>
      <c r="D16" s="330"/>
      <c r="E16" s="339">
        <v>567575228.39689231</v>
      </c>
      <c r="F16" s="334">
        <v>100</v>
      </c>
      <c r="G16" s="340">
        <v>128421091.81250381</v>
      </c>
      <c r="H16" s="334">
        <f t="shared" ref="H16:H22" si="3">G16/$E16*100</f>
        <v>22.626267917863021</v>
      </c>
      <c r="I16" s="340">
        <v>120124578.30331248</v>
      </c>
      <c r="J16" s="334">
        <f t="shared" ref="J16:J22" si="4">I16/$E16*100</f>
        <v>21.164520982108847</v>
      </c>
      <c r="K16" s="340">
        <v>215493008.96000895</v>
      </c>
      <c r="L16" s="334">
        <f t="shared" ref="L16:L22" si="5">K16/$E16*100</f>
        <v>37.967303394946555</v>
      </c>
      <c r="M16" s="134">
        <v>19034584.561595131</v>
      </c>
      <c r="N16" s="334">
        <f>M16/$E16*100</f>
        <v>3.3536672513629657</v>
      </c>
      <c r="O16" s="340">
        <v>84501964.759472683</v>
      </c>
      <c r="P16" s="334">
        <f t="shared" ref="P16:P23" si="6">O16/$E16*100</f>
        <v>14.888240453718746</v>
      </c>
      <c r="Q16" s="337"/>
    </row>
    <row r="17" spans="1:76" s="130" customFormat="1" ht="15" hidden="1" customHeight="1">
      <c r="A17" s="1100" t="s">
        <v>882</v>
      </c>
      <c r="B17" s="1100"/>
      <c r="C17" s="1100"/>
      <c r="D17" s="2"/>
      <c r="E17" s="381">
        <v>653215005.41356063</v>
      </c>
      <c r="F17" s="382">
        <v>100</v>
      </c>
      <c r="G17" s="381">
        <v>154860301.40150899</v>
      </c>
      <c r="H17" s="382">
        <f t="shared" si="3"/>
        <v>23.707401103479629</v>
      </c>
      <c r="I17" s="381">
        <v>132878534.53754336</v>
      </c>
      <c r="J17" s="382">
        <f t="shared" si="4"/>
        <v>20.342235471675345</v>
      </c>
      <c r="K17" s="381">
        <v>254720760.09774068</v>
      </c>
      <c r="L17" s="382">
        <f t="shared" si="5"/>
        <v>38.994933978357253</v>
      </c>
      <c r="M17" s="381">
        <v>32985182.407392096</v>
      </c>
      <c r="N17" s="382">
        <f>M17/$E17*100</f>
        <v>5.0496669755019878</v>
      </c>
      <c r="O17" s="381">
        <v>77770226.96937491</v>
      </c>
      <c r="P17" s="382">
        <f t="shared" si="6"/>
        <v>11.9057624709857</v>
      </c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56"/>
      <c r="AW17" s="256"/>
      <c r="AX17" s="256"/>
      <c r="AY17" s="256"/>
      <c r="AZ17" s="256"/>
      <c r="BA17" s="256"/>
      <c r="BB17" s="256"/>
      <c r="BC17" s="256"/>
      <c r="BD17" s="256"/>
      <c r="BE17" s="256"/>
    </row>
    <row r="18" spans="1:76" s="338" customFormat="1" ht="14.25" hidden="1" customHeight="1">
      <c r="A18" s="1230" t="s">
        <v>883</v>
      </c>
      <c r="B18" s="1230"/>
      <c r="C18" s="1230"/>
      <c r="D18" s="330"/>
      <c r="E18" s="199">
        <v>816525844.9970392</v>
      </c>
      <c r="F18" s="383">
        <v>100</v>
      </c>
      <c r="G18" s="199">
        <v>274137398.44582748</v>
      </c>
      <c r="H18" s="383">
        <f t="shared" si="3"/>
        <v>33.573633967069533</v>
      </c>
      <c r="I18" s="199">
        <v>142771654.55648893</v>
      </c>
      <c r="J18" s="383">
        <f t="shared" si="4"/>
        <v>17.485258480337095</v>
      </c>
      <c r="K18" s="199">
        <v>320170803.63798779</v>
      </c>
      <c r="L18" s="383">
        <f t="shared" si="5"/>
        <v>39.211349597776511</v>
      </c>
      <c r="M18" s="199" t="s">
        <v>398</v>
      </c>
      <c r="N18" s="383" t="s">
        <v>15</v>
      </c>
      <c r="O18" s="199">
        <v>79445988.356734678</v>
      </c>
      <c r="P18" s="383">
        <f t="shared" si="6"/>
        <v>9.7297579548168205</v>
      </c>
      <c r="Q18" s="347"/>
      <c r="R18" s="348"/>
      <c r="S18" s="340"/>
      <c r="T18" s="334"/>
      <c r="U18" s="334"/>
      <c r="V18" s="340"/>
      <c r="W18" s="334"/>
      <c r="X18" s="340"/>
      <c r="Y18" s="334"/>
      <c r="Z18" s="334"/>
      <c r="AA18" s="340"/>
      <c r="AB18" s="334"/>
      <c r="AC18" s="340"/>
      <c r="AD18" s="334"/>
      <c r="AE18" s="334"/>
      <c r="AF18" s="134"/>
      <c r="AG18" s="334"/>
      <c r="AH18" s="340"/>
      <c r="AI18" s="334"/>
      <c r="AJ18" s="337"/>
    </row>
    <row r="19" spans="1:76" s="338" customFormat="1" ht="14.25" customHeight="1">
      <c r="A19" s="1100" t="s">
        <v>884</v>
      </c>
      <c r="B19" s="1100"/>
      <c r="C19" s="1100"/>
      <c r="D19" s="330"/>
      <c r="E19" s="199">
        <v>660786536.15015137</v>
      </c>
      <c r="F19" s="383">
        <v>100</v>
      </c>
      <c r="G19" s="199">
        <v>211034029.39139131</v>
      </c>
      <c r="H19" s="383">
        <f t="shared" si="3"/>
        <v>31.936793176947809</v>
      </c>
      <c r="I19" s="199">
        <v>138120230.60374892</v>
      </c>
      <c r="J19" s="383">
        <f t="shared" si="4"/>
        <v>20.902397831599231</v>
      </c>
      <c r="K19" s="199">
        <v>217456862.94157001</v>
      </c>
      <c r="L19" s="383">
        <f t="shared" si="5"/>
        <v>32.908791424309072</v>
      </c>
      <c r="M19" s="199">
        <v>24766734.77182867</v>
      </c>
      <c r="N19" s="383">
        <f>M19/$E19*100</f>
        <v>3.7480689174031379</v>
      </c>
      <c r="O19" s="199">
        <v>69408678.441612154</v>
      </c>
      <c r="P19" s="383">
        <f t="shared" si="6"/>
        <v>10.503948649740698</v>
      </c>
      <c r="Q19" s="347"/>
      <c r="R19" s="348"/>
      <c r="S19" s="340"/>
      <c r="T19" s="334"/>
      <c r="U19" s="334"/>
      <c r="V19" s="340"/>
      <c r="W19" s="334"/>
      <c r="X19" s="340"/>
      <c r="Y19" s="334"/>
      <c r="Z19" s="334"/>
      <c r="AA19" s="340"/>
      <c r="AB19" s="334"/>
      <c r="AC19" s="340"/>
      <c r="AD19" s="334"/>
      <c r="AE19" s="334"/>
      <c r="AF19" s="134"/>
      <c r="AG19" s="334"/>
      <c r="AH19" s="340"/>
      <c r="AI19" s="334"/>
      <c r="AJ19" s="337"/>
    </row>
    <row r="20" spans="1:76" s="338" customFormat="1" ht="14.25" customHeight="1">
      <c r="A20" s="1230" t="s">
        <v>885</v>
      </c>
      <c r="B20" s="1230"/>
      <c r="C20" s="1230"/>
      <c r="D20" s="330"/>
      <c r="E20" s="199">
        <v>641280619.27300835</v>
      </c>
      <c r="F20" s="383">
        <v>100</v>
      </c>
      <c r="G20" s="199">
        <v>199831470.53719062</v>
      </c>
      <c r="H20" s="383">
        <f t="shared" si="3"/>
        <v>31.161314490328863</v>
      </c>
      <c r="I20" s="199">
        <v>136902260.37860548</v>
      </c>
      <c r="J20" s="383">
        <f t="shared" si="4"/>
        <v>21.348261005268732</v>
      </c>
      <c r="K20" s="199">
        <v>216387706.75045177</v>
      </c>
      <c r="L20" s="383">
        <f t="shared" si="5"/>
        <v>33.743060408680527</v>
      </c>
      <c r="M20" s="199">
        <v>17955091.373014469</v>
      </c>
      <c r="N20" s="383">
        <f>M20/$E20*100</f>
        <v>2.7998805567162415</v>
      </c>
      <c r="O20" s="199">
        <v>70204090.233745754</v>
      </c>
      <c r="P20" s="383">
        <f t="shared" si="6"/>
        <v>10.947483539005599</v>
      </c>
      <c r="Q20" s="347"/>
      <c r="R20" s="348"/>
      <c r="S20" s="340"/>
      <c r="T20" s="334"/>
      <c r="U20" s="334"/>
      <c r="V20" s="340"/>
      <c r="W20" s="334"/>
      <c r="X20" s="340"/>
      <c r="Y20" s="334"/>
      <c r="Z20" s="334"/>
      <c r="AA20" s="340"/>
      <c r="AB20" s="334"/>
      <c r="AC20" s="340"/>
      <c r="AD20" s="334"/>
      <c r="AE20" s="334"/>
      <c r="AF20" s="134"/>
      <c r="AG20" s="334"/>
      <c r="AH20" s="340"/>
      <c r="AI20" s="334"/>
      <c r="AJ20" s="337"/>
    </row>
    <row r="21" spans="1:76" s="338" customFormat="1" ht="14.25" customHeight="1">
      <c r="A21" s="1230" t="s">
        <v>886</v>
      </c>
      <c r="B21" s="1230"/>
      <c r="C21" s="1230"/>
      <c r="D21" s="330"/>
      <c r="E21" s="199">
        <v>691497654.67302084</v>
      </c>
      <c r="F21" s="383">
        <v>100</v>
      </c>
      <c r="G21" s="199">
        <v>236867415.34364241</v>
      </c>
      <c r="H21" s="383">
        <f t="shared" si="3"/>
        <v>34.254261564436788</v>
      </c>
      <c r="I21" s="199">
        <v>131035357.08832623</v>
      </c>
      <c r="J21" s="383">
        <f t="shared" si="4"/>
        <v>18.949501303845658</v>
      </c>
      <c r="K21" s="199">
        <v>219603523.48414138</v>
      </c>
      <c r="L21" s="383">
        <f t="shared" si="5"/>
        <v>31.757667144653201</v>
      </c>
      <c r="M21" s="199">
        <v>21796649.106778391</v>
      </c>
      <c r="N21" s="383">
        <f>M21/$E21*100</f>
        <v>3.1520929911302558</v>
      </c>
      <c r="O21" s="199">
        <v>82194709.650132388</v>
      </c>
      <c r="P21" s="383">
        <f t="shared" si="6"/>
        <v>11.886476995934093</v>
      </c>
      <c r="Q21" s="347"/>
      <c r="R21" s="348"/>
      <c r="S21" s="340"/>
      <c r="T21" s="334"/>
      <c r="U21" s="334"/>
      <c r="V21" s="340"/>
      <c r="W21" s="334"/>
      <c r="X21" s="340"/>
      <c r="Y21" s="334"/>
      <c r="Z21" s="334"/>
      <c r="AA21" s="340"/>
      <c r="AB21" s="334"/>
      <c r="AC21" s="340"/>
      <c r="AD21" s="334"/>
      <c r="AE21" s="334"/>
      <c r="AF21" s="134"/>
      <c r="AG21" s="334"/>
      <c r="AH21" s="340"/>
      <c r="AI21" s="334"/>
      <c r="AJ21" s="337"/>
    </row>
    <row r="22" spans="1:76" s="338" customFormat="1" ht="15" customHeight="1">
      <c r="A22" s="1230" t="s">
        <v>887</v>
      </c>
      <c r="B22" s="1230"/>
      <c r="C22" s="1230"/>
      <c r="D22" s="330"/>
      <c r="E22" s="199">
        <v>706460885.93791437</v>
      </c>
      <c r="F22" s="383">
        <v>100</v>
      </c>
      <c r="G22" s="199">
        <v>272398983.42712039</v>
      </c>
      <c r="H22" s="383">
        <f t="shared" si="3"/>
        <v>38.558254087270093</v>
      </c>
      <c r="I22" s="199">
        <v>139273600.49058628</v>
      </c>
      <c r="J22" s="383">
        <f t="shared" si="4"/>
        <v>19.714269149619419</v>
      </c>
      <c r="K22" s="199">
        <v>189069557.83406022</v>
      </c>
      <c r="L22" s="383">
        <f t="shared" si="5"/>
        <v>26.762919447839913</v>
      </c>
      <c r="M22" s="199">
        <v>21380139.060784411</v>
      </c>
      <c r="N22" s="383">
        <f>M22/$E22*100</f>
        <v>3.0263726536536595</v>
      </c>
      <c r="O22" s="199">
        <v>84338605.125363573</v>
      </c>
      <c r="P22" s="383">
        <f t="shared" si="6"/>
        <v>11.938184661616988</v>
      </c>
      <c r="Q22" s="347"/>
      <c r="R22" s="348"/>
      <c r="S22" s="340"/>
      <c r="T22" s="334"/>
      <c r="U22" s="334"/>
      <c r="V22" s="340"/>
      <c r="W22" s="334"/>
      <c r="X22" s="340"/>
      <c r="Y22" s="334"/>
      <c r="Z22" s="334"/>
      <c r="AA22" s="340"/>
      <c r="AB22" s="334"/>
      <c r="AC22" s="340"/>
      <c r="AD22" s="334"/>
      <c r="AE22" s="334"/>
      <c r="AF22" s="134"/>
      <c r="AG22" s="334"/>
      <c r="AH22" s="340"/>
      <c r="AI22" s="334"/>
      <c r="AJ22" s="337"/>
    </row>
    <row r="23" spans="1:76" s="338" customFormat="1">
      <c r="A23" s="1230" t="s">
        <v>1101</v>
      </c>
      <c r="B23" s="1230"/>
      <c r="C23" s="1230"/>
      <c r="D23" s="330"/>
      <c r="E23" s="308">
        <v>676944003.75320804</v>
      </c>
      <c r="F23" s="346">
        <v>100</v>
      </c>
      <c r="G23" s="308">
        <v>219622513.891718</v>
      </c>
      <c r="H23" s="346">
        <f>G23/$E23*100</f>
        <v>32.443232036040797</v>
      </c>
      <c r="I23" s="308">
        <v>130803745.98568261</v>
      </c>
      <c r="J23" s="346">
        <f>I23/$E23*100</f>
        <v>19.322683303266164</v>
      </c>
      <c r="K23" s="308">
        <v>202820594.52078381</v>
      </c>
      <c r="L23" s="346">
        <f>K23/$E23*100</f>
        <v>29.961207041686961</v>
      </c>
      <c r="M23" s="308">
        <v>17176022.906940293</v>
      </c>
      <c r="N23" s="346">
        <f>M23/$E23*100</f>
        <v>2.5372885809920134</v>
      </c>
      <c r="O23" s="308">
        <v>106521126.44808324</v>
      </c>
      <c r="P23" s="346">
        <f t="shared" si="6"/>
        <v>15.735589038014053</v>
      </c>
      <c r="Q23" s="347"/>
      <c r="R23" s="348"/>
      <c r="S23" s="340"/>
      <c r="T23" s="334"/>
      <c r="U23" s="334"/>
      <c r="V23" s="340"/>
      <c r="W23" s="334"/>
      <c r="X23" s="340"/>
      <c r="Y23" s="334"/>
      <c r="Z23" s="334"/>
      <c r="AA23" s="340"/>
      <c r="AB23" s="334"/>
      <c r="AC23" s="340"/>
      <c r="AD23" s="334"/>
      <c r="AE23" s="334"/>
      <c r="AF23" s="134"/>
      <c r="AG23" s="334"/>
      <c r="AH23" s="340"/>
      <c r="AI23" s="334"/>
      <c r="AJ23" s="337"/>
    </row>
    <row r="24" spans="1:76" ht="14.25" customHeight="1">
      <c r="A24" s="1100" t="s">
        <v>713</v>
      </c>
      <c r="B24" s="1100"/>
      <c r="C24" s="1100"/>
      <c r="D24" s="2"/>
      <c r="E24" s="199"/>
      <c r="F24" s="384"/>
      <c r="G24" s="199"/>
      <c r="H24" s="384"/>
      <c r="I24" s="199"/>
      <c r="J24" s="384"/>
      <c r="K24" s="199"/>
      <c r="L24" s="384"/>
      <c r="M24" s="199"/>
      <c r="N24" s="384"/>
      <c r="O24" s="199"/>
      <c r="P24" s="384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</row>
    <row r="25" spans="1:76" ht="14.25" customHeight="1">
      <c r="A25" s="98"/>
      <c r="B25" s="42" t="s">
        <v>888</v>
      </c>
      <c r="C25" s="98"/>
      <c r="D25" s="46"/>
      <c r="E25" s="428">
        <v>188032676.96174058</v>
      </c>
      <c r="F25" s="429">
        <v>100</v>
      </c>
      <c r="G25" s="428">
        <v>64853559.175303362</v>
      </c>
      <c r="H25" s="429">
        <f t="shared" ref="H25:J63" si="7">G25/$E25*100</f>
        <v>34.490579096791379</v>
      </c>
      <c r="I25" s="428">
        <v>27806632.347062122</v>
      </c>
      <c r="J25" s="429">
        <f t="shared" si="7"/>
        <v>14.788191497544863</v>
      </c>
      <c r="K25" s="428">
        <v>51393547.614978194</v>
      </c>
      <c r="L25" s="429">
        <f t="shared" ref="L25:L30" si="8">K25/$E25*100</f>
        <v>27.332242696005093</v>
      </c>
      <c r="M25" s="428">
        <v>5446829.792421259</v>
      </c>
      <c r="N25" s="429">
        <f t="shared" ref="N25:N30" si="9">M25/$E25*100</f>
        <v>2.8967463955903461</v>
      </c>
      <c r="O25" s="428">
        <v>38532108.03197553</v>
      </c>
      <c r="P25" s="429">
        <f t="shared" ref="P25:P30" si="10">O25/$E25*100</f>
        <v>20.492240314068251</v>
      </c>
      <c r="Q25" s="169"/>
      <c r="R25" s="430"/>
      <c r="S25" s="431"/>
      <c r="T25" s="430"/>
      <c r="U25" s="430"/>
      <c r="V25" s="169"/>
      <c r="W25" s="430"/>
      <c r="X25" s="169"/>
      <c r="Y25" s="430"/>
      <c r="Z25" s="430"/>
      <c r="AA25" s="169"/>
      <c r="AB25" s="430"/>
      <c r="AC25" s="169"/>
      <c r="AD25" s="430"/>
      <c r="AE25" s="169"/>
      <c r="AF25" s="169"/>
      <c r="AG25" s="169"/>
      <c r="AH25" s="169"/>
      <c r="AI25" s="169"/>
      <c r="AJ25" s="432"/>
      <c r="AK25" s="426"/>
      <c r="AL25" s="426"/>
      <c r="AM25" s="426"/>
      <c r="AN25" s="426"/>
      <c r="AO25" s="426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</row>
    <row r="26" spans="1:76" ht="14.25" customHeight="1">
      <c r="A26" s="98"/>
      <c r="B26" s="42" t="s">
        <v>889</v>
      </c>
      <c r="C26" s="98"/>
      <c r="D26" s="46"/>
      <c r="E26" s="428">
        <v>109086435.78240383</v>
      </c>
      <c r="F26" s="429">
        <v>100</v>
      </c>
      <c r="G26" s="428">
        <v>37437097.602013417</v>
      </c>
      <c r="H26" s="429">
        <f t="shared" si="7"/>
        <v>34.318746719976893</v>
      </c>
      <c r="I26" s="428">
        <v>14883774.464566696</v>
      </c>
      <c r="J26" s="429">
        <f t="shared" si="7"/>
        <v>13.644019403343199</v>
      </c>
      <c r="K26" s="428">
        <v>38046555.067690507</v>
      </c>
      <c r="L26" s="429">
        <f t="shared" si="8"/>
        <v>34.877438972873293</v>
      </c>
      <c r="M26" s="428">
        <v>3023166.1659087688</v>
      </c>
      <c r="N26" s="429">
        <f t="shared" si="9"/>
        <v>2.7713492921696687</v>
      </c>
      <c r="O26" s="428">
        <v>15695842.482224368</v>
      </c>
      <c r="P26" s="429">
        <f t="shared" si="10"/>
        <v>14.388445611636879</v>
      </c>
      <c r="Q26" s="169"/>
      <c r="R26" s="430"/>
      <c r="S26" s="431"/>
      <c r="T26" s="430"/>
      <c r="U26" s="430"/>
      <c r="V26" s="169"/>
      <c r="W26" s="430"/>
      <c r="X26" s="169"/>
      <c r="Y26" s="430"/>
      <c r="Z26" s="430"/>
      <c r="AA26" s="169"/>
      <c r="AB26" s="430"/>
      <c r="AC26" s="169"/>
      <c r="AD26" s="430"/>
      <c r="AE26" s="169"/>
      <c r="AF26" s="169"/>
      <c r="AG26" s="169"/>
      <c r="AH26" s="169"/>
      <c r="AI26" s="169"/>
      <c r="AJ26" s="432"/>
      <c r="AK26" s="426"/>
      <c r="AL26" s="426"/>
      <c r="AM26" s="426"/>
      <c r="AN26" s="426"/>
      <c r="AO26" s="426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</row>
    <row r="27" spans="1:76" ht="14.25" customHeight="1">
      <c r="A27" s="98"/>
      <c r="B27" s="42" t="s">
        <v>890</v>
      </c>
      <c r="C27" s="98"/>
      <c r="D27" s="46"/>
      <c r="E27" s="428">
        <v>139957771.55621055</v>
      </c>
      <c r="F27" s="429">
        <v>100</v>
      </c>
      <c r="G27" s="428">
        <v>50799344.351300769</v>
      </c>
      <c r="H27" s="429">
        <f t="shared" si="7"/>
        <v>36.296194049430461</v>
      </c>
      <c r="I27" s="428">
        <v>27168798.759802237</v>
      </c>
      <c r="J27" s="429">
        <f t="shared" si="7"/>
        <v>19.41214014606582</v>
      </c>
      <c r="K27" s="428">
        <v>40676463.677130878</v>
      </c>
      <c r="L27" s="429">
        <f t="shared" si="8"/>
        <v>29.063383351166173</v>
      </c>
      <c r="M27" s="428">
        <v>5364202.010610261</v>
      </c>
      <c r="N27" s="429">
        <f t="shared" si="9"/>
        <v>3.8327289374251459</v>
      </c>
      <c r="O27" s="428">
        <v>15948962.757366423</v>
      </c>
      <c r="P27" s="429">
        <f t="shared" si="10"/>
        <v>11.39555351591242</v>
      </c>
      <c r="Q27" s="169"/>
      <c r="R27" s="430"/>
      <c r="S27" s="431"/>
      <c r="T27" s="430"/>
      <c r="U27" s="430"/>
      <c r="V27" s="169"/>
      <c r="W27" s="430"/>
      <c r="X27" s="169"/>
      <c r="Y27" s="430"/>
      <c r="Z27" s="430"/>
      <c r="AA27" s="169"/>
      <c r="AB27" s="430"/>
      <c r="AC27" s="169"/>
      <c r="AD27" s="430"/>
      <c r="AE27" s="169"/>
      <c r="AF27" s="169"/>
      <c r="AG27" s="169"/>
      <c r="AH27" s="169"/>
      <c r="AI27" s="169"/>
      <c r="AJ27" s="432"/>
      <c r="AK27" s="426"/>
      <c r="AL27" s="426"/>
      <c r="AM27" s="426"/>
      <c r="AN27" s="426"/>
      <c r="AO27" s="426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</row>
    <row r="28" spans="1:76" ht="14.25" customHeight="1">
      <c r="A28" s="98"/>
      <c r="B28" s="42" t="s">
        <v>891</v>
      </c>
      <c r="C28" s="98"/>
      <c r="D28" s="46"/>
      <c r="E28" s="428">
        <v>68081483.598283485</v>
      </c>
      <c r="F28" s="429">
        <v>100</v>
      </c>
      <c r="G28" s="428">
        <v>25252202.008855443</v>
      </c>
      <c r="H28" s="429">
        <f t="shared" si="7"/>
        <v>37.091145307374177</v>
      </c>
      <c r="I28" s="428">
        <v>12346657.704689449</v>
      </c>
      <c r="J28" s="429">
        <f t="shared" si="7"/>
        <v>18.135118467072804</v>
      </c>
      <c r="K28" s="428">
        <v>20614623.814221729</v>
      </c>
      <c r="L28" s="429">
        <f t="shared" si="8"/>
        <v>30.279339880221823</v>
      </c>
      <c r="M28" s="428">
        <v>2317652.2579999999</v>
      </c>
      <c r="N28" s="429">
        <f t="shared" si="9"/>
        <v>3.40423289197892</v>
      </c>
      <c r="O28" s="428">
        <v>7550347.8125168793</v>
      </c>
      <c r="P28" s="429">
        <f t="shared" si="10"/>
        <v>11.090163453352305</v>
      </c>
      <c r="Q28" s="169"/>
      <c r="R28" s="430"/>
      <c r="S28" s="431"/>
      <c r="T28" s="430"/>
      <c r="U28" s="430"/>
      <c r="V28" s="169"/>
      <c r="W28" s="430"/>
      <c r="X28" s="169"/>
      <c r="Y28" s="430"/>
      <c r="Z28" s="430"/>
      <c r="AA28" s="169"/>
      <c r="AB28" s="430"/>
      <c r="AC28" s="169"/>
      <c r="AD28" s="430"/>
      <c r="AE28" s="169"/>
      <c r="AF28" s="169"/>
      <c r="AG28" s="169"/>
      <c r="AH28" s="169"/>
      <c r="AI28" s="169"/>
      <c r="AJ28" s="432"/>
      <c r="AK28" s="426"/>
      <c r="AL28" s="426"/>
      <c r="AM28" s="426"/>
      <c r="AN28" s="426"/>
      <c r="AO28" s="426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</row>
    <row r="29" spans="1:76" ht="14.25" customHeight="1">
      <c r="A29" s="98"/>
      <c r="B29" s="42" t="s">
        <v>892</v>
      </c>
      <c r="C29" s="98"/>
      <c r="D29" s="46"/>
      <c r="E29" s="428">
        <v>83722149.269569278</v>
      </c>
      <c r="F29" s="429">
        <v>100</v>
      </c>
      <c r="G29" s="428">
        <v>19094021.43824492</v>
      </c>
      <c r="H29" s="429">
        <f t="shared" si="7"/>
        <v>22.806415751184112</v>
      </c>
      <c r="I29" s="428">
        <v>20580128.105562009</v>
      </c>
      <c r="J29" s="429">
        <f t="shared" si="7"/>
        <v>24.581461757865224</v>
      </c>
      <c r="K29" s="428">
        <v>29766460.547762346</v>
      </c>
      <c r="L29" s="429">
        <f t="shared" si="8"/>
        <v>35.553865742170629</v>
      </c>
      <c r="M29" s="428">
        <v>388436.587</v>
      </c>
      <c r="N29" s="429">
        <f t="shared" si="9"/>
        <v>0.4639591677816447</v>
      </c>
      <c r="O29" s="428">
        <v>13893102.591000002</v>
      </c>
      <c r="P29" s="429">
        <f t="shared" si="10"/>
        <v>16.594297580998397</v>
      </c>
      <c r="Q29" s="169"/>
      <c r="R29" s="430"/>
      <c r="S29" s="431"/>
      <c r="T29" s="430"/>
      <c r="U29" s="430"/>
      <c r="V29" s="169"/>
      <c r="W29" s="430"/>
      <c r="X29" s="169"/>
      <c r="Y29" s="430"/>
      <c r="Z29" s="430"/>
      <c r="AA29" s="169"/>
      <c r="AB29" s="430"/>
      <c r="AC29" s="169"/>
      <c r="AD29" s="430"/>
      <c r="AE29" s="169"/>
      <c r="AF29" s="169"/>
      <c r="AG29" s="169"/>
      <c r="AH29" s="169"/>
      <c r="AI29" s="169"/>
      <c r="AJ29" s="432"/>
      <c r="AK29" s="426"/>
      <c r="AL29" s="426"/>
      <c r="AM29" s="426"/>
      <c r="AN29" s="426"/>
      <c r="AO29" s="426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</row>
    <row r="30" spans="1:76" ht="14.25" customHeight="1">
      <c r="A30" s="98"/>
      <c r="B30" s="42" t="s">
        <v>893</v>
      </c>
      <c r="C30" s="98"/>
      <c r="D30" s="46"/>
      <c r="E30" s="428">
        <v>88063486.584999993</v>
      </c>
      <c r="F30" s="429">
        <v>100</v>
      </c>
      <c r="G30" s="428">
        <v>22186289.315999996</v>
      </c>
      <c r="H30" s="429">
        <f t="shared" si="7"/>
        <v>25.193516832411021</v>
      </c>
      <c r="I30" s="428">
        <v>28017754.603999998</v>
      </c>
      <c r="J30" s="429">
        <f t="shared" si="7"/>
        <v>31.815404647824053</v>
      </c>
      <c r="K30" s="428">
        <v>22322943.799000006</v>
      </c>
      <c r="L30" s="429">
        <f t="shared" si="8"/>
        <v>25.348694066812378</v>
      </c>
      <c r="M30" s="428">
        <v>635736.09299999999</v>
      </c>
      <c r="N30" s="429">
        <f t="shared" si="9"/>
        <v>0.72190656724268965</v>
      </c>
      <c r="O30" s="428">
        <v>14900762.773000002</v>
      </c>
      <c r="P30" s="429">
        <f t="shared" si="10"/>
        <v>16.920477885709868</v>
      </c>
      <c r="Q30" s="169"/>
      <c r="R30" s="430"/>
      <c r="S30" s="431"/>
      <c r="T30" s="430"/>
      <c r="U30" s="430"/>
      <c r="V30" s="169"/>
      <c r="W30" s="430"/>
      <c r="X30" s="169"/>
      <c r="Y30" s="430"/>
      <c r="Z30" s="430"/>
      <c r="AA30" s="169"/>
      <c r="AB30" s="430"/>
      <c r="AC30" s="169"/>
      <c r="AD30" s="430"/>
      <c r="AE30" s="169"/>
      <c r="AF30" s="169"/>
      <c r="AG30" s="169"/>
      <c r="AH30" s="169"/>
      <c r="AI30" s="169"/>
      <c r="AJ30" s="432"/>
      <c r="AK30" s="426"/>
      <c r="AL30" s="426"/>
      <c r="AM30" s="426"/>
      <c r="AN30" s="426"/>
      <c r="AO30" s="426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</row>
    <row r="31" spans="1:76" ht="14.25" customHeight="1">
      <c r="A31" s="1100" t="s">
        <v>714</v>
      </c>
      <c r="B31" s="1100"/>
      <c r="C31" s="1100"/>
      <c r="D31" s="2"/>
      <c r="E31" s="428"/>
      <c r="F31" s="433"/>
      <c r="G31" s="428"/>
      <c r="H31" s="434"/>
      <c r="I31" s="428"/>
      <c r="J31" s="434"/>
      <c r="K31" s="428"/>
      <c r="L31" s="434"/>
      <c r="M31" s="428"/>
      <c r="N31" s="434"/>
      <c r="O31" s="428"/>
      <c r="P31" s="434"/>
      <c r="Q31" s="169"/>
      <c r="R31" s="169"/>
      <c r="S31" s="431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432"/>
      <c r="AK31" s="426"/>
      <c r="AL31" s="426"/>
      <c r="AM31" s="426"/>
      <c r="AN31" s="426"/>
      <c r="AO31" s="426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</row>
    <row r="32" spans="1:76" ht="14.25" customHeight="1">
      <c r="A32" s="98"/>
      <c r="B32" s="62" t="s">
        <v>715</v>
      </c>
      <c r="C32" s="98"/>
      <c r="D32" s="46"/>
      <c r="E32" s="428">
        <v>27791003.322518617</v>
      </c>
      <c r="F32" s="429">
        <v>100</v>
      </c>
      <c r="G32" s="428">
        <v>11602645.765948532</v>
      </c>
      <c r="H32" s="429">
        <f t="shared" si="7"/>
        <v>41.749646931771942</v>
      </c>
      <c r="I32" s="428">
        <v>5044439.6165514281</v>
      </c>
      <c r="J32" s="429">
        <f t="shared" si="7"/>
        <v>18.15134041045577</v>
      </c>
      <c r="K32" s="428">
        <v>5447515.2508233655</v>
      </c>
      <c r="L32" s="429">
        <f t="shared" ref="L32:L41" si="11">K32/$E32*100</f>
        <v>19.601722138650995</v>
      </c>
      <c r="M32" s="428">
        <v>372556.59470029757</v>
      </c>
      <c r="N32" s="429">
        <f t="shared" ref="N32:N41" si="12">M32/$E32*100</f>
        <v>1.3405654714107453</v>
      </c>
      <c r="O32" s="428">
        <v>5323846.0944949882</v>
      </c>
      <c r="P32" s="429">
        <f t="shared" ref="P32:P41" si="13">O32/$E32*100</f>
        <v>19.156725047710527</v>
      </c>
      <c r="Q32" s="169"/>
      <c r="R32" s="430"/>
      <c r="S32" s="431"/>
      <c r="T32" s="430"/>
      <c r="U32" s="430"/>
      <c r="V32" s="169"/>
      <c r="W32" s="430"/>
      <c r="X32" s="169"/>
      <c r="Y32" s="430"/>
      <c r="Z32" s="430"/>
      <c r="AA32" s="169"/>
      <c r="AB32" s="430"/>
      <c r="AC32" s="169"/>
      <c r="AD32" s="430"/>
      <c r="AE32" s="169"/>
      <c r="AF32" s="169"/>
      <c r="AG32" s="169"/>
      <c r="AH32" s="169"/>
      <c r="AI32" s="169"/>
      <c r="AJ32" s="432"/>
      <c r="AK32" s="426"/>
      <c r="AL32" s="426"/>
      <c r="AM32" s="426"/>
      <c r="AN32" s="426"/>
      <c r="AO32" s="426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</row>
    <row r="33" spans="1:76" ht="14.25" customHeight="1">
      <c r="A33" s="98"/>
      <c r="B33" s="62" t="s">
        <v>716</v>
      </c>
      <c r="C33" s="98"/>
      <c r="D33" s="46"/>
      <c r="E33" s="428">
        <v>25254536.3220837</v>
      </c>
      <c r="F33" s="429">
        <v>100</v>
      </c>
      <c r="G33" s="428">
        <v>9834542.1401670985</v>
      </c>
      <c r="H33" s="429">
        <f t="shared" si="7"/>
        <v>38.941685623296642</v>
      </c>
      <c r="I33" s="428">
        <v>3312333.5040279147</v>
      </c>
      <c r="J33" s="429">
        <f t="shared" si="7"/>
        <v>13.115796155526569</v>
      </c>
      <c r="K33" s="428">
        <v>5832489.2899661446</v>
      </c>
      <c r="L33" s="429">
        <f t="shared" si="11"/>
        <v>23.094818354934333</v>
      </c>
      <c r="M33" s="428">
        <v>606660.29450639361</v>
      </c>
      <c r="N33" s="429">
        <f t="shared" si="12"/>
        <v>2.402183460307298</v>
      </c>
      <c r="O33" s="428">
        <v>5668511.0934161702</v>
      </c>
      <c r="P33" s="429">
        <f t="shared" si="13"/>
        <v>22.445516405935237</v>
      </c>
      <c r="Q33" s="169"/>
      <c r="R33" s="430"/>
      <c r="S33" s="431"/>
      <c r="T33" s="430"/>
      <c r="U33" s="430"/>
      <c r="V33" s="169"/>
      <c r="W33" s="430"/>
      <c r="X33" s="169"/>
      <c r="Y33" s="430"/>
      <c r="Z33" s="430"/>
      <c r="AA33" s="169"/>
      <c r="AB33" s="430"/>
      <c r="AC33" s="169"/>
      <c r="AD33" s="430"/>
      <c r="AE33" s="169"/>
      <c r="AF33" s="169"/>
      <c r="AG33" s="169"/>
      <c r="AH33" s="169"/>
      <c r="AI33" s="169"/>
      <c r="AJ33" s="432"/>
      <c r="AK33" s="426"/>
      <c r="AL33" s="426"/>
      <c r="AM33" s="426"/>
      <c r="AN33" s="426"/>
      <c r="AO33" s="426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</row>
    <row r="34" spans="1:76" ht="14.25" customHeight="1">
      <c r="A34" s="42"/>
      <c r="B34" s="62" t="s">
        <v>717</v>
      </c>
      <c r="C34" s="42"/>
      <c r="D34" s="46"/>
      <c r="E34" s="428">
        <v>51461166.63886413</v>
      </c>
      <c r="F34" s="429">
        <v>100</v>
      </c>
      <c r="G34" s="428">
        <v>13477144.295983989</v>
      </c>
      <c r="H34" s="429">
        <f t="shared" si="7"/>
        <v>26.18895990167055</v>
      </c>
      <c r="I34" s="428">
        <v>6084633.7256993726</v>
      </c>
      <c r="J34" s="429">
        <f t="shared" si="7"/>
        <v>11.823738409195293</v>
      </c>
      <c r="K34" s="428">
        <v>17620018.178380888</v>
      </c>
      <c r="L34" s="429">
        <f t="shared" si="11"/>
        <v>34.239445642637307</v>
      </c>
      <c r="M34" s="428">
        <v>2460741.4017623682</v>
      </c>
      <c r="N34" s="429">
        <f t="shared" si="12"/>
        <v>4.7817442986299978</v>
      </c>
      <c r="O34" s="428">
        <v>11818629.037037507</v>
      </c>
      <c r="P34" s="429">
        <f t="shared" si="13"/>
        <v>22.96611174786684</v>
      </c>
      <c r="Q34" s="169"/>
      <c r="R34" s="430"/>
      <c r="S34" s="431"/>
      <c r="T34" s="430"/>
      <c r="U34" s="430"/>
      <c r="V34" s="169"/>
      <c r="W34" s="430"/>
      <c r="X34" s="169"/>
      <c r="Y34" s="430"/>
      <c r="Z34" s="430"/>
      <c r="AA34" s="169"/>
      <c r="AB34" s="430"/>
      <c r="AC34" s="169"/>
      <c r="AD34" s="430"/>
      <c r="AE34" s="169"/>
      <c r="AF34" s="169"/>
      <c r="AG34" s="169"/>
      <c r="AH34" s="169"/>
      <c r="AI34" s="169"/>
      <c r="AJ34" s="432"/>
      <c r="AK34" s="426"/>
      <c r="AL34" s="426"/>
      <c r="AM34" s="426"/>
      <c r="AN34" s="426"/>
      <c r="AO34" s="426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</row>
    <row r="35" spans="1:76" ht="14.25" customHeight="1">
      <c r="A35" s="42"/>
      <c r="B35" s="62" t="s">
        <v>718</v>
      </c>
      <c r="C35" s="42"/>
      <c r="D35" s="46"/>
      <c r="E35" s="428">
        <v>98815049.369717896</v>
      </c>
      <c r="F35" s="429">
        <v>100</v>
      </c>
      <c r="G35" s="428">
        <v>29610287.520038065</v>
      </c>
      <c r="H35" s="429">
        <f t="shared" si="7"/>
        <v>29.965362269112227</v>
      </c>
      <c r="I35" s="428">
        <v>12718129.077909883</v>
      </c>
      <c r="J35" s="429">
        <f t="shared" si="7"/>
        <v>12.870639805405373</v>
      </c>
      <c r="K35" s="428">
        <v>36244773.320657484</v>
      </c>
      <c r="L35" s="429">
        <f t="shared" si="11"/>
        <v>36.67940617531562</v>
      </c>
      <c r="M35" s="428">
        <v>2622061.5081913425</v>
      </c>
      <c r="N35" s="429">
        <f t="shared" si="12"/>
        <v>2.6535042232088175</v>
      </c>
      <c r="O35" s="428">
        <v>17619797.942921124</v>
      </c>
      <c r="P35" s="429">
        <f t="shared" si="13"/>
        <v>17.831087526957965</v>
      </c>
      <c r="Q35" s="169"/>
      <c r="R35" s="430"/>
      <c r="S35" s="431"/>
      <c r="T35" s="430"/>
      <c r="U35" s="430"/>
      <c r="V35" s="169"/>
      <c r="W35" s="430"/>
      <c r="X35" s="169"/>
      <c r="Y35" s="430"/>
      <c r="Z35" s="430"/>
      <c r="AA35" s="169"/>
      <c r="AB35" s="430"/>
      <c r="AC35" s="169"/>
      <c r="AD35" s="430"/>
      <c r="AE35" s="169"/>
      <c r="AF35" s="169"/>
      <c r="AG35" s="169"/>
      <c r="AH35" s="169"/>
      <c r="AI35" s="169"/>
      <c r="AJ35" s="432"/>
      <c r="AK35" s="426"/>
      <c r="AL35" s="426"/>
      <c r="AM35" s="426"/>
      <c r="AN35" s="426"/>
      <c r="AO35" s="426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</row>
    <row r="36" spans="1:76" ht="14.25" customHeight="1">
      <c r="A36" s="42"/>
      <c r="B36" s="62" t="s">
        <v>719</v>
      </c>
      <c r="C36" s="42"/>
      <c r="D36" s="46"/>
      <c r="E36" s="428">
        <v>89244818.217188224</v>
      </c>
      <c r="F36" s="429">
        <v>100</v>
      </c>
      <c r="G36" s="428">
        <v>27704333.724035785</v>
      </c>
      <c r="H36" s="429">
        <f t="shared" si="7"/>
        <v>31.04307261471908</v>
      </c>
      <c r="I36" s="428">
        <v>13603579.394235134</v>
      </c>
      <c r="J36" s="429">
        <f t="shared" si="7"/>
        <v>15.242990759563376</v>
      </c>
      <c r="K36" s="428">
        <v>28166614.719712887</v>
      </c>
      <c r="L36" s="429">
        <f t="shared" si="11"/>
        <v>31.561064588832455</v>
      </c>
      <c r="M36" s="428">
        <v>4291026.6900384612</v>
      </c>
      <c r="N36" s="429">
        <f t="shared" si="12"/>
        <v>4.8081521994876173</v>
      </c>
      <c r="O36" s="428">
        <v>15479263.689165927</v>
      </c>
      <c r="P36" s="429">
        <f t="shared" si="13"/>
        <v>17.344719837397438</v>
      </c>
      <c r="Q36" s="169"/>
      <c r="R36" s="430"/>
      <c r="S36" s="431"/>
      <c r="T36" s="430"/>
      <c r="U36" s="430"/>
      <c r="V36" s="169"/>
      <c r="W36" s="430"/>
      <c r="X36" s="169"/>
      <c r="Y36" s="430"/>
      <c r="Z36" s="430"/>
      <c r="AA36" s="169"/>
      <c r="AB36" s="430"/>
      <c r="AC36" s="169"/>
      <c r="AD36" s="430"/>
      <c r="AE36" s="169"/>
      <c r="AF36" s="169"/>
      <c r="AG36" s="169"/>
      <c r="AH36" s="169"/>
      <c r="AI36" s="169"/>
      <c r="AJ36" s="432"/>
      <c r="AK36" s="426"/>
      <c r="AL36" s="426"/>
      <c r="AM36" s="426"/>
      <c r="AN36" s="426"/>
      <c r="AO36" s="426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</row>
    <row r="37" spans="1:76" ht="14.25" customHeight="1">
      <c r="A37" s="42"/>
      <c r="B37" s="62" t="s">
        <v>720</v>
      </c>
      <c r="C37" s="42"/>
      <c r="D37" s="46"/>
      <c r="E37" s="428">
        <v>128850794.76022305</v>
      </c>
      <c r="F37" s="429">
        <v>100</v>
      </c>
      <c r="G37" s="428">
        <v>43853992.235333562</v>
      </c>
      <c r="H37" s="429">
        <f t="shared" si="7"/>
        <v>34.034708374861758</v>
      </c>
      <c r="I37" s="428">
        <v>24385073.177412048</v>
      </c>
      <c r="J37" s="429">
        <f t="shared" si="7"/>
        <v>18.925046774286454</v>
      </c>
      <c r="K37" s="428">
        <v>40898990.171661727</v>
      </c>
      <c r="L37" s="429">
        <f t="shared" si="11"/>
        <v>31.741356541704057</v>
      </c>
      <c r="M37" s="428">
        <v>3864510.3887414276</v>
      </c>
      <c r="N37" s="429">
        <f t="shared" si="12"/>
        <v>2.9992134669660753</v>
      </c>
      <c r="O37" s="428">
        <v>15848228.787074264</v>
      </c>
      <c r="P37" s="429">
        <f t="shared" si="13"/>
        <v>12.299674842181648</v>
      </c>
      <c r="Q37" s="169"/>
      <c r="R37" s="430"/>
      <c r="S37" s="431"/>
      <c r="T37" s="430"/>
      <c r="U37" s="430"/>
      <c r="V37" s="169"/>
      <c r="W37" s="430"/>
      <c r="X37" s="169"/>
      <c r="Y37" s="430"/>
      <c r="Z37" s="430"/>
      <c r="AA37" s="169"/>
      <c r="AB37" s="430"/>
      <c r="AC37" s="169"/>
      <c r="AD37" s="430"/>
      <c r="AE37" s="169"/>
      <c r="AF37" s="169"/>
      <c r="AG37" s="169"/>
      <c r="AH37" s="169"/>
      <c r="AI37" s="169"/>
      <c r="AJ37" s="432"/>
      <c r="AK37" s="426"/>
      <c r="AL37" s="426"/>
      <c r="AM37" s="426"/>
      <c r="AN37" s="426"/>
      <c r="AO37" s="426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</row>
    <row r="38" spans="1:76" ht="14.25" customHeight="1">
      <c r="A38" s="42"/>
      <c r="B38" s="62" t="s">
        <v>721</v>
      </c>
      <c r="C38" s="42"/>
      <c r="D38" s="46"/>
      <c r="E38" s="428">
        <v>51463922.297882326</v>
      </c>
      <c r="F38" s="429">
        <v>100</v>
      </c>
      <c r="G38" s="428">
        <v>17676010.799091924</v>
      </c>
      <c r="H38" s="429">
        <f t="shared" si="7"/>
        <v>34.346412029732271</v>
      </c>
      <c r="I38" s="428">
        <v>11751221.958846742</v>
      </c>
      <c r="J38" s="429">
        <f t="shared" si="7"/>
        <v>22.833902730593643</v>
      </c>
      <c r="K38" s="428">
        <v>15943034.123553466</v>
      </c>
      <c r="L38" s="429">
        <f t="shared" si="11"/>
        <v>30.979049811385057</v>
      </c>
      <c r="M38" s="428">
        <v>2266690.0010000002</v>
      </c>
      <c r="N38" s="429">
        <f t="shared" si="12"/>
        <v>4.4044252746224739</v>
      </c>
      <c r="O38" s="428">
        <v>3826965.4153902228</v>
      </c>
      <c r="P38" s="429">
        <f t="shared" si="13"/>
        <v>7.4362101536666154</v>
      </c>
      <c r="Q38" s="169"/>
      <c r="R38" s="430"/>
      <c r="S38" s="431"/>
      <c r="T38" s="430"/>
      <c r="U38" s="430"/>
      <c r="V38" s="169"/>
      <c r="W38" s="430"/>
      <c r="X38" s="169"/>
      <c r="Y38" s="430"/>
      <c r="Z38" s="430"/>
      <c r="AA38" s="169"/>
      <c r="AB38" s="430"/>
      <c r="AC38" s="169"/>
      <c r="AD38" s="430"/>
      <c r="AE38" s="169"/>
      <c r="AF38" s="169"/>
      <c r="AG38" s="169"/>
      <c r="AH38" s="169"/>
      <c r="AI38" s="169"/>
      <c r="AJ38" s="432"/>
      <c r="AK38" s="426"/>
      <c r="AL38" s="426"/>
      <c r="AM38" s="426"/>
      <c r="AN38" s="426"/>
      <c r="AO38" s="426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</row>
    <row r="39" spans="1:76" ht="14.25" customHeight="1">
      <c r="A39" s="42"/>
      <c r="B39" s="62" t="s">
        <v>722</v>
      </c>
      <c r="C39" s="42"/>
      <c r="D39" s="46"/>
      <c r="E39" s="428">
        <v>51797287.303610735</v>
      </c>
      <c r="F39" s="429">
        <v>100</v>
      </c>
      <c r="G39" s="428">
        <v>14546430.701000003</v>
      </c>
      <c r="H39" s="429">
        <f t="shared" si="7"/>
        <v>28.083383239233818</v>
      </c>
      <c r="I39" s="428">
        <v>10796042.205000002</v>
      </c>
      <c r="J39" s="429">
        <f t="shared" si="7"/>
        <v>20.842871831721236</v>
      </c>
      <c r="K39" s="428">
        <v>18155038.009027712</v>
      </c>
      <c r="L39" s="429">
        <f t="shared" si="11"/>
        <v>35.050171455141324</v>
      </c>
      <c r="M39" s="428">
        <v>298646.46299999999</v>
      </c>
      <c r="N39" s="429">
        <f t="shared" si="12"/>
        <v>0.57656776743824123</v>
      </c>
      <c r="O39" s="428">
        <v>8001129.9255830273</v>
      </c>
      <c r="P39" s="429">
        <f t="shared" si="13"/>
        <v>15.447005706465397</v>
      </c>
      <c r="Q39" s="169"/>
      <c r="R39" s="430"/>
      <c r="S39" s="431"/>
      <c r="T39" s="430"/>
      <c r="U39" s="430"/>
      <c r="V39" s="169"/>
      <c r="W39" s="430"/>
      <c r="X39" s="169"/>
      <c r="Y39" s="430"/>
      <c r="Z39" s="430"/>
      <c r="AA39" s="169"/>
      <c r="AB39" s="430"/>
      <c r="AC39" s="169"/>
      <c r="AD39" s="430"/>
      <c r="AE39" s="169"/>
      <c r="AF39" s="169"/>
      <c r="AG39" s="169"/>
      <c r="AH39" s="169"/>
      <c r="AI39" s="169"/>
      <c r="AJ39" s="432"/>
      <c r="AK39" s="426"/>
      <c r="AL39" s="426"/>
      <c r="AM39" s="426"/>
      <c r="AN39" s="426"/>
      <c r="AO39" s="426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</row>
    <row r="40" spans="1:76" ht="14.25" customHeight="1">
      <c r="A40" s="42"/>
      <c r="B40" s="62" t="s">
        <v>723</v>
      </c>
      <c r="C40" s="42"/>
      <c r="D40" s="46"/>
      <c r="E40" s="428">
        <v>88049537.978118971</v>
      </c>
      <c r="F40" s="429">
        <v>100</v>
      </c>
      <c r="G40" s="428">
        <v>31927082.257118959</v>
      </c>
      <c r="H40" s="429">
        <f t="shared" si="7"/>
        <v>36.260363189018783</v>
      </c>
      <c r="I40" s="428">
        <v>21719181.948000003</v>
      </c>
      <c r="J40" s="429">
        <f t="shared" si="7"/>
        <v>24.667002742703087</v>
      </c>
      <c r="K40" s="428">
        <v>20388512.041999999</v>
      </c>
      <c r="L40" s="429">
        <f t="shared" si="11"/>
        <v>23.1557285934501</v>
      </c>
      <c r="M40" s="428">
        <v>5345.232</v>
      </c>
      <c r="N40" s="429">
        <f t="shared" si="12"/>
        <v>6.0707098784871915E-3</v>
      </c>
      <c r="O40" s="428">
        <v>14009416.499000002</v>
      </c>
      <c r="P40" s="429">
        <f t="shared" si="13"/>
        <v>15.910834764949541</v>
      </c>
      <c r="Q40" s="169"/>
      <c r="R40" s="430"/>
      <c r="S40" s="431"/>
      <c r="T40" s="430"/>
      <c r="U40" s="430"/>
      <c r="V40" s="169"/>
      <c r="W40" s="430"/>
      <c r="X40" s="169"/>
      <c r="Y40" s="430"/>
      <c r="Z40" s="430"/>
      <c r="AA40" s="169"/>
      <c r="AB40" s="430"/>
      <c r="AC40" s="169"/>
      <c r="AD40" s="430"/>
      <c r="AE40" s="169"/>
      <c r="AF40" s="169"/>
      <c r="AG40" s="169"/>
      <c r="AH40" s="169"/>
      <c r="AI40" s="169"/>
      <c r="AJ40" s="432"/>
      <c r="AK40" s="426"/>
      <c r="AL40" s="426"/>
      <c r="AM40" s="426"/>
      <c r="AN40" s="426"/>
      <c r="AO40" s="426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</row>
    <row r="41" spans="1:76" ht="14.25" customHeight="1">
      <c r="A41" s="42"/>
      <c r="B41" s="62" t="s">
        <v>724</v>
      </c>
      <c r="C41" s="42"/>
      <c r="D41" s="46"/>
      <c r="E41" s="428">
        <v>64215887.542999998</v>
      </c>
      <c r="F41" s="429">
        <v>100</v>
      </c>
      <c r="G41" s="428">
        <v>19390044.453000002</v>
      </c>
      <c r="H41" s="429">
        <f t="shared" si="7"/>
        <v>30.195089089154319</v>
      </c>
      <c r="I41" s="428">
        <v>21389111.378000002</v>
      </c>
      <c r="J41" s="429">
        <f t="shared" si="7"/>
        <v>33.308130116051899</v>
      </c>
      <c r="K41" s="428">
        <v>14123609.415000001</v>
      </c>
      <c r="L41" s="429">
        <f t="shared" si="11"/>
        <v>21.993948780265011</v>
      </c>
      <c r="M41" s="428">
        <v>387784.33299999998</v>
      </c>
      <c r="N41" s="429">
        <f t="shared" si="12"/>
        <v>0.60387599990786278</v>
      </c>
      <c r="O41" s="428">
        <v>8925337.9639999997</v>
      </c>
      <c r="P41" s="429">
        <f t="shared" si="13"/>
        <v>13.898956014620914</v>
      </c>
      <c r="Q41" s="169"/>
      <c r="R41" s="430"/>
      <c r="S41" s="431"/>
      <c r="T41" s="430"/>
      <c r="U41" s="430"/>
      <c r="V41" s="169"/>
      <c r="W41" s="430"/>
      <c r="X41" s="169"/>
      <c r="Y41" s="430"/>
      <c r="Z41" s="430"/>
      <c r="AA41" s="169"/>
      <c r="AB41" s="430"/>
      <c r="AC41" s="169"/>
      <c r="AD41" s="430"/>
      <c r="AE41" s="169"/>
      <c r="AF41" s="169"/>
      <c r="AG41" s="169"/>
      <c r="AH41" s="169"/>
      <c r="AI41" s="169"/>
      <c r="AJ41" s="432"/>
      <c r="AK41" s="426"/>
      <c r="AL41" s="426"/>
      <c r="AM41" s="426"/>
      <c r="AN41" s="426"/>
      <c r="AO41" s="426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</row>
    <row r="42" spans="1:76" ht="14.25" customHeight="1">
      <c r="A42" s="1100" t="s">
        <v>725</v>
      </c>
      <c r="B42" s="1100"/>
      <c r="C42" s="1100"/>
      <c r="D42" s="46"/>
      <c r="E42" s="428"/>
      <c r="F42" s="433"/>
      <c r="G42" s="428"/>
      <c r="H42" s="434"/>
      <c r="I42" s="428"/>
      <c r="J42" s="434"/>
      <c r="K42" s="428"/>
      <c r="L42" s="434"/>
      <c r="M42" s="428"/>
      <c r="N42" s="434"/>
      <c r="O42" s="428"/>
      <c r="P42" s="434"/>
      <c r="Q42" s="169"/>
      <c r="R42" s="169"/>
      <c r="S42" s="431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432"/>
      <c r="AK42" s="426"/>
      <c r="AL42" s="426"/>
      <c r="AM42" s="426"/>
      <c r="AN42" s="426"/>
      <c r="AO42" s="426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</row>
    <row r="43" spans="1:76" ht="14.25" customHeight="1">
      <c r="A43" s="42"/>
      <c r="B43" s="62" t="s">
        <v>715</v>
      </c>
      <c r="C43" s="42"/>
      <c r="D43" s="46"/>
      <c r="E43" s="428">
        <v>25478891.260669772</v>
      </c>
      <c r="F43" s="429">
        <v>100</v>
      </c>
      <c r="G43" s="428">
        <v>10306464.227087401</v>
      </c>
      <c r="H43" s="429">
        <f t="shared" si="7"/>
        <v>40.450991849071812</v>
      </c>
      <c r="I43" s="428">
        <v>4638197.6908802968</v>
      </c>
      <c r="J43" s="429">
        <f t="shared" si="7"/>
        <v>18.204079775009689</v>
      </c>
      <c r="K43" s="428">
        <v>5628421.2943736063</v>
      </c>
      <c r="L43" s="429">
        <f t="shared" ref="L43:L52" si="14">K43/$E43*100</f>
        <v>22.090526768964473</v>
      </c>
      <c r="M43" s="428">
        <v>342687.44670029747</v>
      </c>
      <c r="N43" s="429">
        <f t="shared" ref="N43:N52" si="15">M43/$E43*100</f>
        <v>1.3449857106980296</v>
      </c>
      <c r="O43" s="428">
        <v>4563120.6016281685</v>
      </c>
      <c r="P43" s="429">
        <f t="shared" ref="P43:P52" si="16">O43/$E43*100</f>
        <v>17.909415896255982</v>
      </c>
      <c r="Q43" s="169"/>
      <c r="R43" s="430"/>
      <c r="S43" s="431"/>
      <c r="T43" s="430"/>
      <c r="U43" s="430"/>
      <c r="V43" s="169"/>
      <c r="W43" s="430"/>
      <c r="X43" s="169"/>
      <c r="Y43" s="430"/>
      <c r="Z43" s="430"/>
      <c r="AA43" s="169"/>
      <c r="AB43" s="430"/>
      <c r="AC43" s="169"/>
      <c r="AD43" s="430"/>
      <c r="AE43" s="169"/>
      <c r="AF43" s="169"/>
      <c r="AG43" s="169"/>
      <c r="AH43" s="169"/>
      <c r="AI43" s="169"/>
      <c r="AJ43" s="432"/>
      <c r="AK43" s="426"/>
      <c r="AL43" s="426"/>
      <c r="AM43" s="426"/>
      <c r="AN43" s="426"/>
      <c r="AO43" s="426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</row>
    <row r="44" spans="1:76" ht="14.25" customHeight="1">
      <c r="A44" s="42"/>
      <c r="B44" s="62" t="s">
        <v>716</v>
      </c>
      <c r="C44" s="42"/>
      <c r="D44" s="46"/>
      <c r="E44" s="428">
        <v>24015755.430482</v>
      </c>
      <c r="F44" s="429">
        <v>100</v>
      </c>
      <c r="G44" s="428">
        <v>9771570.2860883866</v>
      </c>
      <c r="H44" s="429">
        <f t="shared" si="7"/>
        <v>40.688165376991726</v>
      </c>
      <c r="I44" s="428">
        <v>2877186.3180980282</v>
      </c>
      <c r="J44" s="429">
        <f t="shared" si="7"/>
        <v>11.980411469572843</v>
      </c>
      <c r="K44" s="428">
        <v>5720333.7108587846</v>
      </c>
      <c r="L44" s="429">
        <f t="shared" si="14"/>
        <v>23.819087129769194</v>
      </c>
      <c r="M44" s="428">
        <v>236174.26643480838</v>
      </c>
      <c r="N44" s="429">
        <f t="shared" si="15"/>
        <v>0.98341385561848349</v>
      </c>
      <c r="O44" s="428">
        <v>5410490.8490020186</v>
      </c>
      <c r="P44" s="429">
        <f t="shared" si="16"/>
        <v>22.528922168047867</v>
      </c>
      <c r="Q44" s="169"/>
      <c r="R44" s="430"/>
      <c r="S44" s="431"/>
      <c r="T44" s="430"/>
      <c r="U44" s="430"/>
      <c r="V44" s="169"/>
      <c r="W44" s="430"/>
      <c r="X44" s="169"/>
      <c r="Y44" s="430"/>
      <c r="Z44" s="430"/>
      <c r="AA44" s="169"/>
      <c r="AB44" s="430"/>
      <c r="AC44" s="169"/>
      <c r="AD44" s="430"/>
      <c r="AE44" s="169"/>
      <c r="AF44" s="169"/>
      <c r="AG44" s="169"/>
      <c r="AH44" s="169"/>
      <c r="AI44" s="169"/>
      <c r="AJ44" s="435"/>
      <c r="AK44" s="426"/>
      <c r="AL44" s="426"/>
      <c r="AM44" s="426"/>
      <c r="AN44" s="426"/>
      <c r="AO44" s="426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</row>
    <row r="45" spans="1:76" ht="14.25" customHeight="1">
      <c r="A45" s="42"/>
      <c r="B45" s="62" t="s">
        <v>717</v>
      </c>
      <c r="C45" s="42"/>
      <c r="D45" s="46"/>
      <c r="E45" s="428">
        <v>50392896.560583599</v>
      </c>
      <c r="F45" s="429">
        <v>100</v>
      </c>
      <c r="G45" s="428">
        <v>13889025.360356055</v>
      </c>
      <c r="H45" s="429">
        <f t="shared" si="7"/>
        <v>27.561474549609034</v>
      </c>
      <c r="I45" s="428">
        <v>6151264.3300325265</v>
      </c>
      <c r="J45" s="429">
        <f t="shared" si="7"/>
        <v>12.206609958682019</v>
      </c>
      <c r="K45" s="428">
        <v>16182409.802141145</v>
      </c>
      <c r="L45" s="429">
        <f t="shared" si="14"/>
        <v>32.112481930238417</v>
      </c>
      <c r="M45" s="428">
        <v>2362172.7073183348</v>
      </c>
      <c r="N45" s="429">
        <f t="shared" si="15"/>
        <v>4.6875112734956046</v>
      </c>
      <c r="O45" s="428">
        <v>11808024.360735552</v>
      </c>
      <c r="P45" s="429">
        <f t="shared" si="16"/>
        <v>23.431922287974956</v>
      </c>
      <c r="Q45" s="169"/>
      <c r="R45" s="430"/>
      <c r="S45" s="431"/>
      <c r="T45" s="430"/>
      <c r="U45" s="430"/>
      <c r="V45" s="169"/>
      <c r="W45" s="430"/>
      <c r="X45" s="169"/>
      <c r="Y45" s="430"/>
      <c r="Z45" s="430"/>
      <c r="AA45" s="169"/>
      <c r="AB45" s="430"/>
      <c r="AC45" s="169"/>
      <c r="AD45" s="430"/>
      <c r="AE45" s="169"/>
      <c r="AF45" s="169"/>
      <c r="AG45" s="169"/>
      <c r="AH45" s="169"/>
      <c r="AI45" s="169"/>
      <c r="AJ45" s="432"/>
      <c r="AK45" s="426"/>
      <c r="AL45" s="426"/>
      <c r="AM45" s="426"/>
      <c r="AN45" s="426"/>
      <c r="AO45" s="426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</row>
    <row r="46" spans="1:76" ht="14.25" customHeight="1">
      <c r="A46" s="98"/>
      <c r="B46" s="62" t="s">
        <v>718</v>
      </c>
      <c r="C46" s="98"/>
      <c r="D46" s="46"/>
      <c r="E46" s="428">
        <v>99009273.406378329</v>
      </c>
      <c r="F46" s="429">
        <v>100</v>
      </c>
      <c r="G46" s="428">
        <v>29342791.615805507</v>
      </c>
      <c r="H46" s="429">
        <f t="shared" si="7"/>
        <v>29.636407385164386</v>
      </c>
      <c r="I46" s="428">
        <v>13454804.177534599</v>
      </c>
      <c r="J46" s="429">
        <f t="shared" si="7"/>
        <v>13.589438357263836</v>
      </c>
      <c r="K46" s="428">
        <v>35777131.177664973</v>
      </c>
      <c r="L46" s="429">
        <f t="shared" si="14"/>
        <v>36.135131535426616</v>
      </c>
      <c r="M46" s="428">
        <v>2868570.8477017004</v>
      </c>
      <c r="N46" s="429">
        <f t="shared" si="15"/>
        <v>2.8972749208327215</v>
      </c>
      <c r="O46" s="428">
        <v>17565975.587671552</v>
      </c>
      <c r="P46" s="429">
        <f t="shared" si="16"/>
        <v>17.741747801312442</v>
      </c>
      <c r="Q46" s="169"/>
      <c r="R46" s="430"/>
      <c r="S46" s="431"/>
      <c r="T46" s="430"/>
      <c r="U46" s="430"/>
      <c r="V46" s="169"/>
      <c r="W46" s="430"/>
      <c r="X46" s="169"/>
      <c r="Y46" s="430"/>
      <c r="Z46" s="430"/>
      <c r="AA46" s="169"/>
      <c r="AB46" s="430"/>
      <c r="AC46" s="169"/>
      <c r="AD46" s="430"/>
      <c r="AE46" s="169"/>
      <c r="AF46" s="169"/>
      <c r="AG46" s="169"/>
      <c r="AH46" s="169"/>
      <c r="AI46" s="169"/>
      <c r="AJ46" s="432"/>
      <c r="AK46" s="426"/>
      <c r="AL46" s="426"/>
      <c r="AM46" s="426"/>
      <c r="AN46" s="426"/>
      <c r="AO46" s="426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</row>
    <row r="47" spans="1:76" ht="14.25" customHeight="1">
      <c r="A47" s="98"/>
      <c r="B47" s="62" t="s">
        <v>719</v>
      </c>
      <c r="C47" s="98"/>
      <c r="D47" s="46"/>
      <c r="E47" s="428">
        <v>88984088.23831591</v>
      </c>
      <c r="F47" s="429">
        <v>100</v>
      </c>
      <c r="G47" s="428">
        <v>26988483.264506333</v>
      </c>
      <c r="H47" s="429">
        <f t="shared" si="7"/>
        <v>30.329560934788883</v>
      </c>
      <c r="I47" s="428">
        <v>12924492.72450725</v>
      </c>
      <c r="J47" s="429">
        <f t="shared" si="7"/>
        <v>14.524498683284881</v>
      </c>
      <c r="K47" s="428">
        <v>29159007.448364366</v>
      </c>
      <c r="L47" s="429">
        <f t="shared" si="14"/>
        <v>32.768788247030336</v>
      </c>
      <c r="M47" s="428">
        <v>4499915.2534719082</v>
      </c>
      <c r="N47" s="429">
        <f t="shared" si="15"/>
        <v>5.0569886623103892</v>
      </c>
      <c r="O47" s="428">
        <v>15412189.547466034</v>
      </c>
      <c r="P47" s="429">
        <f t="shared" si="16"/>
        <v>17.320163472585488</v>
      </c>
      <c r="Q47" s="169"/>
      <c r="R47" s="430"/>
      <c r="S47" s="431"/>
      <c r="T47" s="430"/>
      <c r="U47" s="430"/>
      <c r="V47" s="169"/>
      <c r="W47" s="430"/>
      <c r="X47" s="169"/>
      <c r="Y47" s="430"/>
      <c r="Z47" s="430"/>
      <c r="AA47" s="169"/>
      <c r="AB47" s="430"/>
      <c r="AC47" s="169"/>
      <c r="AD47" s="430"/>
      <c r="AE47" s="169"/>
      <c r="AF47" s="169"/>
      <c r="AG47" s="169"/>
      <c r="AH47" s="169"/>
      <c r="AI47" s="169"/>
      <c r="AJ47" s="432"/>
      <c r="AK47" s="426"/>
      <c r="AL47" s="426"/>
      <c r="AM47" s="426"/>
      <c r="AN47" s="426"/>
      <c r="AO47" s="426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</row>
    <row r="48" spans="1:76" ht="14.25" customHeight="1">
      <c r="A48" s="98"/>
      <c r="B48" s="62" t="s">
        <v>720</v>
      </c>
      <c r="C48" s="98"/>
      <c r="D48" s="46"/>
      <c r="E48" s="428">
        <v>131717685.80653065</v>
      </c>
      <c r="F48" s="429">
        <v>100</v>
      </c>
      <c r="G48" s="428">
        <v>43106381.736610666</v>
      </c>
      <c r="H48" s="429">
        <f t="shared" si="7"/>
        <v>32.726343066736007</v>
      </c>
      <c r="I48" s="428">
        <v>27746342.736126181</v>
      </c>
      <c r="J48" s="429">
        <f t="shared" si="7"/>
        <v>21.065009278162172</v>
      </c>
      <c r="K48" s="428">
        <v>40057193.029059373</v>
      </c>
      <c r="L48" s="429">
        <f t="shared" si="14"/>
        <v>30.41140055246348</v>
      </c>
      <c r="M48" s="428">
        <v>3678793.8513132418</v>
      </c>
      <c r="N48" s="429">
        <f t="shared" si="15"/>
        <v>2.7929384188519082</v>
      </c>
      <c r="O48" s="428">
        <v>17128974.453421239</v>
      </c>
      <c r="P48" s="429">
        <f t="shared" si="16"/>
        <v>13.004308683786467</v>
      </c>
      <c r="Q48" s="169"/>
      <c r="R48" s="430"/>
      <c r="S48" s="431"/>
      <c r="T48" s="430"/>
      <c r="U48" s="430"/>
      <c r="V48" s="169"/>
      <c r="W48" s="430"/>
      <c r="X48" s="169"/>
      <c r="Y48" s="430"/>
      <c r="Z48" s="430"/>
      <c r="AA48" s="169"/>
      <c r="AB48" s="430"/>
      <c r="AC48" s="169"/>
      <c r="AD48" s="430"/>
      <c r="AE48" s="169"/>
      <c r="AF48" s="169"/>
      <c r="AG48" s="169"/>
      <c r="AH48" s="169"/>
      <c r="AI48" s="169"/>
      <c r="AJ48" s="432"/>
      <c r="AK48" s="426"/>
      <c r="AL48" s="426"/>
      <c r="AM48" s="426"/>
      <c r="AN48" s="426"/>
      <c r="AO48" s="426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</row>
    <row r="49" spans="1:76" ht="14.25" customHeight="1">
      <c r="A49" s="98"/>
      <c r="B49" s="62" t="s">
        <v>721</v>
      </c>
      <c r="C49" s="98"/>
      <c r="D49" s="46"/>
      <c r="E49" s="428">
        <v>44432429.374064058</v>
      </c>
      <c r="F49" s="429">
        <v>100</v>
      </c>
      <c r="G49" s="428">
        <v>13351608.309129296</v>
      </c>
      <c r="H49" s="429">
        <f t="shared" si="7"/>
        <v>30.049242180133529</v>
      </c>
      <c r="I49" s="428">
        <v>10534017.782503664</v>
      </c>
      <c r="J49" s="429">
        <f t="shared" si="7"/>
        <v>23.707949195891921</v>
      </c>
      <c r="K49" s="428">
        <v>14204281.621431133</v>
      </c>
      <c r="L49" s="429">
        <f t="shared" si="14"/>
        <v>31.968275922635925</v>
      </c>
      <c r="M49" s="428">
        <v>2538619.2659999998</v>
      </c>
      <c r="N49" s="429">
        <f t="shared" si="15"/>
        <v>5.713437914069659</v>
      </c>
      <c r="O49" s="428">
        <v>3803902.395</v>
      </c>
      <c r="P49" s="429">
        <f t="shared" si="16"/>
        <v>8.5610947872690488</v>
      </c>
      <c r="Q49" s="169"/>
      <c r="R49" s="430"/>
      <c r="S49" s="431"/>
      <c r="T49" s="430"/>
      <c r="U49" s="430"/>
      <c r="V49" s="169"/>
      <c r="W49" s="430"/>
      <c r="X49" s="169"/>
      <c r="Y49" s="430"/>
      <c r="Z49" s="430"/>
      <c r="AA49" s="169"/>
      <c r="AB49" s="430"/>
      <c r="AC49" s="169"/>
      <c r="AD49" s="430"/>
      <c r="AE49" s="169"/>
      <c r="AF49" s="169"/>
      <c r="AG49" s="169"/>
      <c r="AH49" s="169"/>
      <c r="AI49" s="169"/>
      <c r="AJ49" s="426"/>
      <c r="AK49" s="426"/>
      <c r="AL49" s="426"/>
      <c r="AM49" s="426"/>
      <c r="AN49" s="426"/>
      <c r="AO49" s="426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</row>
    <row r="50" spans="1:76" ht="14.25" customHeight="1">
      <c r="A50" s="98"/>
      <c r="B50" s="62" t="s">
        <v>722</v>
      </c>
      <c r="C50" s="98"/>
      <c r="D50" s="46"/>
      <c r="E50" s="428">
        <v>71573126.474145472</v>
      </c>
      <c r="F50" s="429">
        <v>100</v>
      </c>
      <c r="G50" s="428">
        <v>28553686.509015318</v>
      </c>
      <c r="H50" s="429">
        <f t="shared" si="7"/>
        <v>39.894423948812452</v>
      </c>
      <c r="I50" s="428">
        <v>12971216.276000002</v>
      </c>
      <c r="J50" s="429">
        <f t="shared" si="7"/>
        <v>18.123025938633024</v>
      </c>
      <c r="K50" s="428">
        <v>21284445.030547131</v>
      </c>
      <c r="L50" s="429">
        <f t="shared" si="14"/>
        <v>29.738040070438675</v>
      </c>
      <c r="M50" s="428">
        <v>255959.70300000001</v>
      </c>
      <c r="N50" s="429">
        <f t="shared" si="15"/>
        <v>0.35761984366082</v>
      </c>
      <c r="O50" s="428">
        <v>8507818.9555830266</v>
      </c>
      <c r="P50" s="429">
        <f t="shared" si="16"/>
        <v>11.886890198455038</v>
      </c>
      <c r="Q50" s="169"/>
      <c r="R50" s="430"/>
      <c r="S50" s="431"/>
      <c r="T50" s="430"/>
      <c r="U50" s="430"/>
      <c r="V50" s="169"/>
      <c r="W50" s="430"/>
      <c r="X50" s="169"/>
      <c r="Y50" s="430"/>
      <c r="Z50" s="430"/>
      <c r="AA50" s="169"/>
      <c r="AB50" s="430"/>
      <c r="AC50" s="169"/>
      <c r="AD50" s="430"/>
      <c r="AE50" s="169"/>
      <c r="AF50" s="169"/>
      <c r="AG50" s="169"/>
      <c r="AH50" s="169"/>
      <c r="AI50" s="169"/>
      <c r="AJ50" s="426"/>
      <c r="AK50" s="426"/>
      <c r="AL50" s="426"/>
      <c r="AM50" s="426"/>
      <c r="AN50" s="426"/>
      <c r="AO50" s="426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</row>
    <row r="51" spans="1:76" ht="14.25" customHeight="1">
      <c r="A51" s="98"/>
      <c r="B51" s="62" t="s">
        <v>723</v>
      </c>
      <c r="C51" s="98"/>
      <c r="D51" s="46"/>
      <c r="E51" s="428">
        <v>76117098.177118957</v>
      </c>
      <c r="F51" s="429">
        <v>100</v>
      </c>
      <c r="G51" s="428">
        <v>26105849.627118964</v>
      </c>
      <c r="H51" s="429">
        <f t="shared" si="7"/>
        <v>34.296958570822746</v>
      </c>
      <c r="I51" s="428">
        <v>18117112.572000001</v>
      </c>
      <c r="J51" s="429">
        <f t="shared" si="7"/>
        <v>23.801633280662902</v>
      </c>
      <c r="K51" s="428">
        <v>20355004</v>
      </c>
      <c r="L51" s="429">
        <f t="shared" si="14"/>
        <v>26.741697315674571</v>
      </c>
      <c r="M51" s="428">
        <v>5345.232</v>
      </c>
      <c r="N51" s="429">
        <f t="shared" si="15"/>
        <v>7.02238015900453E-3</v>
      </c>
      <c r="O51" s="428">
        <v>11533786.746000001</v>
      </c>
      <c r="P51" s="429">
        <f t="shared" si="16"/>
        <v>15.152688452680785</v>
      </c>
      <c r="Q51" s="169"/>
      <c r="R51" s="430"/>
      <c r="S51" s="431"/>
      <c r="T51" s="430"/>
      <c r="U51" s="430"/>
      <c r="V51" s="169"/>
      <c r="W51" s="430"/>
      <c r="X51" s="169"/>
      <c r="Y51" s="430"/>
      <c r="Z51" s="430"/>
      <c r="AA51" s="169"/>
      <c r="AB51" s="430"/>
      <c r="AC51" s="169"/>
      <c r="AD51" s="430"/>
      <c r="AE51" s="169"/>
      <c r="AF51" s="169"/>
      <c r="AG51" s="169"/>
      <c r="AH51" s="169"/>
      <c r="AI51" s="169"/>
      <c r="AJ51" s="426"/>
      <c r="AK51" s="426"/>
      <c r="AL51" s="426"/>
      <c r="AM51" s="426"/>
      <c r="AN51" s="426"/>
      <c r="AO51" s="426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</row>
    <row r="52" spans="1:76" ht="14.25" customHeight="1">
      <c r="A52" s="98"/>
      <c r="B52" s="62" t="s">
        <v>724</v>
      </c>
      <c r="C52" s="98"/>
      <c r="D52" s="46"/>
      <c r="E52" s="428">
        <v>65222759.02491881</v>
      </c>
      <c r="F52" s="429">
        <v>100</v>
      </c>
      <c r="G52" s="428">
        <v>18206652.956</v>
      </c>
      <c r="H52" s="429">
        <f t="shared" si="7"/>
        <v>27.914570355792556</v>
      </c>
      <c r="I52" s="428">
        <v>21389111.378000002</v>
      </c>
      <c r="J52" s="429">
        <f t="shared" si="7"/>
        <v>32.793938339572762</v>
      </c>
      <c r="K52" s="428">
        <v>14452367.406343168</v>
      </c>
      <c r="L52" s="429">
        <f t="shared" si="14"/>
        <v>22.158472935530892</v>
      </c>
      <c r="M52" s="428">
        <v>387784.33299999998</v>
      </c>
      <c r="N52" s="429">
        <f t="shared" si="15"/>
        <v>0.59455370916131323</v>
      </c>
      <c r="O52" s="428">
        <v>10786842.951575642</v>
      </c>
      <c r="P52" s="429">
        <f t="shared" si="16"/>
        <v>16.53846465994248</v>
      </c>
      <c r="Q52" s="169"/>
      <c r="R52" s="430"/>
      <c r="S52" s="431"/>
      <c r="T52" s="430"/>
      <c r="U52" s="430"/>
      <c r="V52" s="169"/>
      <c r="W52" s="430"/>
      <c r="X52" s="169"/>
      <c r="Y52" s="430"/>
      <c r="Z52" s="430"/>
      <c r="AA52" s="169"/>
      <c r="AB52" s="430"/>
      <c r="AC52" s="169"/>
      <c r="AD52" s="430"/>
      <c r="AE52" s="169"/>
      <c r="AF52" s="169"/>
      <c r="AG52" s="169"/>
      <c r="AH52" s="169"/>
      <c r="AI52" s="169"/>
      <c r="AJ52" s="426"/>
      <c r="AK52" s="426"/>
      <c r="AL52" s="426"/>
      <c r="AM52" s="426"/>
      <c r="AN52" s="426"/>
      <c r="AO52" s="426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</row>
    <row r="53" spans="1:76" ht="14.25" customHeight="1">
      <c r="A53" s="1100" t="s">
        <v>726</v>
      </c>
      <c r="B53" s="1100"/>
      <c r="C53" s="1100"/>
      <c r="D53" s="2"/>
      <c r="E53" s="428"/>
      <c r="F53" s="433"/>
      <c r="G53" s="428"/>
      <c r="H53" s="434"/>
      <c r="I53" s="428"/>
      <c r="J53" s="434"/>
      <c r="K53" s="428"/>
      <c r="L53" s="434"/>
      <c r="M53" s="428"/>
      <c r="N53" s="434"/>
      <c r="O53" s="428"/>
      <c r="P53" s="434"/>
      <c r="Q53" s="169"/>
      <c r="R53" s="169"/>
      <c r="S53" s="431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426"/>
      <c r="AK53" s="426"/>
      <c r="AL53" s="426"/>
      <c r="AM53" s="426"/>
      <c r="AN53" s="426"/>
      <c r="AO53" s="426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</row>
    <row r="54" spans="1:76" ht="14.25" customHeight="1">
      <c r="A54" s="44"/>
      <c r="B54" s="62" t="s">
        <v>715</v>
      </c>
      <c r="C54" s="44"/>
      <c r="D54" s="180"/>
      <c r="E54" s="428">
        <v>21699718.912930008</v>
      </c>
      <c r="F54" s="429">
        <v>100</v>
      </c>
      <c r="G54" s="428">
        <v>3847254.8565412578</v>
      </c>
      <c r="H54" s="429">
        <f t="shared" si="7"/>
        <v>17.729514709284231</v>
      </c>
      <c r="I54" s="428">
        <v>2429177.5577908121</v>
      </c>
      <c r="J54" s="429">
        <f t="shared" si="7"/>
        <v>11.194511631868931</v>
      </c>
      <c r="K54" s="428">
        <v>8930948.1891477648</v>
      </c>
      <c r="L54" s="429">
        <f t="shared" ref="L54:L63" si="17">K54/$E54*100</f>
        <v>41.156976387496726</v>
      </c>
      <c r="M54" s="428">
        <v>424002.54096790345</v>
      </c>
      <c r="N54" s="429">
        <f t="shared" ref="N54:N63" si="18">M54/$E54*100</f>
        <v>1.953954070415433</v>
      </c>
      <c r="O54" s="428">
        <v>6068335.7684822772</v>
      </c>
      <c r="P54" s="429">
        <f t="shared" ref="P54:P63" si="19">O54/$E54*100</f>
        <v>27.965043200934716</v>
      </c>
      <c r="Q54" s="169"/>
      <c r="R54" s="430"/>
      <c r="S54" s="431"/>
      <c r="T54" s="430"/>
      <c r="U54" s="430"/>
      <c r="V54" s="169"/>
      <c r="W54" s="430"/>
      <c r="X54" s="169"/>
      <c r="Y54" s="430"/>
      <c r="Z54" s="430"/>
      <c r="AA54" s="169"/>
      <c r="AB54" s="430"/>
      <c r="AC54" s="169"/>
      <c r="AD54" s="430"/>
      <c r="AE54" s="169"/>
      <c r="AF54" s="169"/>
      <c r="AG54" s="169"/>
      <c r="AH54" s="169"/>
      <c r="AI54" s="169"/>
      <c r="AJ54" s="426"/>
      <c r="AK54" s="426"/>
      <c r="AL54" s="426"/>
      <c r="AM54" s="426"/>
      <c r="AN54" s="426"/>
      <c r="AO54" s="426"/>
    </row>
    <row r="55" spans="1:76" ht="14.25" customHeight="1">
      <c r="A55" s="6"/>
      <c r="B55" s="62" t="s">
        <v>716</v>
      </c>
      <c r="C55" s="6"/>
      <c r="D55" s="2"/>
      <c r="E55" s="428">
        <v>18066795.83251385</v>
      </c>
      <c r="F55" s="429">
        <v>100</v>
      </c>
      <c r="G55" s="428">
        <v>3376380.4316380518</v>
      </c>
      <c r="H55" s="429">
        <f t="shared" si="7"/>
        <v>18.688318963353534</v>
      </c>
      <c r="I55" s="428">
        <v>3222933.7968330407</v>
      </c>
      <c r="J55" s="429">
        <f t="shared" si="7"/>
        <v>17.838989418549239</v>
      </c>
      <c r="K55" s="428">
        <v>6514154.4069981528</v>
      </c>
      <c r="L55" s="429">
        <f t="shared" si="17"/>
        <v>36.055947426355353</v>
      </c>
      <c r="M55" s="428">
        <v>38052.342199999999</v>
      </c>
      <c r="N55" s="429">
        <f t="shared" si="18"/>
        <v>0.21062031448608737</v>
      </c>
      <c r="O55" s="428">
        <v>4915274.8548446121</v>
      </c>
      <c r="P55" s="429">
        <f t="shared" si="19"/>
        <v>27.206123877255834</v>
      </c>
      <c r="Q55" s="169"/>
      <c r="R55" s="430"/>
      <c r="S55" s="431"/>
      <c r="T55" s="430"/>
      <c r="U55" s="430"/>
      <c r="V55" s="169"/>
      <c r="W55" s="430"/>
      <c r="X55" s="169"/>
      <c r="Y55" s="430"/>
      <c r="Z55" s="430"/>
      <c r="AA55" s="169"/>
      <c r="AB55" s="430"/>
      <c r="AC55" s="169"/>
      <c r="AD55" s="430"/>
      <c r="AE55" s="169"/>
      <c r="AF55" s="169"/>
      <c r="AG55" s="169"/>
      <c r="AH55" s="169"/>
      <c r="AI55" s="169"/>
      <c r="AJ55" s="426"/>
      <c r="AK55" s="426"/>
      <c r="AL55" s="426"/>
      <c r="AM55" s="426"/>
      <c r="AN55" s="426"/>
      <c r="AO55" s="426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</row>
    <row r="56" spans="1:76" ht="14.25" customHeight="1">
      <c r="A56" s="98"/>
      <c r="B56" s="62" t="s">
        <v>717</v>
      </c>
      <c r="C56" s="98"/>
      <c r="D56" s="46"/>
      <c r="E56" s="428">
        <v>40489200.559833013</v>
      </c>
      <c r="F56" s="429">
        <v>100</v>
      </c>
      <c r="G56" s="428">
        <v>9293016.3617683519</v>
      </c>
      <c r="H56" s="429">
        <f t="shared" si="7"/>
        <v>22.951839585065589</v>
      </c>
      <c r="I56" s="428">
        <v>4299053.5460564224</v>
      </c>
      <c r="J56" s="429">
        <f t="shared" si="7"/>
        <v>10.617778288073348</v>
      </c>
      <c r="K56" s="428">
        <v>14798476.493330533</v>
      </c>
      <c r="L56" s="429">
        <f t="shared" si="17"/>
        <v>36.549194078213645</v>
      </c>
      <c r="M56" s="428">
        <v>1195723.6925351399</v>
      </c>
      <c r="N56" s="429">
        <f t="shared" si="18"/>
        <v>2.9531916560519798</v>
      </c>
      <c r="O56" s="428">
        <v>10902930.46614258</v>
      </c>
      <c r="P56" s="429">
        <f t="shared" si="19"/>
        <v>26.927996392595471</v>
      </c>
      <c r="Q56" s="169"/>
      <c r="R56" s="430"/>
      <c r="S56" s="431"/>
      <c r="T56" s="430"/>
      <c r="U56" s="430"/>
      <c r="V56" s="169"/>
      <c r="W56" s="430"/>
      <c r="X56" s="169"/>
      <c r="Y56" s="430"/>
      <c r="Z56" s="430"/>
      <c r="AA56" s="169"/>
      <c r="AB56" s="430"/>
      <c r="AC56" s="169"/>
      <c r="AD56" s="430"/>
      <c r="AE56" s="169"/>
      <c r="AF56" s="169"/>
      <c r="AG56" s="169"/>
      <c r="AH56" s="169"/>
      <c r="AI56" s="169"/>
      <c r="AJ56" s="426"/>
      <c r="AK56" s="426"/>
      <c r="AL56" s="426"/>
      <c r="AM56" s="426"/>
      <c r="AN56" s="426"/>
      <c r="AO56" s="426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</row>
    <row r="57" spans="1:76" ht="14.25" customHeight="1">
      <c r="A57" s="98"/>
      <c r="B57" s="62" t="s">
        <v>718</v>
      </c>
      <c r="C57" s="98"/>
      <c r="D57" s="46"/>
      <c r="E57" s="428">
        <v>63418384.991145462</v>
      </c>
      <c r="F57" s="429">
        <v>100</v>
      </c>
      <c r="G57" s="428">
        <v>16600007.7751785</v>
      </c>
      <c r="H57" s="429">
        <f t="shared" si="7"/>
        <v>26.175387117625604</v>
      </c>
      <c r="I57" s="428">
        <v>10882796.398929788</v>
      </c>
      <c r="J57" s="429">
        <f t="shared" si="7"/>
        <v>17.160317785527422</v>
      </c>
      <c r="K57" s="428">
        <v>21330303.653627574</v>
      </c>
      <c r="L57" s="429">
        <f t="shared" si="17"/>
        <v>33.634258672159078</v>
      </c>
      <c r="M57" s="428">
        <v>2651167.5911416463</v>
      </c>
      <c r="N57" s="429">
        <f t="shared" si="18"/>
        <v>4.1804400908534722</v>
      </c>
      <c r="O57" s="428">
        <v>11954109.572267974</v>
      </c>
      <c r="P57" s="429">
        <f t="shared" si="19"/>
        <v>18.849596333834455</v>
      </c>
      <c r="Q57" s="169"/>
      <c r="R57" s="430"/>
      <c r="S57" s="431"/>
      <c r="T57" s="430"/>
      <c r="U57" s="430"/>
      <c r="V57" s="169"/>
      <c r="W57" s="430"/>
      <c r="X57" s="169"/>
      <c r="Y57" s="430"/>
      <c r="Z57" s="430"/>
      <c r="AA57" s="169"/>
      <c r="AB57" s="430"/>
      <c r="AC57" s="169"/>
      <c r="AD57" s="430"/>
      <c r="AE57" s="169"/>
      <c r="AF57" s="169"/>
      <c r="AG57" s="169"/>
      <c r="AH57" s="169"/>
      <c r="AI57" s="169"/>
      <c r="AJ57" s="426"/>
      <c r="AK57" s="426"/>
      <c r="AL57" s="426"/>
      <c r="AM57" s="426"/>
      <c r="AN57" s="426"/>
      <c r="AO57" s="426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</row>
    <row r="58" spans="1:76" ht="14.25" customHeight="1">
      <c r="A58" s="98"/>
      <c r="B58" s="62" t="s">
        <v>719</v>
      </c>
      <c r="C58" s="98"/>
      <c r="D58" s="46"/>
      <c r="E58" s="428">
        <v>60123233.501507118</v>
      </c>
      <c r="F58" s="429">
        <v>100</v>
      </c>
      <c r="G58" s="428">
        <v>19381370.444696587</v>
      </c>
      <c r="H58" s="429">
        <f t="shared" si="7"/>
        <v>32.236074668556789</v>
      </c>
      <c r="I58" s="428">
        <v>6605514.2327802051</v>
      </c>
      <c r="J58" s="429">
        <f t="shared" si="7"/>
        <v>10.986625050055938</v>
      </c>
      <c r="K58" s="428">
        <v>20172607.079572935</v>
      </c>
      <c r="L58" s="429">
        <f t="shared" si="17"/>
        <v>33.552099421045384</v>
      </c>
      <c r="M58" s="428">
        <v>2423509.5413022735</v>
      </c>
      <c r="N58" s="429">
        <f t="shared" si="18"/>
        <v>4.0309035295673565</v>
      </c>
      <c r="O58" s="428">
        <v>11540232.203155149</v>
      </c>
      <c r="P58" s="429">
        <f t="shared" si="19"/>
        <v>19.194297330774578</v>
      </c>
      <c r="Q58" s="169"/>
      <c r="R58" s="430"/>
      <c r="S58" s="431"/>
      <c r="T58" s="430"/>
      <c r="U58" s="430"/>
      <c r="V58" s="169"/>
      <c r="W58" s="430"/>
      <c r="X58" s="169"/>
      <c r="Y58" s="430"/>
      <c r="Z58" s="430"/>
      <c r="AA58" s="169"/>
      <c r="AB58" s="430"/>
      <c r="AC58" s="169"/>
      <c r="AD58" s="430"/>
      <c r="AE58" s="169"/>
      <c r="AF58" s="169"/>
      <c r="AG58" s="169"/>
      <c r="AH58" s="169"/>
      <c r="AI58" s="169"/>
      <c r="AJ58" s="426"/>
      <c r="AK58" s="426"/>
      <c r="AL58" s="426"/>
      <c r="AM58" s="426"/>
      <c r="AN58" s="426"/>
      <c r="AO58" s="426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</row>
    <row r="59" spans="1:76" ht="14.25" customHeight="1">
      <c r="A59" s="98"/>
      <c r="B59" s="62" t="s">
        <v>720</v>
      </c>
      <c r="C59" s="98"/>
      <c r="D59" s="46"/>
      <c r="E59" s="428">
        <v>97890906.324975789</v>
      </c>
      <c r="F59" s="429">
        <v>100</v>
      </c>
      <c r="G59" s="428">
        <v>31748380.863731224</v>
      </c>
      <c r="H59" s="429">
        <f t="shared" si="7"/>
        <v>32.432410788325669</v>
      </c>
      <c r="I59" s="428">
        <v>13006467.48849503</v>
      </c>
      <c r="J59" s="429">
        <f t="shared" si="7"/>
        <v>13.286696361065944</v>
      </c>
      <c r="K59" s="428">
        <v>33506429.594768297</v>
      </c>
      <c r="L59" s="429">
        <f t="shared" si="17"/>
        <v>34.228337291652494</v>
      </c>
      <c r="M59" s="428">
        <v>4444356.3813763885</v>
      </c>
      <c r="N59" s="429">
        <f t="shared" si="18"/>
        <v>4.540111587711861</v>
      </c>
      <c r="O59" s="428">
        <v>15185271.996604905</v>
      </c>
      <c r="P59" s="429">
        <f t="shared" si="19"/>
        <v>15.512443971244089</v>
      </c>
      <c r="Q59" s="169"/>
      <c r="R59" s="430"/>
      <c r="S59" s="431"/>
      <c r="T59" s="430"/>
      <c r="U59" s="430"/>
      <c r="V59" s="169"/>
      <c r="W59" s="430"/>
      <c r="X59" s="169"/>
      <c r="Y59" s="430"/>
      <c r="Z59" s="430"/>
      <c r="AA59" s="169"/>
      <c r="AB59" s="430"/>
      <c r="AC59" s="169"/>
      <c r="AD59" s="430"/>
      <c r="AE59" s="169"/>
      <c r="AF59" s="169"/>
      <c r="AG59" s="169"/>
      <c r="AH59" s="169"/>
      <c r="AI59" s="169"/>
      <c r="AJ59" s="426"/>
      <c r="AK59" s="426"/>
      <c r="AL59" s="426"/>
      <c r="AM59" s="426"/>
      <c r="AN59" s="426"/>
      <c r="AO59" s="426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</row>
    <row r="60" spans="1:76" ht="14.25" customHeight="1">
      <c r="A60" s="98"/>
      <c r="B60" s="62" t="s">
        <v>721</v>
      </c>
      <c r="C60" s="98"/>
      <c r="D60" s="46"/>
      <c r="E60" s="428">
        <v>46671501.922700152</v>
      </c>
      <c r="F60" s="429">
        <v>100</v>
      </c>
      <c r="G60" s="428">
        <v>18573738.880768102</v>
      </c>
      <c r="H60" s="429">
        <f t="shared" si="7"/>
        <v>39.796745584770179</v>
      </c>
      <c r="I60" s="428">
        <v>5480617.2201202065</v>
      </c>
      <c r="J60" s="429">
        <f t="shared" si="7"/>
        <v>11.742963038124419</v>
      </c>
      <c r="K60" s="428">
        <v>16131716.153743714</v>
      </c>
      <c r="L60" s="429">
        <f t="shared" si="17"/>
        <v>34.564381880107327</v>
      </c>
      <c r="M60" s="428">
        <v>1624868.1788238178</v>
      </c>
      <c r="N60" s="429">
        <f t="shared" si="18"/>
        <v>3.481499655860683</v>
      </c>
      <c r="O60" s="428">
        <v>4860561.4892443195</v>
      </c>
      <c r="P60" s="429">
        <f t="shared" si="19"/>
        <v>10.41440984113741</v>
      </c>
      <c r="Q60" s="169"/>
      <c r="R60" s="430"/>
      <c r="S60" s="431"/>
      <c r="T60" s="430"/>
      <c r="U60" s="430"/>
      <c r="V60" s="169"/>
      <c r="W60" s="430"/>
      <c r="X60" s="169"/>
      <c r="Y60" s="430"/>
      <c r="Z60" s="430"/>
      <c r="AA60" s="169"/>
      <c r="AB60" s="430"/>
      <c r="AC60" s="169"/>
      <c r="AD60" s="430"/>
      <c r="AE60" s="169"/>
      <c r="AF60" s="169"/>
      <c r="AG60" s="169"/>
      <c r="AH60" s="169"/>
      <c r="AI60" s="169"/>
      <c r="AJ60" s="426"/>
      <c r="AK60" s="426"/>
      <c r="AL60" s="426"/>
      <c r="AM60" s="426"/>
      <c r="AN60" s="426"/>
      <c r="AO60" s="426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</row>
    <row r="61" spans="1:76" ht="14.25" customHeight="1">
      <c r="A61" s="98"/>
      <c r="B61" s="62" t="s">
        <v>722</v>
      </c>
      <c r="C61" s="98"/>
      <c r="D61" s="46"/>
      <c r="E61" s="428">
        <v>69976119.368819311</v>
      </c>
      <c r="F61" s="429">
        <v>100</v>
      </c>
      <c r="G61" s="428">
        <v>20156432.177628249</v>
      </c>
      <c r="H61" s="429">
        <f t="shared" si="7"/>
        <v>28.804729898482712</v>
      </c>
      <c r="I61" s="428">
        <v>24650042.835317347</v>
      </c>
      <c r="J61" s="429">
        <f t="shared" si="7"/>
        <v>35.226364447842144</v>
      </c>
      <c r="K61" s="428">
        <v>17293367.45702548</v>
      </c>
      <c r="L61" s="429">
        <f t="shared" si="17"/>
        <v>24.713241621585606</v>
      </c>
      <c r="M61" s="428">
        <v>1427920.9885931197</v>
      </c>
      <c r="N61" s="429">
        <f t="shared" si="18"/>
        <v>2.0405832753700652</v>
      </c>
      <c r="O61" s="428">
        <v>6448355.9102551164</v>
      </c>
      <c r="P61" s="429">
        <f t="shared" si="19"/>
        <v>9.2150807567194732</v>
      </c>
      <c r="Q61" s="169"/>
      <c r="R61" s="430"/>
      <c r="S61" s="431"/>
      <c r="T61" s="430"/>
      <c r="U61" s="430"/>
      <c r="V61" s="169"/>
      <c r="W61" s="430"/>
      <c r="X61" s="169"/>
      <c r="Y61" s="430"/>
      <c r="Z61" s="430"/>
      <c r="AA61" s="169"/>
      <c r="AB61" s="430"/>
      <c r="AC61" s="169"/>
      <c r="AD61" s="430"/>
      <c r="AE61" s="169"/>
      <c r="AF61" s="169"/>
      <c r="AG61" s="169"/>
      <c r="AH61" s="169"/>
      <c r="AI61" s="169"/>
      <c r="AJ61" s="426"/>
      <c r="AK61" s="426"/>
      <c r="AL61" s="426"/>
      <c r="AM61" s="426"/>
      <c r="AN61" s="426"/>
      <c r="AO61" s="426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</row>
    <row r="62" spans="1:76" s="44" customFormat="1" ht="14.25" customHeight="1">
      <c r="A62" s="98"/>
      <c r="B62" s="62" t="s">
        <v>723</v>
      </c>
      <c r="C62" s="98"/>
      <c r="D62" s="46"/>
      <c r="E62" s="428">
        <v>77145833.479663774</v>
      </c>
      <c r="F62" s="429">
        <v>100</v>
      </c>
      <c r="G62" s="428">
        <v>35969889.73864866</v>
      </c>
      <c r="H62" s="429">
        <f t="shared" si="7"/>
        <v>46.625835921690566</v>
      </c>
      <c r="I62" s="428">
        <v>14470382.125359681</v>
      </c>
      <c r="J62" s="429">
        <f t="shared" si="7"/>
        <v>18.757179062916187</v>
      </c>
      <c r="K62" s="428">
        <v>16423129.200569203</v>
      </c>
      <c r="L62" s="429">
        <f t="shared" si="17"/>
        <v>21.288420203404069</v>
      </c>
      <c r="M62" s="428">
        <v>1215720.8900000001</v>
      </c>
      <c r="N62" s="429">
        <f t="shared" si="18"/>
        <v>1.5758736864518723</v>
      </c>
      <c r="O62" s="428">
        <v>9066711.5250862911</v>
      </c>
      <c r="P62" s="429">
        <f t="shared" si="19"/>
        <v>11.752691125537382</v>
      </c>
      <c r="Q62" s="169"/>
      <c r="R62" s="430"/>
      <c r="S62" s="431"/>
      <c r="T62" s="430"/>
      <c r="U62" s="430"/>
      <c r="V62" s="169"/>
      <c r="W62" s="430"/>
      <c r="X62" s="169"/>
      <c r="Y62" s="430"/>
      <c r="Z62" s="430"/>
      <c r="AA62" s="169"/>
      <c r="AB62" s="430"/>
      <c r="AC62" s="169"/>
      <c r="AD62" s="430"/>
      <c r="AE62" s="169"/>
      <c r="AF62" s="169"/>
      <c r="AG62" s="169"/>
      <c r="AH62" s="169"/>
      <c r="AI62" s="169"/>
      <c r="AJ62" s="426"/>
      <c r="AK62" s="426"/>
      <c r="AL62" s="426"/>
      <c r="AM62" s="426"/>
      <c r="AN62" s="426"/>
      <c r="AO62" s="426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</row>
    <row r="63" spans="1:76" ht="14.25" customHeight="1" thickBot="1">
      <c r="A63" s="100"/>
      <c r="B63" s="63" t="s">
        <v>724</v>
      </c>
      <c r="C63" s="100"/>
      <c r="D63" s="181"/>
      <c r="E63" s="436">
        <v>181462308.85911897</v>
      </c>
      <c r="F63" s="437">
        <v>100</v>
      </c>
      <c r="G63" s="436">
        <v>60676042.361118965</v>
      </c>
      <c r="H63" s="437">
        <f t="shared" si="7"/>
        <v>33.437270110029147</v>
      </c>
      <c r="I63" s="436">
        <v>45756760.783999994</v>
      </c>
      <c r="J63" s="437">
        <f t="shared" si="7"/>
        <v>25.215572904191337</v>
      </c>
      <c r="K63" s="436">
        <v>47719462.291999988</v>
      </c>
      <c r="L63" s="437">
        <f t="shared" si="17"/>
        <v>26.297175756232509</v>
      </c>
      <c r="M63" s="436">
        <v>1730700.7599999998</v>
      </c>
      <c r="N63" s="437">
        <f t="shared" si="18"/>
        <v>0.95375219839380287</v>
      </c>
      <c r="O63" s="436">
        <v>25579342.662</v>
      </c>
      <c r="P63" s="437">
        <f t="shared" si="19"/>
        <v>14.096229031153193</v>
      </c>
      <c r="Q63" s="176"/>
      <c r="R63" s="438"/>
      <c r="S63" s="176"/>
      <c r="T63" s="438"/>
      <c r="U63" s="438"/>
      <c r="V63" s="176"/>
      <c r="W63" s="438"/>
      <c r="X63" s="176"/>
      <c r="Y63" s="438"/>
      <c r="Z63" s="438"/>
      <c r="AA63" s="176"/>
      <c r="AB63" s="438"/>
      <c r="AC63" s="176"/>
      <c r="AD63" s="438"/>
      <c r="AE63" s="176"/>
      <c r="AF63" s="176"/>
      <c r="AG63" s="176"/>
      <c r="AH63" s="176"/>
      <c r="AI63" s="176"/>
      <c r="AJ63" s="426"/>
      <c r="AK63" s="426"/>
      <c r="AL63" s="426"/>
      <c r="AM63" s="426"/>
      <c r="AN63" s="426"/>
      <c r="AO63" s="426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</row>
    <row r="64" spans="1:76" s="322" customFormat="1">
      <c r="A64" s="368" t="s">
        <v>776</v>
      </c>
      <c r="B64" s="369"/>
      <c r="C64" s="369"/>
      <c r="D64" s="370"/>
      <c r="F64" s="321"/>
      <c r="H64" s="371"/>
      <c r="J64" s="371"/>
      <c r="L64" s="371"/>
      <c r="N64" s="371"/>
      <c r="P64" s="371"/>
      <c r="Q64" s="324"/>
    </row>
    <row r="65" spans="1:22" s="374" customFormat="1">
      <c r="A65" s="372" t="s">
        <v>728</v>
      </c>
      <c r="B65" s="373"/>
      <c r="C65" s="373"/>
      <c r="D65" s="15"/>
      <c r="H65" s="375"/>
      <c r="Q65" s="324"/>
      <c r="R65" s="322"/>
      <c r="S65" s="322"/>
      <c r="T65" s="322"/>
      <c r="U65" s="322"/>
      <c r="V65" s="322"/>
    </row>
    <row r="66" spans="1:22" s="322" customFormat="1" ht="16.2">
      <c r="A66" s="1237" t="s">
        <v>950</v>
      </c>
      <c r="B66" s="1237"/>
      <c r="C66" s="1237"/>
      <c r="D66" s="1237"/>
      <c r="E66" s="1237"/>
      <c r="F66" s="1237"/>
      <c r="G66" s="1237"/>
      <c r="H66" s="1237"/>
      <c r="I66" s="1237"/>
      <c r="J66" s="1237"/>
      <c r="L66" s="321"/>
      <c r="N66" s="321"/>
      <c r="P66" s="321"/>
      <c r="Q66" s="374"/>
      <c r="R66" s="374"/>
      <c r="S66" s="374"/>
      <c r="T66" s="374"/>
      <c r="U66" s="374"/>
      <c r="V66" s="374"/>
    </row>
  </sheetData>
  <mergeCells count="31">
    <mergeCell ref="A66:J66"/>
    <mergeCell ref="A19:C19"/>
    <mergeCell ref="M3:N4"/>
    <mergeCell ref="O3:P4"/>
    <mergeCell ref="E3:F4"/>
    <mergeCell ref="G3:H4"/>
    <mergeCell ref="I3:J4"/>
    <mergeCell ref="K3:L4"/>
    <mergeCell ref="A14:C14"/>
    <mergeCell ref="A3:C5"/>
    <mergeCell ref="A6:C6"/>
    <mergeCell ref="A15:C15"/>
    <mergeCell ref="A22:C22"/>
    <mergeCell ref="A20:C20"/>
    <mergeCell ref="A21:C21"/>
    <mergeCell ref="A1:J1"/>
    <mergeCell ref="A53:C53"/>
    <mergeCell ref="A24:C24"/>
    <mergeCell ref="A8:C8"/>
    <mergeCell ref="A7:C7"/>
    <mergeCell ref="A17:C17"/>
    <mergeCell ref="A42:C42"/>
    <mergeCell ref="A31:C31"/>
    <mergeCell ref="A18:C18"/>
    <mergeCell ref="A9:C9"/>
    <mergeCell ref="A12:C12"/>
    <mergeCell ref="A11:C11"/>
    <mergeCell ref="A10:C10"/>
    <mergeCell ref="A16:C16"/>
    <mergeCell ref="A13:C13"/>
    <mergeCell ref="A23:C23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10" max="59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T62"/>
  <sheetViews>
    <sheetView view="pageBreakPreview" zoomScaleNormal="75" workbookViewId="0">
      <selection activeCell="J65" sqref="J65"/>
    </sheetView>
  </sheetViews>
  <sheetFormatPr defaultColWidth="9.109375" defaultRowHeight="15.6"/>
  <cols>
    <col min="1" max="1" width="2.33203125" style="178" customWidth="1"/>
    <col min="2" max="2" width="18.6640625" style="178" customWidth="1"/>
    <col min="3" max="3" width="2.33203125" style="178" customWidth="1"/>
    <col min="4" max="4" width="1.6640625" style="179" customWidth="1"/>
    <col min="5" max="5" width="14.33203125" style="155" customWidth="1"/>
    <col min="6" max="6" width="13.6640625" style="155" customWidth="1"/>
    <col min="7" max="7" width="18.5546875" style="155" customWidth="1"/>
    <col min="8" max="8" width="17.6640625" style="155" customWidth="1"/>
    <col min="9" max="14" width="13.88671875" style="155" customWidth="1"/>
    <col min="15" max="15" width="14.109375" style="155" bestFit="1" customWidth="1"/>
    <col min="16" max="16" width="16.109375" style="155" bestFit="1" customWidth="1"/>
    <col min="17" max="17" width="15.44140625" style="155" bestFit="1" customWidth="1"/>
    <col min="18" max="19" width="12.88671875" style="155" bestFit="1" customWidth="1"/>
    <col min="20" max="20" width="15.44140625" style="155" bestFit="1" customWidth="1"/>
    <col min="21" max="16384" width="9.109375" style="155"/>
  </cols>
  <sheetData>
    <row r="1" spans="1:20" s="154" customFormat="1" ht="35.1" customHeight="1">
      <c r="A1" s="153"/>
      <c r="B1" s="153"/>
      <c r="C1" s="153"/>
      <c r="D1" s="153"/>
      <c r="E1" s="387"/>
      <c r="F1" s="387"/>
      <c r="G1" s="387"/>
      <c r="H1" s="388" t="s">
        <v>574</v>
      </c>
      <c r="I1" s="389" t="s">
        <v>290</v>
      </c>
      <c r="J1" s="387"/>
      <c r="K1" s="387"/>
      <c r="L1" s="387"/>
      <c r="M1" s="387"/>
      <c r="N1" s="390"/>
    </row>
    <row r="2" spans="1:20" ht="12.9" customHeight="1" thickBot="1">
      <c r="A2" s="155"/>
      <c r="B2" s="156"/>
      <c r="C2" s="156"/>
      <c r="D2" s="391"/>
      <c r="E2" s="159"/>
      <c r="F2" s="159"/>
      <c r="G2" s="159"/>
      <c r="H2" s="159"/>
      <c r="I2" s="159"/>
      <c r="J2" s="159"/>
      <c r="K2" s="159"/>
      <c r="L2" s="159"/>
      <c r="M2" s="159"/>
      <c r="N2" s="305" t="s">
        <v>349</v>
      </c>
    </row>
    <row r="3" spans="1:20" ht="15" customHeight="1">
      <c r="A3" s="1153" t="s">
        <v>23</v>
      </c>
      <c r="B3" s="1153"/>
      <c r="C3" s="1153"/>
      <c r="D3" s="392"/>
      <c r="E3" s="1201" t="s">
        <v>78</v>
      </c>
      <c r="F3" s="19" t="s">
        <v>299</v>
      </c>
      <c r="G3" s="19"/>
      <c r="H3" s="19"/>
      <c r="I3" s="19"/>
      <c r="J3" s="19"/>
      <c r="K3" s="19" t="s">
        <v>203</v>
      </c>
      <c r="L3" s="19"/>
      <c r="M3" s="19"/>
      <c r="N3" s="20"/>
    </row>
    <row r="4" spans="1:20" ht="15" customHeight="1">
      <c r="A4" s="1154"/>
      <c r="B4" s="1154"/>
      <c r="C4" s="1154"/>
      <c r="D4" s="161"/>
      <c r="E4" s="1202"/>
      <c r="F4" s="1238" t="s">
        <v>204</v>
      </c>
      <c r="G4" s="1238" t="s">
        <v>1098</v>
      </c>
      <c r="H4" s="1238" t="s">
        <v>205</v>
      </c>
      <c r="I4" s="1242" t="s">
        <v>206</v>
      </c>
      <c r="J4" s="1239" t="s">
        <v>1099</v>
      </c>
      <c r="K4" s="1238" t="s">
        <v>204</v>
      </c>
      <c r="L4" s="1238" t="s">
        <v>207</v>
      </c>
      <c r="M4" s="1238" t="s">
        <v>208</v>
      </c>
      <c r="N4" s="1241" t="s">
        <v>945</v>
      </c>
    </row>
    <row r="5" spans="1:20" ht="48.75" customHeight="1">
      <c r="A5" s="1155"/>
      <c r="B5" s="1155"/>
      <c r="C5" s="1155"/>
      <c r="D5" s="99"/>
      <c r="E5" s="1203"/>
      <c r="F5" s="1203"/>
      <c r="G5" s="1203"/>
      <c r="H5" s="1203"/>
      <c r="I5" s="1161"/>
      <c r="J5" s="1240"/>
      <c r="K5" s="1203"/>
      <c r="L5" s="1203"/>
      <c r="M5" s="1203"/>
      <c r="N5" s="1160"/>
    </row>
    <row r="6" spans="1:20" s="393" customFormat="1" ht="24.6" hidden="1" customHeight="1">
      <c r="A6" s="1165" t="s">
        <v>834</v>
      </c>
      <c r="B6" s="1165"/>
      <c r="C6" s="1165"/>
      <c r="D6" s="18"/>
      <c r="E6" s="163">
        <v>554575873</v>
      </c>
      <c r="F6" s="164">
        <v>540752397</v>
      </c>
      <c r="G6" s="164">
        <v>729981893</v>
      </c>
      <c r="H6" s="164">
        <v>6990556</v>
      </c>
      <c r="I6" s="164">
        <v>4586761</v>
      </c>
      <c r="J6" s="164">
        <v>200806813</v>
      </c>
      <c r="K6" s="164">
        <v>13823476</v>
      </c>
      <c r="L6" s="164">
        <v>1101684</v>
      </c>
      <c r="M6" s="164">
        <v>4505404</v>
      </c>
      <c r="N6" s="164">
        <v>8216388</v>
      </c>
    </row>
    <row r="7" spans="1:20" s="393" customFormat="1" ht="24.6" hidden="1" customHeight="1">
      <c r="A7" s="1152" t="s">
        <v>835</v>
      </c>
      <c r="B7" s="1152"/>
      <c r="C7" s="1152"/>
      <c r="D7" s="18"/>
      <c r="E7" s="166">
        <v>501494769.53363603</v>
      </c>
      <c r="F7" s="167">
        <v>484619936.3037436</v>
      </c>
      <c r="G7" s="167">
        <v>746136357.95677531</v>
      </c>
      <c r="H7" s="167">
        <v>5242922.7555052396</v>
      </c>
      <c r="I7" s="167">
        <v>5053277.5783827025</v>
      </c>
      <c r="J7" s="167">
        <v>271812621.98691934</v>
      </c>
      <c r="K7" s="167">
        <v>16874833.229892705</v>
      </c>
      <c r="L7" s="167">
        <v>778317.23394817708</v>
      </c>
      <c r="M7" s="167">
        <v>7471380.3663401697</v>
      </c>
      <c r="N7" s="167">
        <v>8625135.6296043489</v>
      </c>
    </row>
    <row r="8" spans="1:20" s="393" customFormat="1" ht="24.6" hidden="1" customHeight="1">
      <c r="A8" s="1152" t="s">
        <v>873</v>
      </c>
      <c r="B8" s="1152"/>
      <c r="C8" s="1152"/>
      <c r="D8" s="18"/>
      <c r="E8" s="166">
        <v>506459891</v>
      </c>
      <c r="F8" s="167">
        <v>493350989</v>
      </c>
      <c r="G8" s="167">
        <v>658415693</v>
      </c>
      <c r="H8" s="167">
        <v>2518499</v>
      </c>
      <c r="I8" s="167">
        <v>3863632</v>
      </c>
      <c r="J8" s="167">
        <v>171446835</v>
      </c>
      <c r="K8" s="167">
        <v>13108902</v>
      </c>
      <c r="L8" s="167">
        <v>482828</v>
      </c>
      <c r="M8" s="167">
        <v>4926538</v>
      </c>
      <c r="N8" s="167">
        <v>7699536</v>
      </c>
    </row>
    <row r="9" spans="1:20" s="393" customFormat="1" ht="19.5" hidden="1" customHeight="1">
      <c r="A9" s="1152" t="s">
        <v>874</v>
      </c>
      <c r="B9" s="1152"/>
      <c r="C9" s="1152"/>
      <c r="D9" s="18"/>
      <c r="E9" s="166">
        <v>401820999.30479008</v>
      </c>
      <c r="F9" s="167">
        <v>388977009.02661127</v>
      </c>
      <c r="G9" s="167">
        <v>607714365.3273989</v>
      </c>
      <c r="H9" s="167">
        <v>5060478.4175694436</v>
      </c>
      <c r="I9" s="167">
        <v>5751331.0620254446</v>
      </c>
      <c r="J9" s="167">
        <v>229549165.78038287</v>
      </c>
      <c r="K9" s="167">
        <v>12843990.278179696</v>
      </c>
      <c r="L9" s="167">
        <v>753345.44892115809</v>
      </c>
      <c r="M9" s="167">
        <v>3818255.274009746</v>
      </c>
      <c r="N9" s="167">
        <v>8272389.5552487876</v>
      </c>
    </row>
    <row r="10" spans="1:20" s="393" customFormat="1" ht="19.5" hidden="1" customHeight="1">
      <c r="A10" s="1152" t="s">
        <v>875</v>
      </c>
      <c r="B10" s="1152"/>
      <c r="C10" s="1152"/>
      <c r="D10" s="18"/>
      <c r="E10" s="166">
        <v>444122840.59282225</v>
      </c>
      <c r="F10" s="167">
        <v>425442382.2905829</v>
      </c>
      <c r="G10" s="167">
        <v>691726401.66095531</v>
      </c>
      <c r="H10" s="167">
        <v>5647583.7751952149</v>
      </c>
      <c r="I10" s="167">
        <v>5058348.5164422225</v>
      </c>
      <c r="J10" s="167">
        <v>276989951.66201019</v>
      </c>
      <c r="K10" s="167">
        <v>18680458.302239582</v>
      </c>
      <c r="L10" s="167">
        <v>728477.31160229456</v>
      </c>
      <c r="M10" s="167">
        <v>3620440.7351476639</v>
      </c>
      <c r="N10" s="167">
        <v>14331540.255489614</v>
      </c>
    </row>
    <row r="11" spans="1:20" s="129" customFormat="1" ht="19.5" hidden="1" customHeight="1">
      <c r="A11" s="1100" t="s">
        <v>876</v>
      </c>
      <c r="B11" s="1100"/>
      <c r="C11" s="1100"/>
      <c r="D11" s="2"/>
      <c r="E11" s="50">
        <v>468911586.1162464</v>
      </c>
      <c r="F11" s="50">
        <v>456747797.40586615</v>
      </c>
      <c r="G11" s="50">
        <v>765866834.99777889</v>
      </c>
      <c r="H11" s="50">
        <v>5707650.2417943953</v>
      </c>
      <c r="I11" s="50">
        <v>3302452.8472825726</v>
      </c>
      <c r="J11" s="50">
        <v>318129140.68098992</v>
      </c>
      <c r="K11" s="50">
        <v>12163788.710381474</v>
      </c>
      <c r="L11" s="50">
        <v>793825.80181238824</v>
      </c>
      <c r="M11" s="50">
        <v>2422049.8027106239</v>
      </c>
      <c r="N11" s="50">
        <v>8947913.1058584563</v>
      </c>
      <c r="O11" s="393"/>
      <c r="P11" s="129">
        <f>SUM(F11:F12,F14)</f>
        <v>1496581635.6761546</v>
      </c>
      <c r="Q11" s="129">
        <f>SUM(G11:G12,G14)</f>
        <v>2609088732.3306775</v>
      </c>
      <c r="R11" s="129">
        <f>SUM(H11:H12,H14)</f>
        <v>21135032.013847381</v>
      </c>
      <c r="S11" s="129">
        <f>SUM(I11:I12,I14)</f>
        <v>22364074.658385091</v>
      </c>
      <c r="T11" s="129">
        <f>SUM(J11:J12,J14)</f>
        <v>1156006203.326755</v>
      </c>
    </row>
    <row r="12" spans="1:20" s="393" customFormat="1" ht="19.5" hidden="1" customHeight="1">
      <c r="A12" s="1152" t="s">
        <v>877</v>
      </c>
      <c r="B12" s="1152"/>
      <c r="C12" s="1152"/>
      <c r="D12" s="18"/>
      <c r="E12" s="50">
        <v>500920199.75254083</v>
      </c>
      <c r="F12" s="50">
        <v>486513225.79257286</v>
      </c>
      <c r="G12" s="50">
        <v>879216100.78744769</v>
      </c>
      <c r="H12" s="50">
        <v>6591221.829683709</v>
      </c>
      <c r="I12" s="50">
        <v>8304273.7050331235</v>
      </c>
      <c r="J12" s="50">
        <v>407598370.52959192</v>
      </c>
      <c r="K12" s="50">
        <v>14406973.959968215</v>
      </c>
      <c r="L12" s="50">
        <v>1304419.7094336364</v>
      </c>
      <c r="M12" s="50">
        <v>1888012.0791411852</v>
      </c>
      <c r="N12" s="50">
        <v>11214542.171393394</v>
      </c>
      <c r="Q12" s="393">
        <f>Q11/$P$11</f>
        <v>1.7433654604159918</v>
      </c>
      <c r="R12" s="393">
        <f>R11/$P$11</f>
        <v>1.4122204569414341E-2</v>
      </c>
      <c r="S12" s="393">
        <f>S11/$P$11</f>
        <v>1.4943437848802024E-2</v>
      </c>
      <c r="T12" s="393">
        <f>T11/$P$11</f>
        <v>0.77243110283420802</v>
      </c>
    </row>
    <row r="13" spans="1:20" s="393" customFormat="1" ht="18.600000000000001" hidden="1" customHeight="1">
      <c r="A13" s="1152" t="s">
        <v>878</v>
      </c>
      <c r="B13" s="1152"/>
      <c r="C13" s="1152"/>
      <c r="D13" s="18"/>
      <c r="E13" s="50">
        <v>558221856.29158294</v>
      </c>
      <c r="F13" s="50">
        <v>543964047.44767296</v>
      </c>
      <c r="G13" s="50">
        <f>$F$13*Q12</f>
        <v>948328132.02835882</v>
      </c>
      <c r="H13" s="50">
        <f>$F$13*R12</f>
        <v>7681971.5564626465</v>
      </c>
      <c r="I13" s="50">
        <f>$F$13*S12</f>
        <v>8128692.9350170959</v>
      </c>
      <c r="J13" s="50">
        <f>$F$13*T12</f>
        <v>420174749.07216549</v>
      </c>
      <c r="K13" s="50">
        <v>14257808.843909979</v>
      </c>
      <c r="L13" s="50">
        <v>1150508.7272926527</v>
      </c>
      <c r="M13" s="50">
        <v>1586531.885520776</v>
      </c>
      <c r="N13" s="50">
        <v>11520768.231096549</v>
      </c>
    </row>
    <row r="14" spans="1:20" s="393" customFormat="1" ht="18.600000000000001" hidden="1" customHeight="1">
      <c r="A14" s="1100" t="s">
        <v>879</v>
      </c>
      <c r="B14" s="1100"/>
      <c r="C14" s="1100"/>
      <c r="D14" s="18"/>
      <c r="E14" s="50">
        <v>568348194.85530281</v>
      </c>
      <c r="F14" s="50">
        <v>553320612.47771573</v>
      </c>
      <c r="G14" s="50">
        <v>964005796.54545105</v>
      </c>
      <c r="H14" s="50">
        <v>8836159.9423692785</v>
      </c>
      <c r="I14" s="50">
        <v>10757348.106069395</v>
      </c>
      <c r="J14" s="50">
        <v>430278692.11617327</v>
      </c>
      <c r="K14" s="50">
        <v>15027582.377587046</v>
      </c>
      <c r="L14" s="50">
        <v>994014.71494008903</v>
      </c>
      <c r="M14" s="50">
        <v>2326418.3070064131</v>
      </c>
      <c r="N14" s="50">
        <v>11707149.355640531</v>
      </c>
    </row>
    <row r="15" spans="1:20" s="393" customFormat="1" ht="18.600000000000001" hidden="1" customHeight="1">
      <c r="A15" s="1152" t="s">
        <v>880</v>
      </c>
      <c r="B15" s="1152"/>
      <c r="C15" s="1152"/>
      <c r="D15" s="18"/>
      <c r="E15" s="166">
        <v>554808898.00771308</v>
      </c>
      <c r="F15" s="167">
        <v>542356053.41750383</v>
      </c>
      <c r="G15" s="167">
        <v>945344365.36655545</v>
      </c>
      <c r="H15" s="167">
        <v>12011390.147881227</v>
      </c>
      <c r="I15" s="167">
        <v>10949450.55287536</v>
      </c>
      <c r="J15" s="167">
        <v>425949152.6498071</v>
      </c>
      <c r="K15" s="167">
        <v>12452844.590209989</v>
      </c>
      <c r="L15" s="167">
        <v>1057374.4400974202</v>
      </c>
      <c r="M15" s="167">
        <v>1739702.2008293911</v>
      </c>
      <c r="N15" s="167">
        <v>9655767.9492832161</v>
      </c>
    </row>
    <row r="16" spans="1:20" s="393" customFormat="1" ht="16.5" hidden="1" customHeight="1">
      <c r="A16" s="1152" t="s">
        <v>881</v>
      </c>
      <c r="B16" s="1152"/>
      <c r="C16" s="1152"/>
      <c r="D16" s="18"/>
      <c r="E16" s="166">
        <v>522478788.68525565</v>
      </c>
      <c r="F16" s="167">
        <v>510638215.56337988</v>
      </c>
      <c r="G16" s="167">
        <v>846643297.47723484</v>
      </c>
      <c r="H16" s="167">
        <v>12813606.03034973</v>
      </c>
      <c r="I16" s="167">
        <v>8648272.0201656166</v>
      </c>
      <c r="J16" s="167">
        <v>357466959.9643718</v>
      </c>
      <c r="K16" s="167">
        <v>11840573.12187577</v>
      </c>
      <c r="L16" s="167">
        <v>1158657.5215599479</v>
      </c>
      <c r="M16" s="167">
        <v>1135459.2291088901</v>
      </c>
      <c r="N16" s="167">
        <v>9546456.3712069374</v>
      </c>
    </row>
    <row r="17" spans="1:16" s="393" customFormat="1" ht="17.25" hidden="1" customHeight="1">
      <c r="A17" s="1100" t="s">
        <v>882</v>
      </c>
      <c r="B17" s="1100"/>
      <c r="C17" s="1100"/>
      <c r="D17" s="18"/>
      <c r="E17" s="144">
        <v>568764615.59845173</v>
      </c>
      <c r="F17" s="144">
        <v>555783105.89894223</v>
      </c>
      <c r="G17" s="144">
        <v>915237059.07808614</v>
      </c>
      <c r="H17" s="144">
        <v>6227572.9816564741</v>
      </c>
      <c r="I17" s="144">
        <v>15579751.464696459</v>
      </c>
      <c r="J17" s="144">
        <v>381261277.62549567</v>
      </c>
      <c r="K17" s="144">
        <v>12981509.699508956</v>
      </c>
      <c r="L17" s="144">
        <v>1252502.4364850342</v>
      </c>
      <c r="M17" s="144">
        <v>1069682.4901245509</v>
      </c>
      <c r="N17" s="144">
        <v>10659324.772899391</v>
      </c>
    </row>
    <row r="18" spans="1:16" s="393" customFormat="1" ht="16.5" hidden="1" customHeight="1">
      <c r="A18" s="1100" t="s">
        <v>883</v>
      </c>
      <c r="B18" s="1100"/>
      <c r="C18" s="1100"/>
      <c r="D18" s="18"/>
      <c r="E18" s="255">
        <v>615069412.16025329</v>
      </c>
      <c r="F18" s="255">
        <v>599912595.01016188</v>
      </c>
      <c r="G18" s="255">
        <v>982802980.06288028</v>
      </c>
      <c r="H18" s="255">
        <v>8684430.5320327654</v>
      </c>
      <c r="I18" s="255">
        <v>11734198.341534965</v>
      </c>
      <c r="J18" s="255">
        <v>403309013.92628628</v>
      </c>
      <c r="K18" s="255">
        <v>15156817.150090747</v>
      </c>
      <c r="L18" s="255">
        <v>1106151.8833462596</v>
      </c>
      <c r="M18" s="255">
        <v>1247467.2010309817</v>
      </c>
      <c r="N18" s="255">
        <v>12803198.065713501</v>
      </c>
    </row>
    <row r="19" spans="1:16" s="393" customFormat="1" ht="18" customHeight="1">
      <c r="A19" s="1100" t="s">
        <v>946</v>
      </c>
      <c r="B19" s="1100"/>
      <c r="C19" s="1100"/>
      <c r="D19" s="18"/>
      <c r="E19" s="255">
        <v>563465019.88337076</v>
      </c>
      <c r="F19" s="255">
        <v>550945764.66523361</v>
      </c>
      <c r="G19" s="255">
        <v>954942551.83735347</v>
      </c>
      <c r="H19" s="255">
        <v>4706192.1472659921</v>
      </c>
      <c r="I19" s="255">
        <v>11200522.961364307</v>
      </c>
      <c r="J19" s="255">
        <v>419903502.28074831</v>
      </c>
      <c r="K19" s="255">
        <v>12519255.218136379</v>
      </c>
      <c r="L19" s="255">
        <v>1114483.1895020944</v>
      </c>
      <c r="M19" s="255">
        <v>1168291.7055380037</v>
      </c>
      <c r="N19" s="255">
        <v>10236480.323096251</v>
      </c>
    </row>
    <row r="20" spans="1:16" s="393" customFormat="1" ht="18.600000000000001" customHeight="1">
      <c r="A20" s="1100" t="s">
        <v>947</v>
      </c>
      <c r="B20" s="1100"/>
      <c r="C20" s="1100"/>
      <c r="D20" s="18"/>
      <c r="E20" s="255">
        <v>546872863.31227148</v>
      </c>
      <c r="F20" s="255">
        <v>532889980.9688617</v>
      </c>
      <c r="G20" s="255">
        <v>957085608.591313</v>
      </c>
      <c r="H20" s="255">
        <v>7553876.4411226111</v>
      </c>
      <c r="I20" s="255">
        <v>8797741.6060710419</v>
      </c>
      <c r="J20" s="255">
        <v>440547245.66964525</v>
      </c>
      <c r="K20" s="255">
        <v>13982882.343409719</v>
      </c>
      <c r="L20" s="255">
        <v>1155799.7056551233</v>
      </c>
      <c r="M20" s="255">
        <v>1313162.5081076869</v>
      </c>
      <c r="N20" s="255">
        <v>11513920.129646897</v>
      </c>
    </row>
    <row r="21" spans="1:16" s="393" customFormat="1" ht="18.600000000000001" customHeight="1">
      <c r="A21" s="1100" t="s">
        <v>948</v>
      </c>
      <c r="B21" s="1100"/>
      <c r="C21" s="1100"/>
      <c r="D21" s="18"/>
      <c r="E21" s="255">
        <v>587953906.54716015</v>
      </c>
      <c r="F21" s="255">
        <v>575586969.45956361</v>
      </c>
      <c r="G21" s="255">
        <v>1005947469.1541808</v>
      </c>
      <c r="H21" s="255">
        <v>10070969.987243086</v>
      </c>
      <c r="I21" s="255">
        <v>14128826.263712343</v>
      </c>
      <c r="J21" s="255">
        <v>454560295.94557261</v>
      </c>
      <c r="K21" s="255">
        <v>12366937.087596122</v>
      </c>
      <c r="L21" s="255">
        <v>1266016.9747381064</v>
      </c>
      <c r="M21" s="255">
        <v>1309062.9974942142</v>
      </c>
      <c r="N21" s="255">
        <v>9791857.1153638083</v>
      </c>
    </row>
    <row r="22" spans="1:16" s="393" customFormat="1" ht="18.600000000000001" customHeight="1">
      <c r="A22" s="1100" t="s">
        <v>949</v>
      </c>
      <c r="B22" s="1100"/>
      <c r="C22" s="1100"/>
      <c r="D22" s="18"/>
      <c r="E22" s="255">
        <v>571689307.08830655</v>
      </c>
      <c r="F22" s="255">
        <v>557368066.55468881</v>
      </c>
      <c r="G22" s="255">
        <v>1015320608.7328143</v>
      </c>
      <c r="H22" s="255">
        <v>6901833.8402543534</v>
      </c>
      <c r="I22" s="255">
        <v>10177332.645427547</v>
      </c>
      <c r="J22" s="255">
        <v>475031708.663809</v>
      </c>
      <c r="K22" s="255">
        <v>14321240.533618905</v>
      </c>
      <c r="L22" s="255">
        <v>1229631.5198543379</v>
      </c>
      <c r="M22" s="255">
        <v>1260680.5894447095</v>
      </c>
      <c r="N22" s="255">
        <v>11830928.42431985</v>
      </c>
    </row>
    <row r="23" spans="1:16" s="393" customFormat="1" ht="18.600000000000001" customHeight="1">
      <c r="A23" s="1100" t="s">
        <v>1109</v>
      </c>
      <c r="B23" s="1100"/>
      <c r="C23" s="1100"/>
      <c r="D23" s="18"/>
      <c r="E23" s="255">
        <v>547540193.7268225</v>
      </c>
      <c r="F23" s="255">
        <v>535452746.87562525</v>
      </c>
      <c r="G23" s="255">
        <v>967094067.51639605</v>
      </c>
      <c r="H23" s="255">
        <v>3511130.0901480294</v>
      </c>
      <c r="I23" s="255">
        <v>14109569.941667903</v>
      </c>
      <c r="J23" s="255">
        <v>449262020.67258841</v>
      </c>
      <c r="K23" s="255">
        <v>12087446.851197978</v>
      </c>
      <c r="L23" s="255">
        <v>1080957.6271091627</v>
      </c>
      <c r="M23" s="255">
        <v>1233257.4554403843</v>
      </c>
      <c r="N23" s="255">
        <v>9773231.7686484382</v>
      </c>
    </row>
    <row r="24" spans="1:16" s="41" customFormat="1" ht="18.600000000000001" customHeight="1">
      <c r="A24" s="1152" t="s">
        <v>63</v>
      </c>
      <c r="B24" s="1152"/>
      <c r="C24" s="1152"/>
      <c r="D24" s="18"/>
      <c r="E24" s="147"/>
      <c r="F24" s="1097"/>
      <c r="G24" s="147"/>
      <c r="H24" s="147"/>
      <c r="I24" s="147"/>
      <c r="J24" s="147"/>
      <c r="K24" s="147"/>
      <c r="L24" s="147"/>
      <c r="M24" s="147"/>
      <c r="N24" s="147"/>
      <c r="P24" s="393"/>
    </row>
    <row r="25" spans="1:16" ht="18.600000000000001" customHeight="1">
      <c r="A25" s="170"/>
      <c r="B25" s="170" t="s">
        <v>64</v>
      </c>
      <c r="C25" s="170"/>
      <c r="D25" s="171"/>
      <c r="E25" s="147">
        <v>517853355.77674031</v>
      </c>
      <c r="F25" s="147">
        <v>505805670.39361238</v>
      </c>
      <c r="G25" s="147">
        <v>930066509.03916776</v>
      </c>
      <c r="H25" s="147">
        <v>3511130.0901480294</v>
      </c>
      <c r="I25" s="147">
        <v>14026184.739554018</v>
      </c>
      <c r="J25" s="147">
        <v>441798153.47525823</v>
      </c>
      <c r="K25" s="147">
        <v>12047685.38312874</v>
      </c>
      <c r="L25" s="147">
        <v>1048305.8641091628</v>
      </c>
      <c r="M25" s="147">
        <v>1228180.1110505171</v>
      </c>
      <c r="N25" s="147">
        <v>9771199.407969065</v>
      </c>
      <c r="P25" s="393"/>
    </row>
    <row r="26" spans="1:16" ht="18.600000000000001" customHeight="1">
      <c r="A26" s="170"/>
      <c r="B26" s="170" t="s">
        <v>25</v>
      </c>
      <c r="C26" s="170"/>
      <c r="D26" s="171"/>
      <c r="E26" s="147">
        <v>29686837.950082056</v>
      </c>
      <c r="F26" s="147">
        <v>29647076.482012793</v>
      </c>
      <c r="G26" s="147">
        <v>37027558.477229036</v>
      </c>
      <c r="H26" s="147">
        <v>0</v>
      </c>
      <c r="I26" s="147">
        <v>83385.202113883744</v>
      </c>
      <c r="J26" s="147">
        <v>7463867.1973301359</v>
      </c>
      <c r="K26" s="147">
        <v>39761.468069241499</v>
      </c>
      <c r="L26" s="147">
        <v>32651.763000000003</v>
      </c>
      <c r="M26" s="147">
        <v>5077.3443898676833</v>
      </c>
      <c r="N26" s="147">
        <v>2032.3606793738288</v>
      </c>
      <c r="P26" s="393"/>
    </row>
    <row r="27" spans="1:16" ht="18.600000000000001" customHeight="1">
      <c r="A27" s="1152" t="s">
        <v>26</v>
      </c>
      <c r="B27" s="1152"/>
      <c r="C27" s="1152"/>
      <c r="D27" s="18"/>
      <c r="E27" s="147"/>
      <c r="F27" s="147"/>
      <c r="G27" s="147"/>
      <c r="H27" s="147"/>
      <c r="I27" s="147"/>
      <c r="J27" s="147"/>
      <c r="K27" s="147"/>
      <c r="L27" s="147"/>
      <c r="M27" s="147"/>
      <c r="N27" s="147"/>
    </row>
    <row r="28" spans="1:16" ht="18.600000000000001" customHeight="1">
      <c r="A28" s="170"/>
      <c r="B28" s="98" t="s">
        <v>81</v>
      </c>
      <c r="C28" s="170"/>
      <c r="D28" s="171"/>
      <c r="E28" s="147">
        <v>330143011.79289341</v>
      </c>
      <c r="F28" s="147">
        <v>320262989.54984194</v>
      </c>
      <c r="G28" s="147">
        <v>663495931.2557503</v>
      </c>
      <c r="H28" s="147">
        <v>3034054.3082829816</v>
      </c>
      <c r="I28" s="147">
        <v>2679855.4840478026</v>
      </c>
      <c r="J28" s="147">
        <v>348946851.49823916</v>
      </c>
      <c r="K28" s="147">
        <v>9880022.2430516295</v>
      </c>
      <c r="L28" s="147">
        <v>916330.43993361096</v>
      </c>
      <c r="M28" s="147">
        <v>1041353.841733982</v>
      </c>
      <c r="N28" s="147">
        <v>7922337.9613840505</v>
      </c>
    </row>
    <row r="29" spans="1:16" ht="18.600000000000001" customHeight="1">
      <c r="A29" s="170"/>
      <c r="B29" s="98" t="s">
        <v>82</v>
      </c>
      <c r="C29" s="170"/>
      <c r="D29" s="171"/>
      <c r="E29" s="147">
        <v>41615087.450801961</v>
      </c>
      <c r="F29" s="147">
        <v>41394902.123139337</v>
      </c>
      <c r="G29" s="147">
        <v>63105919.856273785</v>
      </c>
      <c r="H29" s="148">
        <v>70988.428569106953</v>
      </c>
      <c r="I29" s="147">
        <v>193950.64979340712</v>
      </c>
      <c r="J29" s="147">
        <v>21975956.811496966</v>
      </c>
      <c r="K29" s="147">
        <v>220185.32766260405</v>
      </c>
      <c r="L29" s="147">
        <v>12957.634521800795</v>
      </c>
      <c r="M29" s="147">
        <v>31276.476644078612</v>
      </c>
      <c r="N29" s="147">
        <v>175951.21649672461</v>
      </c>
    </row>
    <row r="30" spans="1:16" ht="18.600000000000001" customHeight="1">
      <c r="A30" s="170"/>
      <c r="B30" s="98" t="s">
        <v>83</v>
      </c>
      <c r="C30" s="170"/>
      <c r="D30" s="171"/>
      <c r="E30" s="147">
        <v>93990046.727004573</v>
      </c>
      <c r="F30" s="147">
        <v>93420069.417442963</v>
      </c>
      <c r="G30" s="147">
        <v>141807454.73355171</v>
      </c>
      <c r="H30" s="148">
        <v>366835.18129594007</v>
      </c>
      <c r="I30" s="147">
        <v>2824876.2446605098</v>
      </c>
      <c r="J30" s="147">
        <v>51579096.742065147</v>
      </c>
      <c r="K30" s="147">
        <v>569977.30956154154</v>
      </c>
      <c r="L30" s="147">
        <v>74974.590652905492</v>
      </c>
      <c r="M30" s="147">
        <v>64403.584927200762</v>
      </c>
      <c r="N30" s="147">
        <v>430599.13398143515</v>
      </c>
    </row>
    <row r="31" spans="1:16" ht="18.600000000000001" customHeight="1">
      <c r="A31" s="170"/>
      <c r="B31" s="98" t="s">
        <v>344</v>
      </c>
      <c r="C31" s="170"/>
      <c r="D31" s="171"/>
      <c r="E31" s="147">
        <v>39171472.989121825</v>
      </c>
      <c r="F31" s="147">
        <v>39128158.390199587</v>
      </c>
      <c r="G31" s="147">
        <v>46941379.993820034</v>
      </c>
      <c r="H31" s="148">
        <v>0</v>
      </c>
      <c r="I31" s="147">
        <v>1741499.2081661741</v>
      </c>
      <c r="J31" s="147">
        <v>9554720.8117866348</v>
      </c>
      <c r="K31" s="147">
        <v>43314.598922205485</v>
      </c>
      <c r="L31" s="148">
        <v>34642.736000845631</v>
      </c>
      <c r="M31" s="147">
        <v>5783.8691351223551</v>
      </c>
      <c r="N31" s="147">
        <v>2887.9937862375309</v>
      </c>
    </row>
    <row r="32" spans="1:16" ht="18.600000000000001" customHeight="1">
      <c r="A32" s="170"/>
      <c r="B32" s="98" t="s">
        <v>343</v>
      </c>
      <c r="C32" s="170"/>
      <c r="D32" s="171"/>
      <c r="E32" s="147">
        <v>42620574.766999975</v>
      </c>
      <c r="F32" s="147">
        <v>41246627.394999988</v>
      </c>
      <c r="G32" s="147">
        <v>51743381.677000001</v>
      </c>
      <c r="H32" s="148">
        <v>39252.171999999999</v>
      </c>
      <c r="I32" s="147">
        <v>6669388.3549999986</v>
      </c>
      <c r="J32" s="147">
        <v>17205394.808999997</v>
      </c>
      <c r="K32" s="147">
        <v>1373947.3720000007</v>
      </c>
      <c r="L32" s="147">
        <v>42052.226000000002</v>
      </c>
      <c r="M32" s="147">
        <v>90439.683000000034</v>
      </c>
      <c r="N32" s="147">
        <v>1241455.4630000005</v>
      </c>
    </row>
    <row r="33" spans="1:17" ht="18.600000000000001" customHeight="1">
      <c r="A33" s="1152" t="s">
        <v>27</v>
      </c>
      <c r="B33" s="1152"/>
      <c r="C33" s="1152"/>
      <c r="D33" s="18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Q33" s="394"/>
    </row>
    <row r="34" spans="1:17" ht="18.600000000000001" customHeight="1">
      <c r="A34" s="1120" t="s">
        <v>65</v>
      </c>
      <c r="B34" s="1120"/>
      <c r="C34" s="172"/>
      <c r="D34" s="18"/>
      <c r="E34" s="147">
        <v>542406512.28101385</v>
      </c>
      <c r="F34" s="147">
        <v>530322958.26555872</v>
      </c>
      <c r="G34" s="147">
        <v>961205068.65596187</v>
      </c>
      <c r="H34" s="147">
        <v>3511130.0901480294</v>
      </c>
      <c r="I34" s="147">
        <v>14109569.941667903</v>
      </c>
      <c r="J34" s="147">
        <v>448502810.42222071</v>
      </c>
      <c r="K34" s="147">
        <v>12083554.015456209</v>
      </c>
      <c r="L34" s="147">
        <v>1079801.2671091063</v>
      </c>
      <c r="M34" s="147">
        <v>1230880.8580223068</v>
      </c>
      <c r="N34" s="147">
        <v>9772871.8903248031</v>
      </c>
    </row>
    <row r="35" spans="1:17" ht="18.600000000000001" customHeight="1">
      <c r="A35" s="7"/>
      <c r="B35" s="98" t="s">
        <v>28</v>
      </c>
      <c r="C35" s="173"/>
      <c r="D35" s="18"/>
      <c r="E35" s="147">
        <v>277268676.81074291</v>
      </c>
      <c r="F35" s="147">
        <v>268394287.87442958</v>
      </c>
      <c r="G35" s="147">
        <v>539779495.06176007</v>
      </c>
      <c r="H35" s="147">
        <v>878637.70700971223</v>
      </c>
      <c r="I35" s="147">
        <v>10431348.043919919</v>
      </c>
      <c r="J35" s="147">
        <v>282695192.93825966</v>
      </c>
      <c r="K35" s="147">
        <v>8874388.9363131281</v>
      </c>
      <c r="L35" s="147">
        <v>922431.9968895152</v>
      </c>
      <c r="M35" s="147">
        <v>825676.74910111865</v>
      </c>
      <c r="N35" s="147">
        <v>7126280.1903225025</v>
      </c>
    </row>
    <row r="36" spans="1:17" ht="18.600000000000001" customHeight="1">
      <c r="A36" s="42"/>
      <c r="B36" s="42" t="s">
        <v>927</v>
      </c>
      <c r="C36" s="174"/>
      <c r="D36" s="171"/>
      <c r="E36" s="147">
        <v>71374610.246734411</v>
      </c>
      <c r="F36" s="147">
        <v>70569907.879246235</v>
      </c>
      <c r="G36" s="147">
        <v>118521137.70904498</v>
      </c>
      <c r="H36" s="147">
        <v>303320.4632977483</v>
      </c>
      <c r="I36" s="147">
        <v>2570517.1633188138</v>
      </c>
      <c r="J36" s="147">
        <v>50825067.456415348</v>
      </c>
      <c r="K36" s="147">
        <v>804702.36748821661</v>
      </c>
      <c r="L36" s="147">
        <v>81759.235693651033</v>
      </c>
      <c r="M36" s="147">
        <v>138184.23771601319</v>
      </c>
      <c r="N36" s="147">
        <v>584758.89407855191</v>
      </c>
    </row>
    <row r="37" spans="1:17" ht="18.600000000000001" customHeight="1">
      <c r="A37" s="42"/>
      <c r="B37" s="42" t="s">
        <v>928</v>
      </c>
      <c r="C37" s="174"/>
      <c r="D37" s="171"/>
      <c r="E37" s="147">
        <v>137656146.94927284</v>
      </c>
      <c r="F37" s="147">
        <v>130220745.11148246</v>
      </c>
      <c r="G37" s="147">
        <v>300422466.79828984</v>
      </c>
      <c r="H37" s="147">
        <v>158335.734</v>
      </c>
      <c r="I37" s="147">
        <v>7667070.5834825365</v>
      </c>
      <c r="J37" s="147">
        <v>178027128.00428978</v>
      </c>
      <c r="K37" s="147">
        <v>7435401.8377903057</v>
      </c>
      <c r="L37" s="147">
        <v>800507.73625950643</v>
      </c>
      <c r="M37" s="147">
        <v>597427.66351642786</v>
      </c>
      <c r="N37" s="147">
        <v>6037466.4380143769</v>
      </c>
    </row>
    <row r="38" spans="1:17" ht="18.600000000000001" customHeight="1">
      <c r="A38" s="42"/>
      <c r="B38" s="42" t="s">
        <v>929</v>
      </c>
      <c r="C38" s="174"/>
      <c r="D38" s="171"/>
      <c r="E38" s="147">
        <v>36108637.244720593</v>
      </c>
      <c r="F38" s="147">
        <v>35684672.644132927</v>
      </c>
      <c r="G38" s="147">
        <v>66503109.020304479</v>
      </c>
      <c r="H38" s="147">
        <v>416981.50971196406</v>
      </c>
      <c r="I38" s="147">
        <v>134926.44257756977</v>
      </c>
      <c r="J38" s="147">
        <v>31370344.328461058</v>
      </c>
      <c r="K38" s="147">
        <v>423964.60058766697</v>
      </c>
      <c r="L38" s="147">
        <v>30120.053127212657</v>
      </c>
      <c r="M38" s="147">
        <v>47468.158980568311</v>
      </c>
      <c r="N38" s="147">
        <v>346376.38847988594</v>
      </c>
    </row>
    <row r="39" spans="1:17" ht="18.600000000000001" customHeight="1">
      <c r="A39" s="42"/>
      <c r="B39" s="42" t="s">
        <v>930</v>
      </c>
      <c r="C39" s="174"/>
      <c r="D39" s="171"/>
      <c r="E39" s="147">
        <v>32129282.370015148</v>
      </c>
      <c r="F39" s="147">
        <v>31918962.239568196</v>
      </c>
      <c r="G39" s="147">
        <v>54332781.534120679</v>
      </c>
      <c r="H39" s="147">
        <v>0</v>
      </c>
      <c r="I39" s="147">
        <v>58833.854540994871</v>
      </c>
      <c r="J39" s="147">
        <v>22472653.149093442</v>
      </c>
      <c r="K39" s="147">
        <v>210320.13044694203</v>
      </c>
      <c r="L39" s="147">
        <v>10044.971809145023</v>
      </c>
      <c r="M39" s="147">
        <v>42596.688888108503</v>
      </c>
      <c r="N39" s="147">
        <v>157678.46974968861</v>
      </c>
    </row>
    <row r="40" spans="1:17" ht="18.600000000000001" customHeight="1">
      <c r="A40" s="42"/>
      <c r="B40" s="98" t="s">
        <v>30</v>
      </c>
      <c r="C40" s="174"/>
      <c r="D40" s="171"/>
      <c r="E40" s="147">
        <v>113340366.67289273</v>
      </c>
      <c r="F40" s="147">
        <v>112307084.6816999</v>
      </c>
      <c r="G40" s="147">
        <v>184159220.8173112</v>
      </c>
      <c r="H40" s="147">
        <v>697767.08520414541</v>
      </c>
      <c r="I40" s="147">
        <v>599042.55236114666</v>
      </c>
      <c r="J40" s="147">
        <v>73148945.773176521</v>
      </c>
      <c r="K40" s="147">
        <v>1033281.991192868</v>
      </c>
      <c r="L40" s="147">
        <v>58747.470100621773</v>
      </c>
      <c r="M40" s="147">
        <v>222618.37798450291</v>
      </c>
      <c r="N40" s="147">
        <v>751916.14310774358</v>
      </c>
    </row>
    <row r="41" spans="1:17" ht="18.600000000000001" customHeight="1">
      <c r="A41" s="42"/>
      <c r="B41" s="42" t="s">
        <v>931</v>
      </c>
      <c r="C41" s="174"/>
      <c r="D41" s="171"/>
      <c r="E41" s="147">
        <v>77823646.500357106</v>
      </c>
      <c r="F41" s="147">
        <v>76874225.942828059</v>
      </c>
      <c r="G41" s="147">
        <v>131799142.72331193</v>
      </c>
      <c r="H41" s="147">
        <v>697767.08520414541</v>
      </c>
      <c r="I41" s="147">
        <v>283637.20235474798</v>
      </c>
      <c r="J41" s="147">
        <v>55906321.06804277</v>
      </c>
      <c r="K41" s="147">
        <v>949420.55752902792</v>
      </c>
      <c r="L41" s="147">
        <v>50182.703268725956</v>
      </c>
      <c r="M41" s="147">
        <v>208197.17479131295</v>
      </c>
      <c r="N41" s="147">
        <v>691040.67946898926</v>
      </c>
    </row>
    <row r="42" spans="1:17" ht="18.600000000000001" customHeight="1">
      <c r="A42" s="42"/>
      <c r="B42" s="42" t="s">
        <v>932</v>
      </c>
      <c r="C42" s="174"/>
      <c r="D42" s="171"/>
      <c r="E42" s="147">
        <v>35516720.17253568</v>
      </c>
      <c r="F42" s="147">
        <v>35432858.738871805</v>
      </c>
      <c r="G42" s="147">
        <v>52360078.093999214</v>
      </c>
      <c r="H42" s="148">
        <v>0</v>
      </c>
      <c r="I42" s="147">
        <v>315405.35000639869</v>
      </c>
      <c r="J42" s="147">
        <v>17242624.705133788</v>
      </c>
      <c r="K42" s="147">
        <v>83861.433663839765</v>
      </c>
      <c r="L42" s="147">
        <v>8564.7668318958094</v>
      </c>
      <c r="M42" s="147">
        <v>14421.203193189922</v>
      </c>
      <c r="N42" s="147">
        <v>60875.463638754067</v>
      </c>
    </row>
    <row r="43" spans="1:17" ht="18.600000000000001" customHeight="1">
      <c r="A43" s="42"/>
      <c r="B43" s="98" t="s">
        <v>31</v>
      </c>
      <c r="C43" s="174"/>
      <c r="D43" s="171"/>
      <c r="E43" s="147">
        <v>138974005.54635295</v>
      </c>
      <c r="F43" s="147">
        <v>136852846.17895395</v>
      </c>
      <c r="G43" s="147">
        <v>219500275.86073595</v>
      </c>
      <c r="H43" s="147">
        <v>1934725.2979341715</v>
      </c>
      <c r="I43" s="147">
        <v>3047058.3070914997</v>
      </c>
      <c r="J43" s="147">
        <v>87629213.28680779</v>
      </c>
      <c r="K43" s="147">
        <v>2121159.367399225</v>
      </c>
      <c r="L43" s="147">
        <v>97476.336639660731</v>
      </c>
      <c r="M43" s="147">
        <v>165906.6282823084</v>
      </c>
      <c r="N43" s="147">
        <v>1857776.4024772565</v>
      </c>
    </row>
    <row r="44" spans="1:17" ht="18.600000000000001" customHeight="1">
      <c r="A44" s="42"/>
      <c r="B44" s="42" t="s">
        <v>933</v>
      </c>
      <c r="C44" s="172"/>
      <c r="D44" s="18"/>
      <c r="E44" s="147">
        <v>33464464.819250301</v>
      </c>
      <c r="F44" s="147">
        <v>33135363.613091145</v>
      </c>
      <c r="G44" s="147">
        <v>52734170.91925244</v>
      </c>
      <c r="H44" s="147">
        <v>406580.0810952381</v>
      </c>
      <c r="I44" s="147">
        <v>186142.1278808857</v>
      </c>
      <c r="J44" s="147">
        <v>20191529.515137389</v>
      </c>
      <c r="K44" s="147">
        <v>329101.20615915797</v>
      </c>
      <c r="L44" s="147">
        <v>50541.127621420244</v>
      </c>
      <c r="M44" s="147">
        <v>19885.170669163119</v>
      </c>
      <c r="N44" s="147">
        <v>258674.90786857481</v>
      </c>
    </row>
    <row r="45" spans="1:17" ht="18.600000000000001" customHeight="1">
      <c r="A45" s="42"/>
      <c r="B45" s="42" t="s">
        <v>934</v>
      </c>
      <c r="C45" s="172"/>
      <c r="D45" s="18"/>
      <c r="E45" s="147">
        <v>76476773.714259073</v>
      </c>
      <c r="F45" s="147">
        <v>75277852.143523619</v>
      </c>
      <c r="G45" s="147">
        <v>127860130.49925469</v>
      </c>
      <c r="H45" s="147">
        <v>1528145.2168389335</v>
      </c>
      <c r="I45" s="147">
        <v>2772227.1882330626</v>
      </c>
      <c r="J45" s="147">
        <v>56882650.760803066</v>
      </c>
      <c r="K45" s="147">
        <v>1198921.5707354061</v>
      </c>
      <c r="L45" s="147">
        <v>40899.735607356604</v>
      </c>
      <c r="M45" s="147">
        <v>85629.394456660099</v>
      </c>
      <c r="N45" s="147">
        <v>1072392.4406713911</v>
      </c>
    </row>
    <row r="46" spans="1:17" ht="18.600000000000001" customHeight="1">
      <c r="A46" s="42"/>
      <c r="B46" s="42" t="s">
        <v>935</v>
      </c>
      <c r="C46" s="172"/>
      <c r="D46" s="18"/>
      <c r="E46" s="147">
        <v>29032767.012843683</v>
      </c>
      <c r="F46" s="147">
        <v>28439630.422339022</v>
      </c>
      <c r="G46" s="147">
        <v>38905974.442228757</v>
      </c>
      <c r="H46" s="148">
        <v>0</v>
      </c>
      <c r="I46" s="147">
        <v>88688.990977551861</v>
      </c>
      <c r="J46" s="147">
        <v>10555033.010867273</v>
      </c>
      <c r="K46" s="147">
        <v>593136.59050465829</v>
      </c>
      <c r="L46" s="147">
        <v>6035.4734108838475</v>
      </c>
      <c r="M46" s="147">
        <v>60392.063156485114</v>
      </c>
      <c r="N46" s="147">
        <v>526709.05393728963</v>
      </c>
    </row>
    <row r="47" spans="1:17" ht="18.600000000000001" customHeight="1">
      <c r="A47" s="42"/>
      <c r="B47" s="98" t="s">
        <v>33</v>
      </c>
      <c r="C47" s="172"/>
      <c r="D47" s="18"/>
      <c r="E47" s="147">
        <v>12823463.251024695</v>
      </c>
      <c r="F47" s="147">
        <v>12768739.530473694</v>
      </c>
      <c r="G47" s="147">
        <v>17766076.916154597</v>
      </c>
      <c r="H47" s="148">
        <v>0</v>
      </c>
      <c r="I47" s="147">
        <v>32121.038295327347</v>
      </c>
      <c r="J47" s="147">
        <v>5029458.4239762295</v>
      </c>
      <c r="K47" s="147">
        <v>54723.720550994898</v>
      </c>
      <c r="L47" s="147">
        <v>1145.4634793088742</v>
      </c>
      <c r="M47" s="147">
        <v>16679.102654377031</v>
      </c>
      <c r="N47" s="147">
        <v>36899.154417308993</v>
      </c>
    </row>
    <row r="48" spans="1:17" ht="18.600000000000001" customHeight="1">
      <c r="A48" s="1120" t="s">
        <v>34</v>
      </c>
      <c r="B48" s="1120"/>
      <c r="C48" s="172"/>
      <c r="D48" s="18"/>
      <c r="E48" s="147">
        <v>5133681.4458083529</v>
      </c>
      <c r="F48" s="147">
        <v>5129788.6100665862</v>
      </c>
      <c r="G48" s="147">
        <v>5888998.8604342742</v>
      </c>
      <c r="H48" s="148">
        <v>0</v>
      </c>
      <c r="I48" s="148">
        <v>0</v>
      </c>
      <c r="J48" s="147">
        <v>759210.25036768697</v>
      </c>
      <c r="K48" s="147">
        <v>3892.83574176907</v>
      </c>
      <c r="L48" s="147">
        <v>1156.3600000563179</v>
      </c>
      <c r="M48" s="147">
        <v>2376.5974180776921</v>
      </c>
      <c r="N48" s="147">
        <v>359.87832363505993</v>
      </c>
    </row>
    <row r="49" spans="1:14" ht="18.600000000000001" customHeight="1">
      <c r="A49" s="1100" t="s">
        <v>164</v>
      </c>
      <c r="B49" s="1100"/>
      <c r="C49" s="1100"/>
      <c r="D49" s="171"/>
      <c r="E49" s="147"/>
      <c r="F49" s="147"/>
      <c r="G49" s="147"/>
      <c r="H49" s="147"/>
      <c r="I49" s="147"/>
      <c r="J49" s="147"/>
      <c r="K49" s="147"/>
      <c r="L49" s="147"/>
      <c r="M49" s="147"/>
      <c r="N49" s="147"/>
    </row>
    <row r="50" spans="1:14" ht="18.600000000000001" customHeight="1">
      <c r="A50" s="1120" t="s">
        <v>35</v>
      </c>
      <c r="B50" s="1120" t="s">
        <v>35</v>
      </c>
      <c r="C50" s="102"/>
      <c r="D50" s="171"/>
      <c r="E50" s="147">
        <v>284169714.33206636</v>
      </c>
      <c r="F50" s="147">
        <v>278488516.38415879</v>
      </c>
      <c r="G50" s="147">
        <v>473127852.7115224</v>
      </c>
      <c r="H50" s="147">
        <v>200170.91885729117</v>
      </c>
      <c r="I50" s="147">
        <v>4252392.0225198874</v>
      </c>
      <c r="J50" s="147">
        <v>199091899.26874083</v>
      </c>
      <c r="K50" s="147">
        <v>5681197.9479077971</v>
      </c>
      <c r="L50" s="147">
        <v>368957.04453063931</v>
      </c>
      <c r="M50" s="147">
        <v>683346.29694312566</v>
      </c>
      <c r="N50" s="147">
        <v>4628894.6064340351</v>
      </c>
    </row>
    <row r="51" spans="1:14" ht="18.600000000000001" customHeight="1">
      <c r="A51" s="98"/>
      <c r="B51" s="98" t="s">
        <v>36</v>
      </c>
      <c r="C51" s="98"/>
      <c r="D51" s="171"/>
      <c r="E51" s="147">
        <v>133828773.94965033</v>
      </c>
      <c r="F51" s="147">
        <v>132630941.07933208</v>
      </c>
      <c r="G51" s="147">
        <v>195913194.42430457</v>
      </c>
      <c r="H51" s="147">
        <v>48846.198857291165</v>
      </c>
      <c r="I51" s="147">
        <v>1087541.4931643945</v>
      </c>
      <c r="J51" s="147">
        <v>64418641.036994152</v>
      </c>
      <c r="K51" s="147">
        <v>1197832.8703182947</v>
      </c>
      <c r="L51" s="147">
        <v>99984.064521999317</v>
      </c>
      <c r="M51" s="147">
        <v>140252.60199753675</v>
      </c>
      <c r="N51" s="147">
        <v>957596.20379875798</v>
      </c>
    </row>
    <row r="52" spans="1:14" ht="18.600000000000001" customHeight="1">
      <c r="A52" s="98"/>
      <c r="B52" s="98" t="s">
        <v>37</v>
      </c>
      <c r="C52" s="98"/>
      <c r="D52" s="171"/>
      <c r="E52" s="147">
        <v>82161820.009550989</v>
      </c>
      <c r="F52" s="147">
        <v>79216479.049877465</v>
      </c>
      <c r="G52" s="147">
        <v>157141524.59997189</v>
      </c>
      <c r="H52" s="147">
        <v>78958.595000000001</v>
      </c>
      <c r="I52" s="147">
        <v>260407.70294993752</v>
      </c>
      <c r="J52" s="147">
        <v>78264411.848044381</v>
      </c>
      <c r="K52" s="147">
        <v>2945340.9596735076</v>
      </c>
      <c r="L52" s="147">
        <v>212858.87730604425</v>
      </c>
      <c r="M52" s="147">
        <v>397203.94810265623</v>
      </c>
      <c r="N52" s="147">
        <v>2335278.1342648072</v>
      </c>
    </row>
    <row r="53" spans="1:14" ht="18.600000000000001" customHeight="1">
      <c r="A53" s="98"/>
      <c r="B53" s="98" t="s">
        <v>38</v>
      </c>
      <c r="C53" s="98"/>
      <c r="D53" s="171"/>
      <c r="E53" s="147">
        <v>68179120.372865111</v>
      </c>
      <c r="F53" s="147">
        <v>66641096.254949063</v>
      </c>
      <c r="G53" s="147">
        <v>120073133.68724577</v>
      </c>
      <c r="H53" s="147">
        <v>72366.125</v>
      </c>
      <c r="I53" s="147">
        <v>2904442.8264055559</v>
      </c>
      <c r="J53" s="147">
        <v>56408846.383702293</v>
      </c>
      <c r="K53" s="147">
        <v>1538024.1179159968</v>
      </c>
      <c r="L53" s="147">
        <v>56114.102702595686</v>
      </c>
      <c r="M53" s="147">
        <v>145889.74684293228</v>
      </c>
      <c r="N53" s="147">
        <v>1336020.2683704684</v>
      </c>
    </row>
    <row r="54" spans="1:14" ht="18.600000000000001" customHeight="1" thickBot="1">
      <c r="A54" s="1121" t="s">
        <v>39</v>
      </c>
      <c r="B54" s="1121"/>
      <c r="C54" s="100"/>
      <c r="D54" s="175"/>
      <c r="E54" s="151">
        <v>263370479.39475513</v>
      </c>
      <c r="F54" s="151">
        <v>256964230.49146482</v>
      </c>
      <c r="G54" s="151">
        <v>493966214.804874</v>
      </c>
      <c r="H54" s="151">
        <v>3310959.171290738</v>
      </c>
      <c r="I54" s="151">
        <v>9857177.9191480074</v>
      </c>
      <c r="J54" s="151">
        <v>250170121.40384725</v>
      </c>
      <c r="K54" s="151">
        <v>6406248.9032901879</v>
      </c>
      <c r="L54" s="151">
        <v>712000.58257852367</v>
      </c>
      <c r="M54" s="151">
        <v>549911.15849725832</v>
      </c>
      <c r="N54" s="151">
        <v>5144337.1622144105</v>
      </c>
    </row>
    <row r="55" spans="1:14" ht="15" customHeight="1">
      <c r="A55" s="395"/>
      <c r="B55" s="396"/>
      <c r="C55" s="396"/>
      <c r="D55" s="396"/>
      <c r="E55" s="396"/>
      <c r="F55" s="396"/>
      <c r="G55" s="396"/>
      <c r="H55" s="396"/>
    </row>
    <row r="56" spans="1:14" ht="15" customHeight="1">
      <c r="A56" s="115"/>
      <c r="B56" s="397"/>
      <c r="C56" s="397"/>
      <c r="D56" s="397"/>
      <c r="E56" s="397"/>
      <c r="F56" s="397"/>
      <c r="G56" s="397"/>
      <c r="H56" s="397"/>
    </row>
    <row r="57" spans="1:14" s="43" customFormat="1">
      <c r="B57" s="14"/>
      <c r="C57" s="14"/>
      <c r="D57" s="15"/>
      <c r="H57" s="44"/>
    </row>
    <row r="62" spans="1:14" ht="16.2">
      <c r="B62" s="369" t="s">
        <v>936</v>
      </c>
      <c r="E62" s="155">
        <f>E38+E39</f>
        <v>68237919.614735737</v>
      </c>
      <c r="F62" s="155">
        <f t="shared" ref="F62:N62" si="0">F38+F39</f>
        <v>67603634.883701116</v>
      </c>
      <c r="G62" s="155">
        <f t="shared" si="0"/>
        <v>120835890.55442515</v>
      </c>
      <c r="H62" s="155">
        <f t="shared" si="0"/>
        <v>416981.50971196406</v>
      </c>
      <c r="I62" s="155">
        <f t="shared" si="0"/>
        <v>193760.29711856466</v>
      </c>
      <c r="J62" s="155">
        <f t="shared" si="0"/>
        <v>53842997.4775545</v>
      </c>
      <c r="K62" s="155">
        <f t="shared" si="0"/>
        <v>634284.73103460902</v>
      </c>
      <c r="L62" s="155">
        <f t="shared" si="0"/>
        <v>40165.02493635768</v>
      </c>
      <c r="M62" s="155">
        <f t="shared" si="0"/>
        <v>90064.847868676821</v>
      </c>
      <c r="N62" s="155">
        <f t="shared" si="0"/>
        <v>504054.85822957451</v>
      </c>
    </row>
  </sheetData>
  <mergeCells count="37">
    <mergeCell ref="A6:C6"/>
    <mergeCell ref="A3:C5"/>
    <mergeCell ref="G4:G5"/>
    <mergeCell ref="H4:H5"/>
    <mergeCell ref="A9:C9"/>
    <mergeCell ref="A7:C7"/>
    <mergeCell ref="A54:B54"/>
    <mergeCell ref="A49:C49"/>
    <mergeCell ref="A34:B34"/>
    <mergeCell ref="A50:B50"/>
    <mergeCell ref="A19:C19"/>
    <mergeCell ref="A33:C33"/>
    <mergeCell ref="A48:B48"/>
    <mergeCell ref="A27:C27"/>
    <mergeCell ref="A20:C20"/>
    <mergeCell ref="A24:C24"/>
    <mergeCell ref="A21:C21"/>
    <mergeCell ref="A22:C22"/>
    <mergeCell ref="A23:C23"/>
    <mergeCell ref="M4:M5"/>
    <mergeCell ref="J4:J5"/>
    <mergeCell ref="F4:F5"/>
    <mergeCell ref="N4:N5"/>
    <mergeCell ref="E3:E5"/>
    <mergeCell ref="I4:I5"/>
    <mergeCell ref="K4:K5"/>
    <mergeCell ref="L4:L5"/>
    <mergeCell ref="A18:C18"/>
    <mergeCell ref="A17:C17"/>
    <mergeCell ref="A8:C8"/>
    <mergeCell ref="A13:C13"/>
    <mergeCell ref="A14:C14"/>
    <mergeCell ref="A12:C12"/>
    <mergeCell ref="A15:C15"/>
    <mergeCell ref="A16:C16"/>
    <mergeCell ref="A11:C11"/>
    <mergeCell ref="A10:C10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8" max="50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BL64"/>
  <sheetViews>
    <sheetView view="pageBreakPreview" topLeftCell="A49" zoomScaleNormal="100" workbookViewId="0">
      <selection activeCell="J65" sqref="J65"/>
    </sheetView>
  </sheetViews>
  <sheetFormatPr defaultColWidth="9.109375" defaultRowHeight="15.6"/>
  <cols>
    <col min="1" max="1" width="2.33203125" style="14" customWidth="1"/>
    <col min="2" max="2" width="15.6640625" style="14" customWidth="1"/>
    <col min="3" max="3" width="2.33203125" style="14" customWidth="1"/>
    <col min="4" max="4" width="1.6640625" style="15" customWidth="1"/>
    <col min="5" max="5" width="14.5546875" style="155" customWidth="1"/>
    <col min="6" max="6" width="14.109375" style="155" bestFit="1" customWidth="1"/>
    <col min="7" max="7" width="18.5546875" style="155" customWidth="1"/>
    <col min="8" max="8" width="19.44140625" style="155" customWidth="1"/>
    <col min="9" max="9" width="14.5546875" style="155" customWidth="1"/>
    <col min="10" max="10" width="15" style="155" customWidth="1"/>
    <col min="11" max="11" width="13.88671875" style="155" customWidth="1"/>
    <col min="12" max="12" width="12.44140625" style="155" customWidth="1"/>
    <col min="13" max="13" width="14.88671875" style="155" customWidth="1"/>
    <col min="14" max="14" width="14.109375" style="155" customWidth="1"/>
    <col min="15" max="15" width="9.109375" style="155"/>
    <col min="16" max="17" width="16.33203125" style="155" bestFit="1" customWidth="1"/>
    <col min="18" max="19" width="12.88671875" style="155" bestFit="1" customWidth="1"/>
    <col min="20" max="20" width="15.44140625" style="155" bestFit="1" customWidth="1"/>
    <col min="21" max="16384" width="9.109375" style="155"/>
  </cols>
  <sheetData>
    <row r="1" spans="1:20" s="154" customFormat="1" ht="35.1" customHeight="1">
      <c r="A1" s="153"/>
      <c r="B1" s="153"/>
      <c r="C1" s="153"/>
      <c r="D1" s="153"/>
      <c r="E1" s="387"/>
      <c r="F1" s="387"/>
      <c r="G1" s="387"/>
      <c r="H1" s="388" t="s">
        <v>575</v>
      </c>
      <c r="I1" s="389" t="s">
        <v>274</v>
      </c>
      <c r="J1" s="387"/>
      <c r="K1" s="387"/>
      <c r="L1" s="387"/>
      <c r="M1" s="387"/>
      <c r="N1" s="390"/>
    </row>
    <row r="2" spans="1:20" ht="12.9" customHeight="1" thickBot="1">
      <c r="A2" s="43"/>
      <c r="B2" s="115"/>
      <c r="C2" s="115"/>
      <c r="D2" s="116"/>
      <c r="E2" s="159"/>
      <c r="F2" s="159"/>
      <c r="G2" s="159"/>
      <c r="H2" s="159"/>
      <c r="I2" s="159"/>
      <c r="J2" s="159"/>
      <c r="K2" s="159"/>
      <c r="L2" s="159"/>
      <c r="M2" s="159"/>
      <c r="N2" s="305" t="s">
        <v>349</v>
      </c>
    </row>
    <row r="3" spans="1:20" ht="15" customHeight="1">
      <c r="A3" s="1104" t="s">
        <v>1</v>
      </c>
      <c r="B3" s="1104"/>
      <c r="C3" s="1104"/>
      <c r="D3" s="119"/>
      <c r="E3" s="1157" t="s">
        <v>78</v>
      </c>
      <c r="F3" s="1245" t="s">
        <v>148</v>
      </c>
      <c r="G3" s="1246"/>
      <c r="H3" s="1246"/>
      <c r="I3" s="1246"/>
      <c r="J3" s="1247"/>
      <c r="K3" s="19" t="s">
        <v>203</v>
      </c>
      <c r="L3" s="19"/>
      <c r="M3" s="19"/>
      <c r="N3" s="20"/>
    </row>
    <row r="4" spans="1:20" ht="15" customHeight="1">
      <c r="A4" s="1105"/>
      <c r="B4" s="1105"/>
      <c r="C4" s="1105"/>
      <c r="D4" s="122"/>
      <c r="E4" s="1159"/>
      <c r="F4" s="1238" t="s">
        <v>204</v>
      </c>
      <c r="G4" s="1238" t="s">
        <v>544</v>
      </c>
      <c r="H4" s="1238" t="s">
        <v>273</v>
      </c>
      <c r="I4" s="1242" t="s">
        <v>206</v>
      </c>
      <c r="J4" s="1243" t="s">
        <v>944</v>
      </c>
      <c r="K4" s="1238" t="s">
        <v>204</v>
      </c>
      <c r="L4" s="1238" t="s">
        <v>207</v>
      </c>
      <c r="M4" s="1238" t="s">
        <v>208</v>
      </c>
      <c r="N4" s="1241" t="s">
        <v>945</v>
      </c>
    </row>
    <row r="5" spans="1:20" ht="48.75" customHeight="1">
      <c r="A5" s="1106"/>
      <c r="B5" s="1106"/>
      <c r="C5" s="1106"/>
      <c r="D5" s="123"/>
      <c r="E5" s="1161"/>
      <c r="F5" s="1203"/>
      <c r="G5" s="1203"/>
      <c r="H5" s="1203"/>
      <c r="I5" s="1161"/>
      <c r="J5" s="1244"/>
      <c r="K5" s="1203"/>
      <c r="L5" s="1203"/>
      <c r="M5" s="1203"/>
      <c r="N5" s="1160"/>
    </row>
    <row r="6" spans="1:20" s="393" customFormat="1" ht="24.6" hidden="1" customHeight="1">
      <c r="A6" s="1110" t="s">
        <v>834</v>
      </c>
      <c r="B6" s="1110"/>
      <c r="C6" s="1110"/>
      <c r="D6" s="2"/>
      <c r="E6" s="164">
        <v>554575873</v>
      </c>
      <c r="F6" s="164">
        <v>540752397</v>
      </c>
      <c r="G6" s="164">
        <v>729981893</v>
      </c>
      <c r="H6" s="164">
        <v>6990556</v>
      </c>
      <c r="I6" s="164">
        <v>4586761</v>
      </c>
      <c r="J6" s="164">
        <v>200806813</v>
      </c>
      <c r="K6" s="164">
        <v>13823476</v>
      </c>
      <c r="L6" s="164">
        <v>1101684</v>
      </c>
      <c r="M6" s="164">
        <v>4505404</v>
      </c>
      <c r="N6" s="164">
        <v>8216388</v>
      </c>
    </row>
    <row r="7" spans="1:20" s="393" customFormat="1" ht="24.6" hidden="1" customHeight="1">
      <c r="A7" s="1100" t="s">
        <v>835</v>
      </c>
      <c r="B7" s="1100"/>
      <c r="C7" s="1100"/>
      <c r="D7" s="2"/>
      <c r="E7" s="167">
        <v>501494769.53363603</v>
      </c>
      <c r="F7" s="167">
        <v>484619936.3037436</v>
      </c>
      <c r="G7" s="167">
        <v>746136357.95677531</v>
      </c>
      <c r="H7" s="167">
        <v>5242922.7555052396</v>
      </c>
      <c r="I7" s="167">
        <v>5053277.5783827025</v>
      </c>
      <c r="J7" s="167">
        <v>271812621.98691934</v>
      </c>
      <c r="K7" s="167">
        <v>16874833.229892705</v>
      </c>
      <c r="L7" s="167">
        <v>778317.23394817708</v>
      </c>
      <c r="M7" s="167">
        <v>7471380.3663401697</v>
      </c>
      <c r="N7" s="167">
        <v>8625135.6296043489</v>
      </c>
    </row>
    <row r="8" spans="1:20" s="393" customFormat="1" ht="24.6" hidden="1" customHeight="1">
      <c r="A8" s="1100" t="s">
        <v>873</v>
      </c>
      <c r="B8" s="1100"/>
      <c r="C8" s="1100"/>
      <c r="D8" s="2"/>
      <c r="E8" s="167">
        <v>506459891</v>
      </c>
      <c r="F8" s="167">
        <v>493350989</v>
      </c>
      <c r="G8" s="167">
        <v>658415693</v>
      </c>
      <c r="H8" s="167">
        <v>2518499</v>
      </c>
      <c r="I8" s="167">
        <v>3863632</v>
      </c>
      <c r="J8" s="167">
        <v>171446835</v>
      </c>
      <c r="K8" s="167">
        <v>13108902</v>
      </c>
      <c r="L8" s="167">
        <v>482828</v>
      </c>
      <c r="M8" s="167">
        <v>4926538</v>
      </c>
      <c r="N8" s="167">
        <v>7699536</v>
      </c>
    </row>
    <row r="9" spans="1:20" s="393" customFormat="1" ht="19.5" hidden="1" customHeight="1">
      <c r="A9" s="1100" t="s">
        <v>874</v>
      </c>
      <c r="B9" s="1100"/>
      <c r="C9" s="1100"/>
      <c r="D9" s="2"/>
      <c r="E9" s="167">
        <v>401820999.30479008</v>
      </c>
      <c r="F9" s="167">
        <v>388977009.02661127</v>
      </c>
      <c r="G9" s="167">
        <v>607714365.3273989</v>
      </c>
      <c r="H9" s="167">
        <v>5060478.4175694436</v>
      </c>
      <c r="I9" s="167">
        <v>5751331.0620254446</v>
      </c>
      <c r="J9" s="167">
        <v>229549165.78038287</v>
      </c>
      <c r="K9" s="167">
        <v>12843990.278179696</v>
      </c>
      <c r="L9" s="167">
        <v>753345.44892115809</v>
      </c>
      <c r="M9" s="167">
        <v>3818255.274009746</v>
      </c>
      <c r="N9" s="167">
        <v>8272389.5552487876</v>
      </c>
    </row>
    <row r="10" spans="1:20" s="393" customFormat="1" ht="19.5" hidden="1" customHeight="1">
      <c r="A10" s="1100" t="s">
        <v>875</v>
      </c>
      <c r="B10" s="1100"/>
      <c r="C10" s="1100"/>
      <c r="D10" s="2"/>
      <c r="E10" s="167">
        <v>444122840.59282225</v>
      </c>
      <c r="F10" s="167">
        <v>425442382.2905829</v>
      </c>
      <c r="G10" s="167">
        <v>691726401.66095531</v>
      </c>
      <c r="H10" s="167">
        <v>5647583.7751952149</v>
      </c>
      <c r="I10" s="167">
        <v>5058348.5164422225</v>
      </c>
      <c r="J10" s="167">
        <v>276989951.66201019</v>
      </c>
      <c r="K10" s="167">
        <v>18680458.302239582</v>
      </c>
      <c r="L10" s="167">
        <v>728477.31160229456</v>
      </c>
      <c r="M10" s="167">
        <v>3620440.7351476639</v>
      </c>
      <c r="N10" s="167">
        <v>14331540.255489614</v>
      </c>
    </row>
    <row r="11" spans="1:20" s="129" customFormat="1" ht="13.65" hidden="1" customHeight="1">
      <c r="A11" s="1100" t="s">
        <v>876</v>
      </c>
      <c r="B11" s="1100"/>
      <c r="C11" s="1100"/>
      <c r="D11" s="2"/>
      <c r="E11" s="50">
        <v>468911586.1162464</v>
      </c>
      <c r="F11" s="50">
        <v>456747797.40586615</v>
      </c>
      <c r="G11" s="50">
        <v>765866834.99777889</v>
      </c>
      <c r="H11" s="50">
        <v>5707650.2417943953</v>
      </c>
      <c r="I11" s="50">
        <v>3302452.8472825726</v>
      </c>
      <c r="J11" s="50">
        <v>318129140.68098992</v>
      </c>
      <c r="K11" s="50">
        <v>12163788.710381474</v>
      </c>
      <c r="L11" s="50">
        <v>793825.80181238824</v>
      </c>
      <c r="M11" s="50">
        <v>2422049.8027106239</v>
      </c>
      <c r="N11" s="50">
        <v>8947913.1058584563</v>
      </c>
      <c r="P11" s="129">
        <f>SUM(F11:F12,F14)</f>
        <v>1496581635.6761546</v>
      </c>
      <c r="Q11" s="129">
        <f>SUM(G11:G12,G14)</f>
        <v>2609088732.3306775</v>
      </c>
      <c r="R11" s="129">
        <f>SUM(H11:H12,H14)</f>
        <v>21135032.013847381</v>
      </c>
      <c r="S11" s="129">
        <f>SUM(I11:I12,I14)</f>
        <v>22364074.658385091</v>
      </c>
      <c r="T11" s="129">
        <f>SUM(J11:J12,J14)</f>
        <v>1156006203.326755</v>
      </c>
    </row>
    <row r="12" spans="1:20" s="393" customFormat="1" ht="13.65" hidden="1" customHeight="1">
      <c r="A12" s="1100" t="s">
        <v>877</v>
      </c>
      <c r="B12" s="1100"/>
      <c r="C12" s="1100"/>
      <c r="D12" s="2"/>
      <c r="E12" s="50">
        <v>500920199.75254083</v>
      </c>
      <c r="F12" s="50">
        <v>486513225.79257286</v>
      </c>
      <c r="G12" s="50">
        <v>879216100.78744769</v>
      </c>
      <c r="H12" s="50">
        <v>6591221.829683709</v>
      </c>
      <c r="I12" s="50">
        <v>8304273.7050331235</v>
      </c>
      <c r="J12" s="50">
        <v>407598370.52959192</v>
      </c>
      <c r="K12" s="50">
        <v>14406973.959968215</v>
      </c>
      <c r="L12" s="50">
        <v>1304419.7094336364</v>
      </c>
      <c r="M12" s="50">
        <v>1888012.0791411852</v>
      </c>
      <c r="N12" s="50">
        <v>11214542.171393394</v>
      </c>
      <c r="Q12" s="393">
        <f>Q11/$P$11</f>
        <v>1.7433654604159918</v>
      </c>
      <c r="R12" s="393">
        <f>R11/$P$11</f>
        <v>1.4122204569414341E-2</v>
      </c>
      <c r="S12" s="393">
        <f>S11/$P$11</f>
        <v>1.4943437848802024E-2</v>
      </c>
      <c r="T12" s="393">
        <f>T11/$P$11</f>
        <v>0.77243110283420802</v>
      </c>
    </row>
    <row r="13" spans="1:20" s="393" customFormat="1" ht="13.65" hidden="1" customHeight="1">
      <c r="A13" s="1100" t="s">
        <v>878</v>
      </c>
      <c r="B13" s="1100"/>
      <c r="C13" s="1100"/>
      <c r="D13" s="2"/>
      <c r="E13" s="50">
        <v>558221856.29158294</v>
      </c>
      <c r="F13" s="50">
        <v>543964047.44767296</v>
      </c>
      <c r="G13" s="50">
        <f>$F$13*Q12</f>
        <v>948328132.02835882</v>
      </c>
      <c r="H13" s="50">
        <f>$F$13*R12</f>
        <v>7681971.5564626465</v>
      </c>
      <c r="I13" s="50">
        <f>$F$13*S12</f>
        <v>8128692.9350170959</v>
      </c>
      <c r="J13" s="50">
        <f>$F$13*T12</f>
        <v>420174749.07216549</v>
      </c>
      <c r="K13" s="50">
        <v>14257808.843909979</v>
      </c>
      <c r="L13" s="50">
        <v>1150508.7272926527</v>
      </c>
      <c r="M13" s="50">
        <v>1586531.885520776</v>
      </c>
      <c r="N13" s="50">
        <v>11520768.231096549</v>
      </c>
    </row>
    <row r="14" spans="1:20" s="393" customFormat="1" ht="13.65" hidden="1" customHeight="1">
      <c r="A14" s="1100" t="s">
        <v>879</v>
      </c>
      <c r="B14" s="1100"/>
      <c r="C14" s="1100"/>
      <c r="D14" s="2"/>
      <c r="E14" s="50">
        <v>568348194.85530281</v>
      </c>
      <c r="F14" s="50">
        <v>553320612.47771573</v>
      </c>
      <c r="G14" s="50">
        <v>964005796.54545105</v>
      </c>
      <c r="H14" s="50">
        <v>8836159.9423692785</v>
      </c>
      <c r="I14" s="50">
        <v>10757348.106069395</v>
      </c>
      <c r="J14" s="50">
        <v>430278692.11617327</v>
      </c>
      <c r="K14" s="50">
        <v>15027582.377587046</v>
      </c>
      <c r="L14" s="50">
        <v>994014.71494008903</v>
      </c>
      <c r="M14" s="50">
        <v>2326418.3070064131</v>
      </c>
      <c r="N14" s="50">
        <v>11707149.355640531</v>
      </c>
    </row>
    <row r="15" spans="1:20" s="393" customFormat="1" ht="13.65" hidden="1" customHeight="1">
      <c r="A15" s="1100" t="s">
        <v>880</v>
      </c>
      <c r="B15" s="1100"/>
      <c r="C15" s="1100"/>
      <c r="D15" s="2"/>
      <c r="E15" s="167">
        <v>554808898.00771308</v>
      </c>
      <c r="F15" s="167">
        <v>542356053.41750383</v>
      </c>
      <c r="G15" s="167">
        <v>945344365.36655545</v>
      </c>
      <c r="H15" s="167">
        <v>12011390.147881227</v>
      </c>
      <c r="I15" s="167">
        <v>10949450.55287536</v>
      </c>
      <c r="J15" s="167">
        <v>425949152.6498071</v>
      </c>
      <c r="K15" s="167">
        <v>12452844.590209989</v>
      </c>
      <c r="L15" s="167">
        <v>1057374.4400974202</v>
      </c>
      <c r="M15" s="167">
        <v>1739702.2008293911</v>
      </c>
      <c r="N15" s="167">
        <v>9655767.9492832161</v>
      </c>
    </row>
    <row r="16" spans="1:20" s="393" customFormat="1" ht="16.5" hidden="1" customHeight="1">
      <c r="A16" s="1152" t="s">
        <v>881</v>
      </c>
      <c r="B16" s="1152"/>
      <c r="C16" s="1152"/>
      <c r="D16" s="18"/>
      <c r="E16" s="166">
        <v>522478788.68525565</v>
      </c>
      <c r="F16" s="167">
        <v>510638215.56337988</v>
      </c>
      <c r="G16" s="167">
        <v>846643297.47723484</v>
      </c>
      <c r="H16" s="167">
        <v>12813606.03034973</v>
      </c>
      <c r="I16" s="167">
        <v>8648272.0201656166</v>
      </c>
      <c r="J16" s="167">
        <v>357466959.9643718</v>
      </c>
      <c r="K16" s="167">
        <v>11840573.12187577</v>
      </c>
      <c r="L16" s="167">
        <v>1158657.5215599479</v>
      </c>
      <c r="M16" s="167">
        <v>1135459.2291088901</v>
      </c>
      <c r="N16" s="167">
        <v>9546456.3712069374</v>
      </c>
    </row>
    <row r="17" spans="1:64" s="393" customFormat="1" ht="15" hidden="1" customHeight="1">
      <c r="A17" s="1100" t="s">
        <v>882</v>
      </c>
      <c r="B17" s="1100"/>
      <c r="C17" s="1100"/>
      <c r="D17" s="18"/>
      <c r="E17" s="144">
        <v>568764615.59845173</v>
      </c>
      <c r="F17" s="144">
        <v>555783105.89894223</v>
      </c>
      <c r="G17" s="144">
        <v>915237059.07808614</v>
      </c>
      <c r="H17" s="144">
        <v>6227572.9816564741</v>
      </c>
      <c r="I17" s="144">
        <v>15579751.464696459</v>
      </c>
      <c r="J17" s="144">
        <v>381261277.62549567</v>
      </c>
      <c r="K17" s="144">
        <v>12981509.699508956</v>
      </c>
      <c r="L17" s="144">
        <v>1252502.4364850342</v>
      </c>
      <c r="M17" s="144">
        <v>1069682.4901245509</v>
      </c>
      <c r="N17" s="144">
        <v>10659324.772899391</v>
      </c>
    </row>
    <row r="18" spans="1:64" s="393" customFormat="1" ht="15.75" hidden="1" customHeight="1">
      <c r="A18" s="1100" t="s">
        <v>883</v>
      </c>
      <c r="B18" s="1100"/>
      <c r="C18" s="1100"/>
      <c r="D18" s="18"/>
      <c r="E18" s="255">
        <v>615069412.16025329</v>
      </c>
      <c r="F18" s="255">
        <v>599912595.01016188</v>
      </c>
      <c r="G18" s="255">
        <v>982802980.06288028</v>
      </c>
      <c r="H18" s="255">
        <v>8684430.5320327654</v>
      </c>
      <c r="I18" s="255">
        <v>11734198.341534965</v>
      </c>
      <c r="J18" s="255">
        <v>403309013.92628628</v>
      </c>
      <c r="K18" s="255">
        <v>15156817.150090747</v>
      </c>
      <c r="L18" s="255">
        <v>1106151.8833462596</v>
      </c>
      <c r="M18" s="255">
        <v>1247467.2010309817</v>
      </c>
      <c r="N18" s="255">
        <v>12803198.065713501</v>
      </c>
    </row>
    <row r="19" spans="1:64" s="393" customFormat="1" ht="15.75" customHeight="1">
      <c r="A19" s="1100" t="s">
        <v>946</v>
      </c>
      <c r="B19" s="1100"/>
      <c r="C19" s="1100"/>
      <c r="D19" s="18"/>
      <c r="E19" s="255">
        <v>563465019.88337076</v>
      </c>
      <c r="F19" s="255">
        <v>550945764.66523361</v>
      </c>
      <c r="G19" s="255">
        <v>954942551.83735347</v>
      </c>
      <c r="H19" s="255">
        <v>4706192.1472659921</v>
      </c>
      <c r="I19" s="255">
        <v>11200522.961364307</v>
      </c>
      <c r="J19" s="255">
        <v>419903502.28074831</v>
      </c>
      <c r="K19" s="255">
        <v>12519255.218136379</v>
      </c>
      <c r="L19" s="255">
        <v>1114483.1895020944</v>
      </c>
      <c r="M19" s="255">
        <v>1168291.7055380037</v>
      </c>
      <c r="N19" s="255">
        <v>10236480.323096251</v>
      </c>
    </row>
    <row r="20" spans="1:64" s="393" customFormat="1" ht="15.75" customHeight="1">
      <c r="A20" s="1100" t="s">
        <v>947</v>
      </c>
      <c r="B20" s="1100"/>
      <c r="C20" s="1100"/>
      <c r="D20" s="18"/>
      <c r="E20" s="255">
        <v>546872863.31227148</v>
      </c>
      <c r="F20" s="255">
        <v>532889980.9688617</v>
      </c>
      <c r="G20" s="255">
        <v>957085608.591313</v>
      </c>
      <c r="H20" s="255">
        <v>7553876.4411226111</v>
      </c>
      <c r="I20" s="255">
        <v>8797741.6060710419</v>
      </c>
      <c r="J20" s="255">
        <v>440547245.66964525</v>
      </c>
      <c r="K20" s="255">
        <v>13982882.343409719</v>
      </c>
      <c r="L20" s="255">
        <v>1155799.7056551233</v>
      </c>
      <c r="M20" s="255">
        <v>1313162.5081076869</v>
      </c>
      <c r="N20" s="255">
        <v>11513920.129646897</v>
      </c>
    </row>
    <row r="21" spans="1:64" s="393" customFormat="1" ht="15.75" customHeight="1">
      <c r="A21" s="1100" t="s">
        <v>948</v>
      </c>
      <c r="B21" s="1100"/>
      <c r="C21" s="1100"/>
      <c r="D21" s="18"/>
      <c r="E21" s="255">
        <v>587953906.54716015</v>
      </c>
      <c r="F21" s="255">
        <v>575586969.45956361</v>
      </c>
      <c r="G21" s="255">
        <v>1005947469.1541808</v>
      </c>
      <c r="H21" s="255">
        <v>10070969.987243086</v>
      </c>
      <c r="I21" s="255">
        <v>14128826.263712343</v>
      </c>
      <c r="J21" s="255">
        <v>454560295.94557261</v>
      </c>
      <c r="K21" s="255">
        <v>12366937.087596122</v>
      </c>
      <c r="L21" s="255">
        <v>1266016.9747381064</v>
      </c>
      <c r="M21" s="255">
        <v>1309062.9974942142</v>
      </c>
      <c r="N21" s="255">
        <v>9791857.1153638083</v>
      </c>
    </row>
    <row r="22" spans="1:64" s="393" customFormat="1" ht="15.75" customHeight="1">
      <c r="A22" s="1100" t="s">
        <v>949</v>
      </c>
      <c r="B22" s="1100"/>
      <c r="C22" s="1100"/>
      <c r="D22" s="18"/>
      <c r="E22" s="144">
        <v>571689307.08830655</v>
      </c>
      <c r="F22" s="144">
        <v>557368066.55468881</v>
      </c>
      <c r="G22" s="144">
        <v>1015320608.7328143</v>
      </c>
      <c r="H22" s="144">
        <v>6901833.8402543534</v>
      </c>
      <c r="I22" s="144">
        <v>10177332.645427547</v>
      </c>
      <c r="J22" s="144">
        <v>475031708.663809</v>
      </c>
      <c r="K22" s="144">
        <v>14321240.533618905</v>
      </c>
      <c r="L22" s="144">
        <v>1229631.5198543379</v>
      </c>
      <c r="M22" s="144">
        <v>1260680.5894447095</v>
      </c>
      <c r="N22" s="144">
        <v>11830928.42431985</v>
      </c>
    </row>
    <row r="23" spans="1:64" s="393" customFormat="1" ht="15.75" customHeight="1">
      <c r="A23" s="1100" t="s">
        <v>1109</v>
      </c>
      <c r="B23" s="1100"/>
      <c r="C23" s="1100"/>
      <c r="D23" s="18"/>
      <c r="E23" s="255">
        <v>547540193.7268225</v>
      </c>
      <c r="F23" s="255">
        <v>535452746.87562525</v>
      </c>
      <c r="G23" s="255">
        <v>967094067.51639605</v>
      </c>
      <c r="H23" s="255">
        <v>3511130.0901480294</v>
      </c>
      <c r="I23" s="255">
        <v>14109569.941667903</v>
      </c>
      <c r="J23" s="255">
        <v>449262020.67258841</v>
      </c>
      <c r="K23" s="255">
        <v>12087446.851197978</v>
      </c>
      <c r="L23" s="255">
        <v>1080957.6271091627</v>
      </c>
      <c r="M23" s="255">
        <v>1233257.4554403843</v>
      </c>
      <c r="N23" s="255">
        <v>9773231.7686484382</v>
      </c>
    </row>
    <row r="24" spans="1:64" s="41" customFormat="1" ht="13.65" customHeight="1">
      <c r="A24" s="1100" t="s">
        <v>17</v>
      </c>
      <c r="B24" s="1100"/>
      <c r="C24" s="1100"/>
      <c r="D24" s="2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P24" s="393"/>
    </row>
    <row r="25" spans="1:64" s="43" customFormat="1" ht="13.65" customHeight="1">
      <c r="A25" s="98"/>
      <c r="B25" s="42" t="s">
        <v>888</v>
      </c>
      <c r="C25" s="98"/>
      <c r="D25" s="46"/>
      <c r="E25" s="147">
        <v>151608060.86299238</v>
      </c>
      <c r="F25" s="147">
        <v>150560415.17420596</v>
      </c>
      <c r="G25" s="147">
        <v>235160908.64385578</v>
      </c>
      <c r="H25" s="147">
        <v>857080.00128134084</v>
      </c>
      <c r="I25" s="147">
        <v>418722.70331437112</v>
      </c>
      <c r="J25" s="147">
        <v>85876296.174245209</v>
      </c>
      <c r="K25" s="147">
        <v>1047645.6887865987</v>
      </c>
      <c r="L25" s="147">
        <v>173343.73108441956</v>
      </c>
      <c r="M25" s="147">
        <v>152390.85674494339</v>
      </c>
      <c r="N25" s="147">
        <v>721911.10095723625</v>
      </c>
      <c r="O25" s="102"/>
      <c r="P25" s="2"/>
      <c r="Q25" s="50"/>
      <c r="R25" s="50"/>
      <c r="S25" s="50"/>
      <c r="T25" s="50"/>
      <c r="U25" s="50"/>
      <c r="V25" s="50"/>
      <c r="W25" s="50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</row>
    <row r="26" spans="1:64" s="43" customFormat="1" ht="13.65" customHeight="1">
      <c r="A26" s="98"/>
      <c r="B26" s="42" t="s">
        <v>889</v>
      </c>
      <c r="C26" s="98"/>
      <c r="D26" s="46"/>
      <c r="E26" s="147">
        <v>87983283.762749493</v>
      </c>
      <c r="F26" s="147">
        <v>86502643.82891579</v>
      </c>
      <c r="G26" s="147">
        <v>150407910.49511793</v>
      </c>
      <c r="H26" s="147">
        <v>244311.85298561055</v>
      </c>
      <c r="I26" s="147">
        <v>2355705.2547369706</v>
      </c>
      <c r="J26" s="147">
        <v>66505283.773924612</v>
      </c>
      <c r="K26" s="147">
        <v>1480639.9338337786</v>
      </c>
      <c r="L26" s="147">
        <v>80998.9348733597</v>
      </c>
      <c r="M26" s="147">
        <v>203997.1721590462</v>
      </c>
      <c r="N26" s="147">
        <v>1195643.8268013734</v>
      </c>
      <c r="O26" s="98"/>
      <c r="P26" s="46"/>
      <c r="Q26" s="169"/>
      <c r="R26" s="169"/>
      <c r="S26" s="169"/>
      <c r="T26" s="169"/>
      <c r="U26" s="169"/>
      <c r="V26" s="169"/>
      <c r="W26" s="169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</row>
    <row r="27" spans="1:64" s="43" customFormat="1" ht="13.65" customHeight="1">
      <c r="A27" s="98"/>
      <c r="B27" s="42" t="s">
        <v>890</v>
      </c>
      <c r="C27" s="98"/>
      <c r="D27" s="46"/>
      <c r="E27" s="147">
        <v>112121008.11952926</v>
      </c>
      <c r="F27" s="147">
        <v>110541149.14058958</v>
      </c>
      <c r="G27" s="147">
        <v>193941389.4772304</v>
      </c>
      <c r="H27" s="147">
        <v>986551.47888107784</v>
      </c>
      <c r="I27" s="147">
        <v>844979.3533081403</v>
      </c>
      <c r="J27" s="147">
        <v>85231771.168829814</v>
      </c>
      <c r="K27" s="147">
        <v>1579858.9789395658</v>
      </c>
      <c r="L27" s="147">
        <v>97175.328472775233</v>
      </c>
      <c r="M27" s="147">
        <v>211243.84881273744</v>
      </c>
      <c r="N27" s="147">
        <v>1271439.8016540527</v>
      </c>
      <c r="O27" s="98"/>
      <c r="P27" s="46"/>
      <c r="Q27" s="169"/>
      <c r="R27" s="169"/>
      <c r="S27" s="169"/>
      <c r="T27" s="169"/>
      <c r="U27" s="169"/>
      <c r="V27" s="169"/>
      <c r="W27" s="169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</row>
    <row r="28" spans="1:64" s="43" customFormat="1" ht="13.65" customHeight="1">
      <c r="A28" s="98"/>
      <c r="B28" s="42" t="s">
        <v>891</v>
      </c>
      <c r="C28" s="98"/>
      <c r="D28" s="46"/>
      <c r="E28" s="147">
        <v>57262101.441846222</v>
      </c>
      <c r="F28" s="147">
        <v>55558926.378935888</v>
      </c>
      <c r="G28" s="147">
        <v>105812073.69276267</v>
      </c>
      <c r="H28" s="148">
        <v>1264501.4350000001</v>
      </c>
      <c r="I28" s="147">
        <v>3728721.5620374912</v>
      </c>
      <c r="J28" s="147">
        <v>55246370.310864277</v>
      </c>
      <c r="K28" s="147">
        <v>1703175.0629103272</v>
      </c>
      <c r="L28" s="147">
        <v>434169.76364061952</v>
      </c>
      <c r="M28" s="147">
        <v>128169.9698873006</v>
      </c>
      <c r="N28" s="147">
        <v>1140835.3293824075</v>
      </c>
      <c r="O28" s="98"/>
      <c r="P28" s="46"/>
      <c r="Q28" s="169"/>
      <c r="R28" s="169"/>
      <c r="S28" s="169"/>
      <c r="T28" s="169"/>
      <c r="U28" s="169"/>
      <c r="V28" s="169"/>
      <c r="W28" s="169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</row>
    <row r="29" spans="1:64" s="43" customFormat="1" ht="13.65" customHeight="1">
      <c r="A29" s="98"/>
      <c r="B29" s="42" t="s">
        <v>892</v>
      </c>
      <c r="C29" s="98"/>
      <c r="D29" s="46"/>
      <c r="E29" s="147">
        <v>56727355.040704161</v>
      </c>
      <c r="F29" s="147">
        <v>54636405.849976443</v>
      </c>
      <c r="G29" s="147">
        <v>122523256.95642944</v>
      </c>
      <c r="H29" s="147">
        <v>63202.239999999998</v>
      </c>
      <c r="I29" s="147">
        <v>1539311.3112709189</v>
      </c>
      <c r="J29" s="147">
        <v>69489364.657723874</v>
      </c>
      <c r="K29" s="147">
        <v>2090949.1907277154</v>
      </c>
      <c r="L29" s="147">
        <v>84144.975037989221</v>
      </c>
      <c r="M29" s="147">
        <v>195355.09383635639</v>
      </c>
      <c r="N29" s="147">
        <v>1811449.1218533688</v>
      </c>
      <c r="O29" s="98"/>
      <c r="P29" s="46"/>
      <c r="Q29" s="169"/>
      <c r="R29" s="169"/>
      <c r="S29" s="169"/>
      <c r="T29" s="169"/>
      <c r="U29" s="169"/>
      <c r="V29" s="169"/>
      <c r="W29" s="169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</row>
    <row r="30" spans="1:64" s="43" customFormat="1" ht="13.65" customHeight="1">
      <c r="A30" s="98"/>
      <c r="B30" s="42" t="s">
        <v>893</v>
      </c>
      <c r="C30" s="98"/>
      <c r="D30" s="46"/>
      <c r="E30" s="147">
        <v>81838384.498999998</v>
      </c>
      <c r="F30" s="147">
        <v>77653206.503000006</v>
      </c>
      <c r="G30" s="147">
        <v>159248528.25099999</v>
      </c>
      <c r="H30" s="147">
        <v>95483.081999999995</v>
      </c>
      <c r="I30" s="147">
        <v>5222129.7570000002</v>
      </c>
      <c r="J30" s="147">
        <v>86912934.587000012</v>
      </c>
      <c r="K30" s="147">
        <v>4185177.9960000003</v>
      </c>
      <c r="L30" s="147">
        <v>211124.894</v>
      </c>
      <c r="M30" s="147">
        <v>342100.51399999997</v>
      </c>
      <c r="N30" s="147">
        <v>3631952.588</v>
      </c>
      <c r="O30" s="98"/>
      <c r="P30" s="46"/>
      <c r="Q30" s="169"/>
      <c r="R30" s="169"/>
      <c r="S30" s="169"/>
      <c r="T30" s="169"/>
      <c r="U30" s="169"/>
      <c r="V30" s="169"/>
      <c r="W30" s="169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</row>
    <row r="31" spans="1:64" s="43" customFormat="1" ht="13.65" customHeight="1">
      <c r="A31" s="1100" t="s">
        <v>18</v>
      </c>
      <c r="B31" s="1100"/>
      <c r="C31" s="1100"/>
      <c r="D31" s="2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98"/>
      <c r="P31" s="46"/>
      <c r="Q31" s="169"/>
      <c r="R31" s="169"/>
      <c r="S31" s="169"/>
      <c r="T31" s="169"/>
      <c r="U31" s="169"/>
      <c r="V31" s="169"/>
      <c r="W31" s="169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</row>
    <row r="32" spans="1:64" s="43" customFormat="1" ht="13.65" customHeight="1">
      <c r="A32" s="98"/>
      <c r="B32" s="62" t="s">
        <v>487</v>
      </c>
      <c r="C32" s="98"/>
      <c r="D32" s="46"/>
      <c r="E32" s="147">
        <v>10459735.213084126</v>
      </c>
      <c r="F32" s="147">
        <v>10195421.623919141</v>
      </c>
      <c r="G32" s="147">
        <v>34751327.518184684</v>
      </c>
      <c r="H32" s="147">
        <v>354530.13</v>
      </c>
      <c r="I32" s="147">
        <v>198980.90346395507</v>
      </c>
      <c r="J32" s="147">
        <v>25109416.927729536</v>
      </c>
      <c r="K32" s="147">
        <v>264313.58916497289</v>
      </c>
      <c r="L32" s="147">
        <v>105297.03171866013</v>
      </c>
      <c r="M32" s="147">
        <v>58981.45755502981</v>
      </c>
      <c r="N32" s="147">
        <v>100035.099891283</v>
      </c>
      <c r="O32" s="102"/>
      <c r="P32" s="2"/>
      <c r="Q32" s="169"/>
      <c r="R32" s="169"/>
      <c r="S32" s="169"/>
      <c r="T32" s="169"/>
      <c r="U32" s="169"/>
      <c r="V32" s="169"/>
      <c r="W32" s="169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</row>
    <row r="33" spans="1:64" s="43" customFormat="1" ht="13.65" customHeight="1">
      <c r="A33" s="98"/>
      <c r="B33" s="62" t="s">
        <v>488</v>
      </c>
      <c r="C33" s="98"/>
      <c r="D33" s="46"/>
      <c r="E33" s="147">
        <v>16778070.227777239</v>
      </c>
      <c r="F33" s="147">
        <v>16575151.763270024</v>
      </c>
      <c r="G33" s="147">
        <v>28899122.806554385</v>
      </c>
      <c r="H33" s="148">
        <v>0</v>
      </c>
      <c r="I33" s="147">
        <v>30276.315284679324</v>
      </c>
      <c r="J33" s="147">
        <v>12354247.358569043</v>
      </c>
      <c r="K33" s="147">
        <v>202918.46450722986</v>
      </c>
      <c r="L33" s="147">
        <v>12083.51630417402</v>
      </c>
      <c r="M33" s="147">
        <v>10564.39620625727</v>
      </c>
      <c r="N33" s="147">
        <v>180270.55199679857</v>
      </c>
      <c r="O33" s="98"/>
      <c r="P33" s="46"/>
      <c r="Q33" s="169"/>
      <c r="R33" s="169"/>
      <c r="S33" s="169"/>
      <c r="T33" s="169"/>
      <c r="U33" s="169"/>
      <c r="V33" s="169"/>
      <c r="W33" s="169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</row>
    <row r="34" spans="1:64" s="43" customFormat="1" ht="13.65" customHeight="1">
      <c r="A34" s="42"/>
      <c r="B34" s="62" t="s">
        <v>489</v>
      </c>
      <c r="C34" s="42"/>
      <c r="D34" s="46"/>
      <c r="E34" s="147">
        <v>39204737.586763017</v>
      </c>
      <c r="F34" s="147">
        <v>38978021.784201711</v>
      </c>
      <c r="G34" s="147">
        <v>63126206.577885784</v>
      </c>
      <c r="H34" s="148">
        <v>0</v>
      </c>
      <c r="I34" s="147">
        <v>41251.396621555163</v>
      </c>
      <c r="J34" s="147">
        <v>24189436.190305647</v>
      </c>
      <c r="K34" s="147">
        <v>226715.80256132869</v>
      </c>
      <c r="L34" s="147">
        <v>25744.373051185015</v>
      </c>
      <c r="M34" s="147">
        <v>30214.620041155966</v>
      </c>
      <c r="N34" s="147">
        <v>170756.8094689876</v>
      </c>
      <c r="O34" s="98"/>
      <c r="P34" s="46"/>
      <c r="Q34" s="169"/>
      <c r="R34" s="169"/>
      <c r="S34" s="169"/>
      <c r="T34" s="169"/>
      <c r="U34" s="169"/>
      <c r="V34" s="169"/>
      <c r="W34" s="169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</row>
    <row r="35" spans="1:64" s="43" customFormat="1" ht="13.65" customHeight="1">
      <c r="A35" s="42"/>
      <c r="B35" s="62" t="s">
        <v>490</v>
      </c>
      <c r="C35" s="42"/>
      <c r="D35" s="46"/>
      <c r="E35" s="147">
        <v>75338592.060501993</v>
      </c>
      <c r="F35" s="147">
        <v>74714757.335187331</v>
      </c>
      <c r="G35" s="147">
        <v>127714865.33895265</v>
      </c>
      <c r="H35" s="147">
        <v>148167.64430855107</v>
      </c>
      <c r="I35" s="147">
        <v>294281.59471253783</v>
      </c>
      <c r="J35" s="147">
        <v>53442557.242786355</v>
      </c>
      <c r="K35" s="147">
        <v>623834.72531472857</v>
      </c>
      <c r="L35" s="147">
        <v>32808.014145754038</v>
      </c>
      <c r="M35" s="147">
        <v>115898.12089941716</v>
      </c>
      <c r="N35" s="147">
        <v>475128.5902695572</v>
      </c>
      <c r="O35" s="42"/>
      <c r="P35" s="46"/>
      <c r="Q35" s="169"/>
      <c r="R35" s="169"/>
      <c r="S35" s="169"/>
      <c r="T35" s="169"/>
      <c r="U35" s="169"/>
      <c r="V35" s="169"/>
      <c r="W35" s="169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</row>
    <row r="36" spans="1:64" s="43" customFormat="1" ht="13.65" customHeight="1">
      <c r="A36" s="42"/>
      <c r="B36" s="62" t="s">
        <v>491</v>
      </c>
      <c r="C36" s="42"/>
      <c r="D36" s="46"/>
      <c r="E36" s="147">
        <v>75153513.778393447</v>
      </c>
      <c r="F36" s="147">
        <v>74370032.548101321</v>
      </c>
      <c r="G36" s="147">
        <v>121562981.68646374</v>
      </c>
      <c r="H36" s="147">
        <v>541516.0578561232</v>
      </c>
      <c r="I36" s="147">
        <v>2376168.8845138517</v>
      </c>
      <c r="J36" s="147">
        <v>50110634.080732435</v>
      </c>
      <c r="K36" s="147">
        <v>783481.23029217054</v>
      </c>
      <c r="L36" s="147">
        <v>106808.46602146984</v>
      </c>
      <c r="M36" s="147">
        <v>105702.27877050363</v>
      </c>
      <c r="N36" s="147">
        <v>570970.48550019693</v>
      </c>
      <c r="O36" s="42"/>
      <c r="P36" s="46"/>
      <c r="Q36" s="169"/>
      <c r="R36" s="169"/>
      <c r="S36" s="169"/>
      <c r="T36" s="169"/>
      <c r="U36" s="169"/>
      <c r="V36" s="169"/>
      <c r="W36" s="169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</row>
    <row r="37" spans="1:64" s="43" customFormat="1" ht="13.65" customHeight="1">
      <c r="A37" s="42"/>
      <c r="B37" s="62" t="s">
        <v>492</v>
      </c>
      <c r="C37" s="42"/>
      <c r="D37" s="46"/>
      <c r="E37" s="147">
        <v>108967403.52422814</v>
      </c>
      <c r="F37" s="147">
        <v>107635645.75893326</v>
      </c>
      <c r="G37" s="147">
        <v>187177394.44754598</v>
      </c>
      <c r="H37" s="147">
        <v>692464.20698335511</v>
      </c>
      <c r="I37" s="147">
        <v>1173653.9014253819</v>
      </c>
      <c r="J37" s="147">
        <v>81407866.797021478</v>
      </c>
      <c r="K37" s="147">
        <v>1331757.7652948278</v>
      </c>
      <c r="L37" s="147">
        <v>115492.34691148158</v>
      </c>
      <c r="M37" s="147">
        <v>231071.36262926611</v>
      </c>
      <c r="N37" s="147">
        <v>985194.05575407948</v>
      </c>
      <c r="O37" s="42"/>
      <c r="P37" s="46"/>
      <c r="Q37" s="169"/>
      <c r="R37" s="169"/>
      <c r="S37" s="169"/>
      <c r="T37" s="169"/>
      <c r="U37" s="169"/>
      <c r="V37" s="169"/>
      <c r="W37" s="169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</row>
    <row r="38" spans="1:64" s="43" customFormat="1" ht="13.65" customHeight="1">
      <c r="A38" s="42"/>
      <c r="B38" s="62" t="s">
        <v>493</v>
      </c>
      <c r="C38" s="42"/>
      <c r="D38" s="46"/>
      <c r="E38" s="147">
        <v>45233217.108315155</v>
      </c>
      <c r="F38" s="147">
        <v>43622152.861440897</v>
      </c>
      <c r="G38" s="147">
        <v>79136783.897468731</v>
      </c>
      <c r="H38" s="147">
        <v>61524.385000000002</v>
      </c>
      <c r="I38" s="147">
        <v>398539.94964593108</v>
      </c>
      <c r="J38" s="147">
        <v>35974695.370673776</v>
      </c>
      <c r="K38" s="147">
        <v>1611064.246874247</v>
      </c>
      <c r="L38" s="147">
        <v>34527.047956438524</v>
      </c>
      <c r="M38" s="147">
        <v>150164.74341117663</v>
      </c>
      <c r="N38" s="147">
        <v>1426372.4555066314</v>
      </c>
      <c r="O38" s="42"/>
      <c r="P38" s="46"/>
      <c r="Q38" s="169"/>
      <c r="R38" s="169"/>
      <c r="S38" s="169"/>
      <c r="T38" s="169"/>
      <c r="U38" s="169"/>
      <c r="V38" s="169"/>
      <c r="W38" s="169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</row>
    <row r="39" spans="1:64" s="43" customFormat="1" ht="13.65" customHeight="1">
      <c r="A39" s="42"/>
      <c r="B39" s="62" t="s">
        <v>494</v>
      </c>
      <c r="C39" s="42"/>
      <c r="D39" s="46"/>
      <c r="E39" s="147">
        <v>39156835.292163</v>
      </c>
      <c r="F39" s="147">
        <v>37463381.965104967</v>
      </c>
      <c r="G39" s="147">
        <v>75452609.448956266</v>
      </c>
      <c r="H39" s="147">
        <v>391250.22399999999</v>
      </c>
      <c r="I39" s="147">
        <v>1254908.0260000003</v>
      </c>
      <c r="J39" s="147">
        <v>39635385.733851314</v>
      </c>
      <c r="K39" s="147">
        <v>1693453.3270580366</v>
      </c>
      <c r="L39" s="147">
        <v>374768.97800000006</v>
      </c>
      <c r="M39" s="147">
        <v>66766.349188443433</v>
      </c>
      <c r="N39" s="147">
        <v>1251917.9998695934</v>
      </c>
      <c r="O39" s="42"/>
      <c r="P39" s="46"/>
      <c r="Q39" s="169"/>
      <c r="R39" s="169"/>
      <c r="S39" s="169"/>
      <c r="T39" s="169"/>
      <c r="U39" s="169"/>
      <c r="V39" s="169"/>
      <c r="W39" s="169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</row>
    <row r="40" spans="1:64" s="43" customFormat="1" ht="13.65" customHeight="1">
      <c r="A40" s="42"/>
      <c r="B40" s="62" t="s">
        <v>495</v>
      </c>
      <c r="C40" s="42"/>
      <c r="D40" s="46"/>
      <c r="E40" s="147">
        <v>76220420.288595632</v>
      </c>
      <c r="F40" s="147">
        <v>73954995.437465191</v>
      </c>
      <c r="G40" s="147">
        <v>145516601.42438343</v>
      </c>
      <c r="H40" s="147">
        <v>1226194.3600000001</v>
      </c>
      <c r="I40" s="147">
        <v>5350248.4619999994</v>
      </c>
      <c r="J40" s="147">
        <v>78138048.808918178</v>
      </c>
      <c r="K40" s="147">
        <v>2265424.851130445</v>
      </c>
      <c r="L40" s="147">
        <v>95058.622000000003</v>
      </c>
      <c r="M40" s="147">
        <v>195868.54673913377</v>
      </c>
      <c r="N40" s="147">
        <v>1974497.6823913113</v>
      </c>
      <c r="O40" s="42"/>
      <c r="P40" s="46"/>
      <c r="Q40" s="169"/>
      <c r="R40" s="169"/>
      <c r="S40" s="169"/>
      <c r="T40" s="169"/>
      <c r="U40" s="169"/>
      <c r="V40" s="169"/>
      <c r="W40" s="169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</row>
    <row r="41" spans="1:64" s="43" customFormat="1" ht="13.65" customHeight="1">
      <c r="A41" s="42"/>
      <c r="B41" s="62" t="s">
        <v>432</v>
      </c>
      <c r="C41" s="42"/>
      <c r="D41" s="46"/>
      <c r="E41" s="147">
        <v>61027668.647</v>
      </c>
      <c r="F41" s="147">
        <v>57943185.798</v>
      </c>
      <c r="G41" s="147">
        <v>103756174.37</v>
      </c>
      <c r="H41" s="147">
        <v>95483.081999999995</v>
      </c>
      <c r="I41" s="147">
        <v>2991260.5079999994</v>
      </c>
      <c r="J41" s="147">
        <v>48899732.162</v>
      </c>
      <c r="K41" s="147">
        <v>3084482.8490000004</v>
      </c>
      <c r="L41" s="147">
        <v>178369.23100000003</v>
      </c>
      <c r="M41" s="147">
        <v>268025.58</v>
      </c>
      <c r="N41" s="147">
        <v>2638088.0380000002</v>
      </c>
      <c r="O41" s="42"/>
      <c r="P41" s="46"/>
      <c r="Q41" s="169"/>
      <c r="R41" s="169"/>
      <c r="S41" s="169"/>
      <c r="T41" s="169"/>
      <c r="U41" s="169"/>
      <c r="V41" s="169"/>
      <c r="W41" s="169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</row>
    <row r="42" spans="1:64" s="43" customFormat="1" ht="13.65" customHeight="1">
      <c r="A42" s="1100" t="s">
        <v>19</v>
      </c>
      <c r="B42" s="1100"/>
      <c r="C42" s="1100"/>
      <c r="D42" s="46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42"/>
      <c r="P42" s="46"/>
      <c r="Q42" s="169"/>
      <c r="R42" s="169"/>
      <c r="S42" s="169"/>
      <c r="T42" s="169"/>
      <c r="U42" s="169"/>
      <c r="V42" s="169"/>
      <c r="W42" s="169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</row>
    <row r="43" spans="1:64" s="43" customFormat="1" ht="13.65" customHeight="1">
      <c r="A43" s="42"/>
      <c r="B43" s="62" t="s">
        <v>487</v>
      </c>
      <c r="C43" s="42"/>
      <c r="D43" s="46"/>
      <c r="E43" s="147">
        <v>16253115.458152737</v>
      </c>
      <c r="F43" s="147">
        <v>15572926.799441503</v>
      </c>
      <c r="G43" s="147">
        <v>32962992.392887633</v>
      </c>
      <c r="H43" s="147">
        <v>20419.047999999999</v>
      </c>
      <c r="I43" s="147">
        <v>161070.41863402582</v>
      </c>
      <c r="J43" s="147">
        <v>17571555.0600802</v>
      </c>
      <c r="K43" s="147">
        <v>680188.65871122805</v>
      </c>
      <c r="L43" s="147">
        <v>151446.30148054834</v>
      </c>
      <c r="M43" s="147">
        <v>67740.654733609452</v>
      </c>
      <c r="N43" s="147">
        <v>461001.70249707042</v>
      </c>
      <c r="O43" s="102"/>
      <c r="P43" s="46"/>
      <c r="Q43" s="169"/>
      <c r="R43" s="169"/>
      <c r="S43" s="169"/>
      <c r="T43" s="169"/>
      <c r="U43" s="169"/>
      <c r="V43" s="169"/>
      <c r="W43" s="169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</row>
    <row r="44" spans="1:64" s="43" customFormat="1" ht="13.65" customHeight="1">
      <c r="A44" s="42"/>
      <c r="B44" s="62" t="s">
        <v>488</v>
      </c>
      <c r="C44" s="42"/>
      <c r="D44" s="46"/>
      <c r="E44" s="147">
        <v>16502294.567919815</v>
      </c>
      <c r="F44" s="147">
        <v>16460797.050406719</v>
      </c>
      <c r="G44" s="147">
        <v>28166230.418072049</v>
      </c>
      <c r="H44" s="148">
        <v>110126.27718389852</v>
      </c>
      <c r="I44" s="147">
        <v>20084.974837069298</v>
      </c>
      <c r="J44" s="147">
        <v>11835644.619686285</v>
      </c>
      <c r="K44" s="147">
        <v>41497.517513101797</v>
      </c>
      <c r="L44" s="147">
        <v>12039.098160769518</v>
      </c>
      <c r="M44" s="147">
        <v>8338.8981063607207</v>
      </c>
      <c r="N44" s="147">
        <v>21119.521245971529</v>
      </c>
      <c r="O44" s="42"/>
      <c r="P44" s="46"/>
      <c r="Q44" s="169"/>
      <c r="R44" s="169"/>
      <c r="S44" s="169"/>
      <c r="T44" s="169"/>
      <c r="U44" s="169"/>
      <c r="V44" s="169"/>
      <c r="W44" s="169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</row>
    <row r="45" spans="1:64" s="43" customFormat="1" ht="13.65" customHeight="1">
      <c r="A45" s="42"/>
      <c r="B45" s="62" t="s">
        <v>489</v>
      </c>
      <c r="C45" s="42"/>
      <c r="D45" s="46"/>
      <c r="E45" s="147">
        <v>40792677.763116851</v>
      </c>
      <c r="F45" s="147">
        <v>40626357.827401742</v>
      </c>
      <c r="G45" s="147">
        <v>65287041.719079465</v>
      </c>
      <c r="H45" s="147">
        <v>25065.08232535451</v>
      </c>
      <c r="I45" s="147">
        <v>37328.689510306562</v>
      </c>
      <c r="J45" s="147">
        <v>24723077.663513377</v>
      </c>
      <c r="K45" s="147">
        <v>166319.93571512174</v>
      </c>
      <c r="L45" s="147">
        <v>15398.86712347074</v>
      </c>
      <c r="M45" s="147">
        <v>40100.327013517643</v>
      </c>
      <c r="N45" s="147">
        <v>110820.74157813338</v>
      </c>
      <c r="O45" s="42"/>
      <c r="P45" s="46"/>
      <c r="Q45" s="169"/>
      <c r="R45" s="169"/>
      <c r="S45" s="169"/>
      <c r="T45" s="169"/>
      <c r="U45" s="169"/>
      <c r="V45" s="169"/>
      <c r="W45" s="169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</row>
    <row r="46" spans="1:64" s="43" customFormat="1" ht="13.65" customHeight="1">
      <c r="A46" s="98"/>
      <c r="B46" s="62" t="s">
        <v>490</v>
      </c>
      <c r="C46" s="98"/>
      <c r="D46" s="46"/>
      <c r="E46" s="147">
        <v>79370792.132228449</v>
      </c>
      <c r="F46" s="147">
        <v>78257989.35019514</v>
      </c>
      <c r="G46" s="147">
        <v>128168337.58241136</v>
      </c>
      <c r="H46" s="148">
        <v>656029.59184797527</v>
      </c>
      <c r="I46" s="147">
        <v>393790.41488469031</v>
      </c>
      <c r="J46" s="147">
        <v>50960168.238948844</v>
      </c>
      <c r="K46" s="147">
        <v>1112802.7820333529</v>
      </c>
      <c r="L46" s="147">
        <v>41968.78490524763</v>
      </c>
      <c r="M46" s="147">
        <v>75639.744354217968</v>
      </c>
      <c r="N46" s="147">
        <v>995194.25277388713</v>
      </c>
      <c r="O46" s="42"/>
      <c r="P46" s="46"/>
      <c r="Q46" s="169"/>
      <c r="R46" s="169"/>
      <c r="S46" s="169"/>
      <c r="T46" s="169"/>
      <c r="U46" s="169"/>
      <c r="V46" s="169"/>
      <c r="W46" s="169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</row>
    <row r="47" spans="1:64" s="43" customFormat="1" ht="13.65" customHeight="1">
      <c r="A47" s="98"/>
      <c r="B47" s="62" t="s">
        <v>491</v>
      </c>
      <c r="C47" s="98"/>
      <c r="D47" s="46"/>
      <c r="E47" s="147">
        <v>74322017.19675976</v>
      </c>
      <c r="F47" s="147">
        <v>73572061.433033034</v>
      </c>
      <c r="G47" s="147">
        <v>120458938.75856313</v>
      </c>
      <c r="H47" s="147">
        <v>311894.08462153882</v>
      </c>
      <c r="I47" s="147">
        <v>2301792.080330885</v>
      </c>
      <c r="J47" s="147">
        <v>49500563.490482524</v>
      </c>
      <c r="K47" s="147">
        <v>749955.76372672804</v>
      </c>
      <c r="L47" s="147">
        <v>74188.81718055284</v>
      </c>
      <c r="M47" s="147">
        <v>144798.18101807826</v>
      </c>
      <c r="N47" s="147">
        <v>530968.76552809647</v>
      </c>
      <c r="O47" s="98"/>
      <c r="P47" s="46"/>
      <c r="Q47" s="169"/>
      <c r="R47" s="169"/>
      <c r="S47" s="169"/>
      <c r="T47" s="169"/>
      <c r="U47" s="169"/>
      <c r="V47" s="169"/>
      <c r="W47" s="169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</row>
    <row r="48" spans="1:64" s="43" customFormat="1" ht="13.65" customHeight="1">
      <c r="A48" s="98"/>
      <c r="B48" s="62" t="s">
        <v>492</v>
      </c>
      <c r="C48" s="98"/>
      <c r="D48" s="46"/>
      <c r="E48" s="147">
        <v>109746077.55986121</v>
      </c>
      <c r="F48" s="147">
        <v>107311735.07090028</v>
      </c>
      <c r="G48" s="147">
        <v>190535966.89663723</v>
      </c>
      <c r="H48" s="147">
        <v>419159.5010001483</v>
      </c>
      <c r="I48" s="147">
        <v>1201255.1408249843</v>
      </c>
      <c r="J48" s="147">
        <v>84844646.46756205</v>
      </c>
      <c r="K48" s="147">
        <v>2434342.4889608952</v>
      </c>
      <c r="L48" s="147">
        <v>396172.44040648156</v>
      </c>
      <c r="M48" s="147">
        <v>229276.04739310374</v>
      </c>
      <c r="N48" s="147">
        <v>1808894.0011613094</v>
      </c>
      <c r="O48" s="98"/>
      <c r="P48" s="46"/>
      <c r="Q48" s="169"/>
      <c r="R48" s="169"/>
      <c r="S48" s="169"/>
      <c r="T48" s="169"/>
      <c r="U48" s="169"/>
      <c r="V48" s="169"/>
      <c r="W48" s="169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</row>
    <row r="49" spans="1:64" s="43" customFormat="1" ht="13.65" customHeight="1">
      <c r="A49" s="98"/>
      <c r="B49" s="62" t="s">
        <v>493</v>
      </c>
      <c r="C49" s="98"/>
      <c r="D49" s="46"/>
      <c r="E49" s="147">
        <v>39028740.268919028</v>
      </c>
      <c r="F49" s="147">
        <v>38382983.102231026</v>
      </c>
      <c r="G49" s="147">
        <v>71973482.66486223</v>
      </c>
      <c r="H49" s="147">
        <v>667348.6311691138</v>
      </c>
      <c r="I49" s="147">
        <v>417006.91264593106</v>
      </c>
      <c r="J49" s="147">
        <v>34674855.106446259</v>
      </c>
      <c r="K49" s="147">
        <v>645757.1666880023</v>
      </c>
      <c r="L49" s="147">
        <v>36022.197652092538</v>
      </c>
      <c r="M49" s="147">
        <v>130115.20729081014</v>
      </c>
      <c r="N49" s="147">
        <v>479619.76174509973</v>
      </c>
      <c r="O49" s="98"/>
      <c r="P49" s="46"/>
      <c r="Q49" s="169"/>
      <c r="R49" s="169"/>
      <c r="S49" s="169"/>
      <c r="T49" s="169"/>
      <c r="U49" s="169"/>
      <c r="V49" s="169"/>
      <c r="W49" s="169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</row>
    <row r="50" spans="1:64" s="43" customFormat="1" ht="13.65" customHeight="1">
      <c r="A50" s="98"/>
      <c r="B50" s="62" t="s">
        <v>494</v>
      </c>
      <c r="C50" s="98"/>
      <c r="D50" s="46"/>
      <c r="E50" s="147">
        <v>45477413.480607025</v>
      </c>
      <c r="F50" s="147">
        <v>44266950.823468544</v>
      </c>
      <c r="G50" s="147">
        <v>98455347.509451374</v>
      </c>
      <c r="H50" s="147">
        <v>1202244.2920000001</v>
      </c>
      <c r="I50" s="147">
        <v>1283093.0200000003</v>
      </c>
      <c r="J50" s="147">
        <v>56673733.997982867</v>
      </c>
      <c r="K50" s="147">
        <v>1210462.6571384754</v>
      </c>
      <c r="L50" s="147">
        <v>87797.541199999978</v>
      </c>
      <c r="M50" s="147">
        <v>84831.981178652233</v>
      </c>
      <c r="N50" s="147">
        <v>1037833.134759823</v>
      </c>
      <c r="O50" s="98"/>
      <c r="P50" s="46"/>
      <c r="Q50" s="169"/>
      <c r="R50" s="169"/>
      <c r="S50" s="169"/>
      <c r="T50" s="169"/>
      <c r="U50" s="169"/>
      <c r="V50" s="169"/>
      <c r="W50" s="169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</row>
    <row r="51" spans="1:64" s="43" customFormat="1" ht="13.65" customHeight="1">
      <c r="A51" s="98"/>
      <c r="B51" s="62" t="s">
        <v>495</v>
      </c>
      <c r="C51" s="98"/>
      <c r="D51" s="46"/>
      <c r="E51" s="147">
        <v>65895396.724595636</v>
      </c>
      <c r="F51" s="147">
        <v>63705919.843465179</v>
      </c>
      <c r="G51" s="147">
        <v>125767108.33838339</v>
      </c>
      <c r="H51" s="147">
        <v>98843.581999999995</v>
      </c>
      <c r="I51" s="147">
        <v>5302887.7819999997</v>
      </c>
      <c r="J51" s="147">
        <v>67462919.85891819</v>
      </c>
      <c r="K51" s="147">
        <v>2189476.8811304448</v>
      </c>
      <c r="L51" s="147">
        <v>89141.919999999984</v>
      </c>
      <c r="M51" s="147">
        <v>181469.22773913376</v>
      </c>
      <c r="N51" s="147">
        <v>1918865.7333913108</v>
      </c>
      <c r="O51" s="98"/>
      <c r="P51" s="46"/>
      <c r="Q51" s="169"/>
      <c r="R51" s="169"/>
      <c r="S51" s="169"/>
      <c r="T51" s="169"/>
      <c r="U51" s="169"/>
      <c r="V51" s="169"/>
      <c r="W51" s="169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</row>
    <row r="52" spans="1:64" s="43" customFormat="1" ht="13.65" customHeight="1">
      <c r="A52" s="98"/>
      <c r="B52" s="62" t="s">
        <v>432</v>
      </c>
      <c r="C52" s="98"/>
      <c r="D52" s="46"/>
      <c r="E52" s="147">
        <v>60151668.5746613</v>
      </c>
      <c r="F52" s="147">
        <v>57295025.57508067</v>
      </c>
      <c r="G52" s="147">
        <v>105318621.23604785</v>
      </c>
      <c r="H52" s="147">
        <v>0</v>
      </c>
      <c r="I52" s="147">
        <v>2991260.5079999994</v>
      </c>
      <c r="J52" s="147">
        <v>51014856.16896718</v>
      </c>
      <c r="K52" s="147">
        <v>2856642.9995806362</v>
      </c>
      <c r="L52" s="147">
        <v>176781.65900000001</v>
      </c>
      <c r="M52" s="147">
        <v>270947.18661290006</v>
      </c>
      <c r="N52" s="147">
        <v>2408914.1539677358</v>
      </c>
      <c r="O52" s="98"/>
      <c r="P52" s="46"/>
      <c r="Q52" s="169"/>
      <c r="R52" s="169"/>
      <c r="S52" s="169"/>
      <c r="T52" s="169"/>
      <c r="U52" s="169"/>
      <c r="V52" s="169"/>
      <c r="W52" s="169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</row>
    <row r="53" spans="1:64" s="43" customFormat="1" ht="13.65" customHeight="1">
      <c r="A53" s="1100" t="s">
        <v>20</v>
      </c>
      <c r="B53" s="1100"/>
      <c r="C53" s="1100"/>
      <c r="D53" s="2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98"/>
      <c r="P53" s="46"/>
      <c r="Q53" s="169"/>
      <c r="R53" s="169"/>
      <c r="S53" s="169"/>
      <c r="T53" s="169"/>
      <c r="U53" s="169"/>
      <c r="V53" s="169"/>
      <c r="W53" s="169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</row>
    <row r="54" spans="1:64" s="43" customFormat="1" ht="13.65" customHeight="1">
      <c r="A54" s="44"/>
      <c r="B54" s="62" t="s">
        <v>487</v>
      </c>
      <c r="C54" s="44"/>
      <c r="D54" s="180"/>
      <c r="E54" s="147">
        <v>19930204.707264211</v>
      </c>
      <c r="F54" s="147">
        <v>19867961.19390725</v>
      </c>
      <c r="G54" s="147">
        <v>23851581.970289003</v>
      </c>
      <c r="H54" s="148">
        <v>0</v>
      </c>
      <c r="I54" s="147">
        <v>99404.990242927292</v>
      </c>
      <c r="J54" s="147">
        <v>4083025.7666246896</v>
      </c>
      <c r="K54" s="147">
        <v>62243.513356985663</v>
      </c>
      <c r="L54" s="147">
        <v>54489.74625940602</v>
      </c>
      <c r="M54" s="147">
        <v>5831.2379373100966</v>
      </c>
      <c r="N54" s="147">
        <v>1922.5291602695627</v>
      </c>
      <c r="O54" s="102"/>
      <c r="P54" s="2"/>
      <c r="Q54" s="169"/>
      <c r="R54" s="169"/>
      <c r="S54" s="169"/>
      <c r="T54" s="169"/>
      <c r="U54" s="169"/>
      <c r="V54" s="169"/>
      <c r="W54" s="169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</row>
    <row r="55" spans="1:64" s="43" customFormat="1" ht="13.65" customHeight="1">
      <c r="A55" s="6"/>
      <c r="B55" s="62" t="s">
        <v>488</v>
      </c>
      <c r="C55" s="6"/>
      <c r="D55" s="2"/>
      <c r="E55" s="147">
        <v>15928676.587666091</v>
      </c>
      <c r="F55" s="147">
        <v>15909433.707075126</v>
      </c>
      <c r="G55" s="147">
        <v>20351304.555542983</v>
      </c>
      <c r="H55" s="148">
        <v>0</v>
      </c>
      <c r="I55" s="147">
        <v>11339.960432846441</v>
      </c>
      <c r="J55" s="147">
        <v>4453210.8089007186</v>
      </c>
      <c r="K55" s="147">
        <v>19242.880590969355</v>
      </c>
      <c r="L55" s="147">
        <v>1507.1613333333335</v>
      </c>
      <c r="M55" s="147">
        <v>2707.9025964551847</v>
      </c>
      <c r="N55" s="147">
        <v>15027.816661180837</v>
      </c>
      <c r="P55" s="180"/>
      <c r="Q55" s="169"/>
      <c r="R55" s="169"/>
      <c r="S55" s="169"/>
      <c r="T55" s="169"/>
      <c r="U55" s="169"/>
      <c r="V55" s="169"/>
      <c r="W55" s="169"/>
    </row>
    <row r="56" spans="1:64" s="43" customFormat="1" ht="13.65" customHeight="1">
      <c r="A56" s="98"/>
      <c r="B56" s="62" t="s">
        <v>489</v>
      </c>
      <c r="C56" s="98"/>
      <c r="D56" s="46"/>
      <c r="E56" s="147">
        <v>33807426.287244201</v>
      </c>
      <c r="F56" s="147">
        <v>33781696.62958321</v>
      </c>
      <c r="G56" s="147">
        <v>44267982.216712154</v>
      </c>
      <c r="H56" s="148">
        <v>0</v>
      </c>
      <c r="I56" s="147">
        <v>90688.227001405801</v>
      </c>
      <c r="J56" s="147">
        <v>10576973.814130351</v>
      </c>
      <c r="K56" s="147">
        <v>25729.657660958615</v>
      </c>
      <c r="L56" s="147">
        <v>5576.1088094215402</v>
      </c>
      <c r="M56" s="147">
        <v>10933.721491187232</v>
      </c>
      <c r="N56" s="147">
        <v>9219.8273603498455</v>
      </c>
      <c r="O56" s="6"/>
      <c r="P56" s="2"/>
      <c r="Q56" s="169"/>
      <c r="R56" s="169"/>
      <c r="S56" s="169"/>
      <c r="T56" s="169"/>
      <c r="U56" s="169"/>
      <c r="V56" s="169"/>
      <c r="W56" s="169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</row>
    <row r="57" spans="1:64" s="43" customFormat="1" ht="13.65" customHeight="1">
      <c r="A57" s="98"/>
      <c r="B57" s="62" t="s">
        <v>490</v>
      </c>
      <c r="C57" s="98"/>
      <c r="D57" s="46"/>
      <c r="E57" s="147">
        <v>52000200.236113936</v>
      </c>
      <c r="F57" s="147">
        <v>51731037.194535732</v>
      </c>
      <c r="G57" s="147">
        <v>80181751.444239408</v>
      </c>
      <c r="H57" s="148">
        <v>7442.7632007019511</v>
      </c>
      <c r="I57" s="147">
        <v>123718.26078150279</v>
      </c>
      <c r="J57" s="147">
        <v>28581875.273685794</v>
      </c>
      <c r="K57" s="147">
        <v>269163.04157821788</v>
      </c>
      <c r="L57" s="147">
        <v>16254.32959963235</v>
      </c>
      <c r="M57" s="147">
        <v>35886.854174710395</v>
      </c>
      <c r="N57" s="147">
        <v>217021.85780387511</v>
      </c>
      <c r="O57" s="98"/>
      <c r="P57" s="46"/>
      <c r="Q57" s="169"/>
      <c r="R57" s="169"/>
      <c r="S57" s="169"/>
      <c r="T57" s="169"/>
      <c r="U57" s="169"/>
      <c r="V57" s="169"/>
      <c r="W57" s="169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</row>
    <row r="58" spans="1:64" s="43" customFormat="1" ht="13.65" customHeight="1">
      <c r="A58" s="98"/>
      <c r="B58" s="62" t="s">
        <v>491</v>
      </c>
      <c r="C58" s="98"/>
      <c r="D58" s="46"/>
      <c r="E58" s="147">
        <v>50769791.808072798</v>
      </c>
      <c r="F58" s="147">
        <v>50492297.071599245</v>
      </c>
      <c r="G58" s="147">
        <v>76617569.007853761</v>
      </c>
      <c r="H58" s="147">
        <v>425068.60895238095</v>
      </c>
      <c r="I58" s="147">
        <v>2113134.2621760536</v>
      </c>
      <c r="J58" s="147">
        <v>28663474.807382949</v>
      </c>
      <c r="K58" s="147">
        <v>277494.73647353746</v>
      </c>
      <c r="L58" s="147">
        <v>21650.592890631378</v>
      </c>
      <c r="M58" s="147">
        <v>42480.242155124972</v>
      </c>
      <c r="N58" s="147">
        <v>213363.90142778109</v>
      </c>
      <c r="O58" s="98"/>
      <c r="P58" s="46"/>
      <c r="Q58" s="169"/>
      <c r="R58" s="169"/>
      <c r="S58" s="169"/>
      <c r="T58" s="169"/>
      <c r="U58" s="169"/>
      <c r="V58" s="169"/>
      <c r="W58" s="169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</row>
    <row r="59" spans="1:64" s="43" customFormat="1" ht="13.65" customHeight="1">
      <c r="A59" s="98"/>
      <c r="B59" s="62" t="s">
        <v>492</v>
      </c>
      <c r="C59" s="98"/>
      <c r="D59" s="46"/>
      <c r="E59" s="147">
        <v>82348776.282372653</v>
      </c>
      <c r="F59" s="147">
        <v>81357746.279208094</v>
      </c>
      <c r="G59" s="147">
        <v>137115401.31421438</v>
      </c>
      <c r="H59" s="147">
        <v>124951.54521586638</v>
      </c>
      <c r="I59" s="147">
        <v>471711.3357141153</v>
      </c>
      <c r="J59" s="147">
        <v>56354317.915936291</v>
      </c>
      <c r="K59" s="147">
        <v>991030.00316456833</v>
      </c>
      <c r="L59" s="147">
        <v>128478.05473684285</v>
      </c>
      <c r="M59" s="147">
        <v>122376.12133786193</v>
      </c>
      <c r="N59" s="147">
        <v>740175.82708986383</v>
      </c>
      <c r="O59" s="98"/>
      <c r="P59" s="46"/>
      <c r="Q59" s="169"/>
      <c r="R59" s="169"/>
      <c r="S59" s="169"/>
      <c r="T59" s="169"/>
      <c r="U59" s="169"/>
      <c r="V59" s="169"/>
      <c r="W59" s="169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</row>
    <row r="60" spans="1:64" s="43" customFormat="1" ht="13.65" customHeight="1">
      <c r="A60" s="98"/>
      <c r="B60" s="62" t="s">
        <v>493</v>
      </c>
      <c r="C60" s="98"/>
      <c r="D60" s="46"/>
      <c r="E60" s="147">
        <v>35625325.395616785</v>
      </c>
      <c r="F60" s="147">
        <v>35131183.246266656</v>
      </c>
      <c r="G60" s="147">
        <v>62471219.644164309</v>
      </c>
      <c r="H60" s="148">
        <v>569660.22260996618</v>
      </c>
      <c r="I60" s="147">
        <v>437567.85755350662</v>
      </c>
      <c r="J60" s="147">
        <v>28347264.478061181</v>
      </c>
      <c r="K60" s="147">
        <v>494142.14935014007</v>
      </c>
      <c r="L60" s="147">
        <v>50473.99288273984</v>
      </c>
      <c r="M60" s="147">
        <v>91691.667767807594</v>
      </c>
      <c r="N60" s="147">
        <v>351976.48869959265</v>
      </c>
      <c r="O60" s="98"/>
      <c r="P60" s="46"/>
      <c r="Q60" s="169"/>
      <c r="R60" s="169"/>
      <c r="S60" s="169"/>
      <c r="T60" s="169"/>
      <c r="U60" s="169"/>
      <c r="V60" s="169"/>
      <c r="W60" s="169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</row>
    <row r="61" spans="1:64" s="43" customFormat="1" ht="13.65" customHeight="1">
      <c r="A61" s="98"/>
      <c r="B61" s="62" t="s">
        <v>494</v>
      </c>
      <c r="C61" s="98"/>
      <c r="D61" s="46"/>
      <c r="E61" s="147">
        <v>52317243.764499143</v>
      </c>
      <c r="F61" s="147">
        <v>51575011.504016817</v>
      </c>
      <c r="G61" s="147">
        <v>97295197.025141224</v>
      </c>
      <c r="H61" s="147">
        <v>249016.24216911383</v>
      </c>
      <c r="I61" s="147">
        <v>3449100.3701405628</v>
      </c>
      <c r="J61" s="147">
        <v>49418302.133434102</v>
      </c>
      <c r="K61" s="147">
        <v>742232.26048232091</v>
      </c>
      <c r="L61" s="147">
        <v>76214.02984620299</v>
      </c>
      <c r="M61" s="147">
        <v>89250.107613657252</v>
      </c>
      <c r="N61" s="147">
        <v>576768.12302246038</v>
      </c>
      <c r="O61" s="98"/>
      <c r="P61" s="46"/>
      <c r="Q61" s="169"/>
      <c r="R61" s="169"/>
      <c r="S61" s="169"/>
      <c r="T61" s="169"/>
      <c r="U61" s="169"/>
      <c r="V61" s="169"/>
      <c r="W61" s="169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</row>
    <row r="62" spans="1:64" s="43" customFormat="1" ht="13.65" customHeight="1">
      <c r="A62" s="98"/>
      <c r="B62" s="62" t="s">
        <v>495</v>
      </c>
      <c r="C62" s="98"/>
      <c r="D62" s="46"/>
      <c r="E62" s="147">
        <v>55036423.890376315</v>
      </c>
      <c r="F62" s="147">
        <v>53416139.013966471</v>
      </c>
      <c r="G62" s="147">
        <v>126025108.12685512</v>
      </c>
      <c r="H62" s="147">
        <v>430372.70400000003</v>
      </c>
      <c r="I62" s="147">
        <v>432647.94762497186</v>
      </c>
      <c r="J62" s="147">
        <v>73471989.764513612</v>
      </c>
      <c r="K62" s="147">
        <v>1620284.8764098431</v>
      </c>
      <c r="L62" s="147">
        <v>117879.26175095285</v>
      </c>
      <c r="M62" s="147">
        <v>264180.52462713543</v>
      </c>
      <c r="N62" s="147">
        <v>1238225.0900317542</v>
      </c>
      <c r="O62" s="98"/>
      <c r="P62" s="46"/>
      <c r="Q62" s="169"/>
      <c r="R62" s="169"/>
      <c r="S62" s="169"/>
      <c r="T62" s="169"/>
      <c r="U62" s="169"/>
      <c r="V62" s="169"/>
      <c r="W62" s="169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</row>
    <row r="63" spans="1:64" s="44" customFormat="1" ht="13.65" customHeight="1" thickBot="1">
      <c r="A63" s="100"/>
      <c r="B63" s="63" t="s">
        <v>432</v>
      </c>
      <c r="C63" s="100"/>
      <c r="D63" s="181"/>
      <c r="E63" s="151">
        <v>149776124.76759562</v>
      </c>
      <c r="F63" s="151">
        <v>142190241.03546515</v>
      </c>
      <c r="G63" s="151">
        <v>298916952.21138334</v>
      </c>
      <c r="H63" s="151">
        <v>1704618.0040000002</v>
      </c>
      <c r="I63" s="151">
        <v>6880256.7299999995</v>
      </c>
      <c r="J63" s="151">
        <v>165311585.90991819</v>
      </c>
      <c r="K63" s="151">
        <v>7585883.7321304437</v>
      </c>
      <c r="L63" s="151">
        <v>608434.34900000028</v>
      </c>
      <c r="M63" s="151">
        <v>567919.07573913352</v>
      </c>
      <c r="N63" s="151">
        <v>6409530.3073913148</v>
      </c>
      <c r="O63" s="98"/>
      <c r="P63" s="46"/>
      <c r="Q63" s="169"/>
      <c r="R63" s="169"/>
      <c r="S63" s="169"/>
      <c r="T63" s="169"/>
      <c r="U63" s="169"/>
      <c r="V63" s="169"/>
      <c r="W63" s="169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</row>
    <row r="64" spans="1:64" ht="13.65" customHeight="1"/>
  </sheetData>
  <mergeCells count="34">
    <mergeCell ref="A7:C7"/>
    <mergeCell ref="A8:C8"/>
    <mergeCell ref="E3:E5"/>
    <mergeCell ref="L4:L5"/>
    <mergeCell ref="G4:G5"/>
    <mergeCell ref="N4:N5"/>
    <mergeCell ref="K4:K5"/>
    <mergeCell ref="A6:C6"/>
    <mergeCell ref="H4:H5"/>
    <mergeCell ref="I4:I5"/>
    <mergeCell ref="M4:M5"/>
    <mergeCell ref="J4:J5"/>
    <mergeCell ref="F4:F5"/>
    <mergeCell ref="A3:C5"/>
    <mergeCell ref="F3:J3"/>
    <mergeCell ref="A11:C11"/>
    <mergeCell ref="A9:C9"/>
    <mergeCell ref="A14:C14"/>
    <mergeCell ref="A12:C12"/>
    <mergeCell ref="A13:C13"/>
    <mergeCell ref="A10:C10"/>
    <mergeCell ref="A53:C53"/>
    <mergeCell ref="A15:C15"/>
    <mergeCell ref="A16:C16"/>
    <mergeCell ref="A24:C24"/>
    <mergeCell ref="A17:C17"/>
    <mergeCell ref="A20:C20"/>
    <mergeCell ref="A21:C21"/>
    <mergeCell ref="A42:C42"/>
    <mergeCell ref="A31:C31"/>
    <mergeCell ref="A19:C19"/>
    <mergeCell ref="A22:C22"/>
    <mergeCell ref="A18:C18"/>
    <mergeCell ref="A23:C23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fitToWidth="2" fitToHeight="2" pageOrder="overThenDown" orientation="portrait" r:id="rId1"/>
  <headerFooter alignWithMargins="0">
    <oddFooter>&amp;C&amp;P</oddFooter>
  </headerFooter>
  <colBreaks count="1" manualBreakCount="1">
    <brk id="8" max="60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M74"/>
  <sheetViews>
    <sheetView view="pageBreakPreview" zoomScaleNormal="50" workbookViewId="0">
      <selection activeCell="J65" sqref="J65"/>
    </sheetView>
  </sheetViews>
  <sheetFormatPr defaultColWidth="9.109375" defaultRowHeight="15.6"/>
  <cols>
    <col min="1" max="1" width="2.33203125" style="178" customWidth="1"/>
    <col min="2" max="2" width="18.6640625" style="178" customWidth="1"/>
    <col min="3" max="3" width="2.33203125" style="178" customWidth="1"/>
    <col min="4" max="4" width="1.6640625" style="179" customWidth="1"/>
    <col min="5" max="5" width="14.6640625" style="155" customWidth="1"/>
    <col min="6" max="6" width="4.33203125" style="155" customWidth="1"/>
    <col min="7" max="7" width="16.6640625" style="155" customWidth="1"/>
    <col min="8" max="8" width="4.33203125" style="155" customWidth="1"/>
    <col min="9" max="9" width="16.6640625" style="155" customWidth="1"/>
    <col min="10" max="10" width="4.33203125" style="155" customWidth="1"/>
    <col min="11" max="16384" width="9.109375" style="155"/>
  </cols>
  <sheetData>
    <row r="1" spans="1:13" s="154" customFormat="1" ht="35.1" customHeight="1">
      <c r="A1" s="152" t="s">
        <v>576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3" ht="12.9" customHeight="1" thickBot="1">
      <c r="A2" s="155"/>
      <c r="B2" s="156"/>
      <c r="C2" s="157"/>
      <c r="D2" s="158"/>
      <c r="E2" s="159"/>
      <c r="F2" s="159"/>
      <c r="G2" s="159"/>
      <c r="H2" s="159"/>
      <c r="I2" s="159"/>
      <c r="J2" s="160" t="s">
        <v>349</v>
      </c>
    </row>
    <row r="3" spans="1:13" ht="15" customHeight="1">
      <c r="A3" s="1153" t="s">
        <v>23</v>
      </c>
      <c r="B3" s="1153"/>
      <c r="C3" s="1153"/>
      <c r="D3" s="161"/>
      <c r="E3" s="1156" t="s">
        <v>78</v>
      </c>
      <c r="F3" s="1157"/>
      <c r="G3" s="1156" t="s">
        <v>943</v>
      </c>
      <c r="H3" s="1157"/>
      <c r="I3" s="1156" t="s">
        <v>209</v>
      </c>
      <c r="J3" s="1162"/>
      <c r="M3" s="162"/>
    </row>
    <row r="4" spans="1:13" ht="15" customHeight="1">
      <c r="A4" s="1154"/>
      <c r="B4" s="1154"/>
      <c r="C4" s="1154"/>
      <c r="D4" s="161"/>
      <c r="E4" s="1158"/>
      <c r="F4" s="1159"/>
      <c r="G4" s="1158"/>
      <c r="H4" s="1159"/>
      <c r="I4" s="1158"/>
      <c r="J4" s="1163"/>
    </row>
    <row r="5" spans="1:13" ht="48.75" customHeight="1">
      <c r="A5" s="1155"/>
      <c r="B5" s="1155"/>
      <c r="C5" s="1155"/>
      <c r="D5" s="99"/>
      <c r="E5" s="1160"/>
      <c r="F5" s="1161"/>
      <c r="G5" s="1160"/>
      <c r="H5" s="1161"/>
      <c r="I5" s="1160"/>
      <c r="J5" s="1164"/>
    </row>
    <row r="6" spans="1:13" s="165" customFormat="1" ht="24.6" hidden="1" customHeight="1">
      <c r="A6" s="1165" t="s">
        <v>834</v>
      </c>
      <c r="B6" s="1165"/>
      <c r="C6" s="1165"/>
      <c r="D6" s="18"/>
      <c r="E6" s="163">
        <f t="shared" ref="E6:E12" si="0">G6+I6</f>
        <v>318535037</v>
      </c>
      <c r="F6" s="164"/>
      <c r="G6" s="164">
        <v>297312785</v>
      </c>
      <c r="H6" s="164"/>
      <c r="I6" s="164">
        <v>21222252</v>
      </c>
    </row>
    <row r="7" spans="1:13" s="165" customFormat="1" ht="24.6" hidden="1" customHeight="1">
      <c r="A7" s="1152" t="s">
        <v>835</v>
      </c>
      <c r="B7" s="1152"/>
      <c r="C7" s="1152"/>
      <c r="D7" s="18"/>
      <c r="E7" s="166">
        <f t="shared" si="0"/>
        <v>273439192.06678963</v>
      </c>
      <c r="F7" s="167"/>
      <c r="G7" s="167">
        <v>255463872.03214708</v>
      </c>
      <c r="H7" s="167"/>
      <c r="I7" s="167">
        <v>17975320.034642551</v>
      </c>
    </row>
    <row r="8" spans="1:13" s="165" customFormat="1" ht="24.6" hidden="1" customHeight="1">
      <c r="A8" s="1152" t="s">
        <v>873</v>
      </c>
      <c r="B8" s="1152"/>
      <c r="C8" s="1152"/>
      <c r="D8" s="18"/>
      <c r="E8" s="166">
        <f t="shared" si="0"/>
        <v>317384111</v>
      </c>
      <c r="F8" s="167"/>
      <c r="G8" s="167">
        <v>314489922</v>
      </c>
      <c r="H8" s="167"/>
      <c r="I8" s="167">
        <v>2894189</v>
      </c>
    </row>
    <row r="9" spans="1:13" s="165" customFormat="1" ht="19.5" hidden="1" customHeight="1">
      <c r="A9" s="1152" t="s">
        <v>874</v>
      </c>
      <c r="B9" s="1152"/>
      <c r="C9" s="1152"/>
      <c r="D9" s="18"/>
      <c r="E9" s="166">
        <f t="shared" si="0"/>
        <v>234067363.26924813</v>
      </c>
      <c r="F9" s="167"/>
      <c r="G9" s="167">
        <v>215267322.94458571</v>
      </c>
      <c r="H9" s="167"/>
      <c r="I9" s="167">
        <v>18800040.324662428</v>
      </c>
    </row>
    <row r="10" spans="1:13" s="165" customFormat="1" ht="19.5" hidden="1" customHeight="1">
      <c r="A10" s="1152" t="s">
        <v>875</v>
      </c>
      <c r="B10" s="1152"/>
      <c r="C10" s="1152"/>
      <c r="D10" s="18"/>
      <c r="E10" s="166">
        <f t="shared" si="0"/>
        <v>279894496.5474422</v>
      </c>
      <c r="F10" s="167"/>
      <c r="G10" s="167">
        <v>262428581.17396924</v>
      </c>
      <c r="H10" s="167"/>
      <c r="I10" s="167">
        <v>17465915.373472951</v>
      </c>
    </row>
    <row r="11" spans="1:13" s="130" customFormat="1" ht="19.5" hidden="1" customHeight="1">
      <c r="A11" s="1100" t="s">
        <v>876</v>
      </c>
      <c r="B11" s="1100"/>
      <c r="C11" s="1100"/>
      <c r="D11" s="2"/>
      <c r="E11" s="131">
        <f t="shared" si="0"/>
        <v>319850957.67002332</v>
      </c>
      <c r="F11" s="132"/>
      <c r="G11" s="50">
        <v>284329598.69309759</v>
      </c>
      <c r="H11" s="50"/>
      <c r="I11" s="50">
        <v>35521358.976925708</v>
      </c>
    </row>
    <row r="12" spans="1:13" s="165" customFormat="1" ht="19.5" hidden="1" customHeight="1">
      <c r="A12" s="1152" t="s">
        <v>877</v>
      </c>
      <c r="B12" s="1152"/>
      <c r="C12" s="1152"/>
      <c r="D12" s="18"/>
      <c r="E12" s="166">
        <f t="shared" si="0"/>
        <v>331790304.16354686</v>
      </c>
      <c r="F12" s="167"/>
      <c r="G12" s="50">
        <v>304432118.85760933</v>
      </c>
      <c r="H12" s="167"/>
      <c r="I12" s="50">
        <v>27358185.305937532</v>
      </c>
    </row>
    <row r="13" spans="1:13" s="165" customFormat="1" ht="18" hidden="1" customHeight="1">
      <c r="A13" s="1152" t="s">
        <v>878</v>
      </c>
      <c r="B13" s="1152"/>
      <c r="C13" s="1152"/>
      <c r="D13" s="18"/>
      <c r="E13" s="166">
        <f>SUM(G13:I13)</f>
        <v>347620767.12732124</v>
      </c>
      <c r="F13" s="168"/>
      <c r="G13" s="50">
        <v>311857891.91174448</v>
      </c>
      <c r="H13" s="168"/>
      <c r="I13" s="50">
        <v>35762875.215576738</v>
      </c>
    </row>
    <row r="14" spans="1:13" s="165" customFormat="1" ht="18" hidden="1" customHeight="1">
      <c r="A14" s="1100" t="s">
        <v>879</v>
      </c>
      <c r="B14" s="1100"/>
      <c r="C14" s="1100"/>
      <c r="D14" s="18"/>
      <c r="E14" s="166">
        <f t="shared" ref="E14:E19" si="1">G14+I14</f>
        <v>351972742.32019174</v>
      </c>
      <c r="F14" s="167"/>
      <c r="G14" s="50">
        <v>329291549.46900713</v>
      </c>
      <c r="H14" s="167"/>
      <c r="I14" s="50">
        <v>22681192.851184607</v>
      </c>
    </row>
    <row r="15" spans="1:13" s="165" customFormat="1" ht="18" hidden="1" customHeight="1">
      <c r="A15" s="1152" t="s">
        <v>880</v>
      </c>
      <c r="B15" s="1152"/>
      <c r="C15" s="1152"/>
      <c r="D15" s="18"/>
      <c r="E15" s="166">
        <f t="shared" si="1"/>
        <v>375074251.8803845</v>
      </c>
      <c r="F15" s="167"/>
      <c r="G15" s="167">
        <v>337667914.69405138</v>
      </c>
      <c r="H15" s="167"/>
      <c r="I15" s="167">
        <v>37406337.186333112</v>
      </c>
    </row>
    <row r="16" spans="1:13" s="165" customFormat="1" ht="15" hidden="1" customHeight="1">
      <c r="A16" s="1100" t="s">
        <v>881</v>
      </c>
      <c r="B16" s="1100"/>
      <c r="C16" s="1100"/>
      <c r="D16" s="18"/>
      <c r="E16" s="166">
        <f t="shared" si="1"/>
        <v>320919019.10139155</v>
      </c>
      <c r="F16" s="167"/>
      <c r="G16" s="167">
        <v>299226461.79350102</v>
      </c>
      <c r="H16" s="167"/>
      <c r="I16" s="167">
        <v>21692557.30789056</v>
      </c>
    </row>
    <row r="17" spans="1:12" s="165" customFormat="1" ht="16.5" hidden="1" customHeight="1">
      <c r="A17" s="1100" t="s">
        <v>882</v>
      </c>
      <c r="B17" s="1100"/>
      <c r="C17" s="1100"/>
      <c r="D17" s="18"/>
      <c r="E17" s="143">
        <f t="shared" si="1"/>
        <v>349578983.71449196</v>
      </c>
      <c r="F17" s="144"/>
      <c r="G17" s="144">
        <v>331103305.22873092</v>
      </c>
      <c r="H17" s="144"/>
      <c r="I17" s="144">
        <v>18475678.485761065</v>
      </c>
      <c r="J17" s="167"/>
    </row>
    <row r="18" spans="1:12" s="165" customFormat="1" ht="18.75" hidden="1" customHeight="1">
      <c r="A18" s="1100" t="s">
        <v>883</v>
      </c>
      <c r="B18" s="1100"/>
      <c r="C18" s="1100"/>
      <c r="D18" s="18"/>
      <c r="E18" s="143">
        <f t="shared" si="1"/>
        <v>334926797.18539929</v>
      </c>
      <c r="F18" s="144"/>
      <c r="G18" s="144">
        <v>327954187.36831635</v>
      </c>
      <c r="H18" s="144"/>
      <c r="I18" s="144">
        <v>6972609.8170829285</v>
      </c>
      <c r="J18" s="167"/>
    </row>
    <row r="19" spans="1:12" s="165" customFormat="1" ht="18.75" customHeight="1">
      <c r="A19" s="1100" t="s">
        <v>884</v>
      </c>
      <c r="B19" s="1100"/>
      <c r="C19" s="1100"/>
      <c r="D19" s="18"/>
      <c r="E19" s="143">
        <f t="shared" si="1"/>
        <v>342895951.80424482</v>
      </c>
      <c r="F19" s="144"/>
      <c r="G19" s="144">
        <v>316269790.26960284</v>
      </c>
      <c r="H19" s="144"/>
      <c r="I19" s="144">
        <v>26626161.534641959</v>
      </c>
      <c r="J19" s="167"/>
    </row>
    <row r="20" spans="1:12" s="165" customFormat="1" ht="18" customHeight="1">
      <c r="A20" s="1100" t="s">
        <v>885</v>
      </c>
      <c r="B20" s="1100"/>
      <c r="C20" s="1100"/>
      <c r="D20" s="18"/>
      <c r="E20" s="143">
        <f>G20+I20</f>
        <v>331455094.97432512</v>
      </c>
      <c r="F20" s="144"/>
      <c r="G20" s="144">
        <v>312098420.98798788</v>
      </c>
      <c r="H20" s="144"/>
      <c r="I20" s="144">
        <v>19356673.986337218</v>
      </c>
      <c r="J20" s="167"/>
    </row>
    <row r="21" spans="1:12" s="165" customFormat="1" ht="18" customHeight="1">
      <c r="A21" s="1100" t="s">
        <v>886</v>
      </c>
      <c r="B21" s="1100"/>
      <c r="C21" s="1100"/>
      <c r="D21" s="18"/>
      <c r="E21" s="143">
        <f>G21+I21</f>
        <v>366315823.5216189</v>
      </c>
      <c r="F21" s="144"/>
      <c r="G21" s="144">
        <v>346190748.97137898</v>
      </c>
      <c r="H21" s="144"/>
      <c r="I21" s="144">
        <v>20125074.550239943</v>
      </c>
      <c r="J21" s="167"/>
    </row>
    <row r="22" spans="1:12" s="165" customFormat="1" ht="18" customHeight="1">
      <c r="A22" s="1100" t="s">
        <v>887</v>
      </c>
      <c r="B22" s="1100"/>
      <c r="C22" s="1100"/>
      <c r="D22" s="18"/>
      <c r="E22" s="143">
        <f>G22+I22</f>
        <v>347183270.53211039</v>
      </c>
      <c r="F22" s="144"/>
      <c r="G22" s="144">
        <v>322378700.24124277</v>
      </c>
      <c r="H22" s="144"/>
      <c r="I22" s="144">
        <v>24804570.290867642</v>
      </c>
      <c r="J22" s="167"/>
    </row>
    <row r="23" spans="1:12" s="165" customFormat="1" ht="18" customHeight="1">
      <c r="A23" s="1100" t="s">
        <v>1107</v>
      </c>
      <c r="B23" s="1100"/>
      <c r="C23" s="1100"/>
      <c r="D23" s="18"/>
      <c r="E23" s="143">
        <f>G23+I23</f>
        <v>318462404.24293149</v>
      </c>
      <c r="F23" s="144"/>
      <c r="G23" s="144">
        <v>285059708.45722783</v>
      </c>
      <c r="H23" s="144"/>
      <c r="I23" s="144">
        <v>33402695.785703659</v>
      </c>
      <c r="J23" s="167"/>
    </row>
    <row r="24" spans="1:12" ht="18" customHeight="1">
      <c r="A24" s="1152" t="s">
        <v>63</v>
      </c>
      <c r="B24" s="1152"/>
      <c r="C24" s="1152"/>
      <c r="D24" s="18"/>
      <c r="E24" s="145"/>
      <c r="F24" s="146"/>
      <c r="G24" s="147"/>
      <c r="H24" s="147"/>
      <c r="I24" s="147"/>
      <c r="J24" s="169"/>
      <c r="L24" s="165"/>
    </row>
    <row r="25" spans="1:12" ht="18" customHeight="1">
      <c r="A25" s="170"/>
      <c r="B25" s="170" t="s">
        <v>64</v>
      </c>
      <c r="C25" s="170"/>
      <c r="D25" s="171"/>
      <c r="E25" s="145">
        <f>G25+I25</f>
        <v>300880004.12490332</v>
      </c>
      <c r="F25" s="146"/>
      <c r="G25" s="147">
        <v>269277930.46484745</v>
      </c>
      <c r="H25" s="147"/>
      <c r="I25" s="147">
        <v>31602073.660055846</v>
      </c>
      <c r="J25" s="169"/>
      <c r="L25" s="165"/>
    </row>
    <row r="26" spans="1:12" ht="18" customHeight="1">
      <c r="A26" s="170"/>
      <c r="B26" s="170" t="s">
        <v>25</v>
      </c>
      <c r="C26" s="170"/>
      <c r="D26" s="171"/>
      <c r="E26" s="145">
        <v>17582400.118028164</v>
      </c>
      <c r="F26" s="146"/>
      <c r="G26" s="147">
        <v>15781777.99238047</v>
      </c>
      <c r="H26" s="147"/>
      <c r="I26" s="147">
        <v>1800622.1256478163</v>
      </c>
      <c r="J26" s="169"/>
      <c r="L26" s="165"/>
    </row>
    <row r="27" spans="1:12" ht="18" customHeight="1">
      <c r="A27" s="1152" t="s">
        <v>26</v>
      </c>
      <c r="B27" s="1152"/>
      <c r="C27" s="1152"/>
      <c r="D27" s="18"/>
      <c r="E27" s="145"/>
      <c r="F27" s="146"/>
      <c r="G27" s="147"/>
      <c r="H27" s="147"/>
      <c r="I27" s="147"/>
      <c r="J27" s="169"/>
      <c r="L27" s="165"/>
    </row>
    <row r="28" spans="1:12" ht="18" customHeight="1">
      <c r="A28" s="170"/>
      <c r="B28" s="98" t="s">
        <v>81</v>
      </c>
      <c r="C28" s="170"/>
      <c r="D28" s="171"/>
      <c r="E28" s="145">
        <f t="shared" ref="E28:E32" si="2">G28+I28</f>
        <v>202061257.28022018</v>
      </c>
      <c r="F28" s="146"/>
      <c r="G28" s="147">
        <v>177435099.22366303</v>
      </c>
      <c r="H28" s="147"/>
      <c r="I28" s="147">
        <v>24626158.056557145</v>
      </c>
      <c r="J28" s="169"/>
      <c r="L28" s="165"/>
    </row>
    <row r="29" spans="1:12" ht="18" customHeight="1">
      <c r="A29" s="170"/>
      <c r="B29" s="98" t="s">
        <v>82</v>
      </c>
      <c r="C29" s="170"/>
      <c r="D29" s="171"/>
      <c r="E29" s="145">
        <f t="shared" si="2"/>
        <v>25752152.251449503</v>
      </c>
      <c r="F29" s="146"/>
      <c r="G29" s="147">
        <v>23178121.496048138</v>
      </c>
      <c r="H29" s="147"/>
      <c r="I29" s="147">
        <v>2574030.7554013659</v>
      </c>
      <c r="J29" s="169"/>
      <c r="L29" s="165"/>
    </row>
    <row r="30" spans="1:12" ht="18" customHeight="1">
      <c r="A30" s="170"/>
      <c r="B30" s="98" t="s">
        <v>83</v>
      </c>
      <c r="C30" s="170"/>
      <c r="D30" s="171"/>
      <c r="E30" s="145">
        <f t="shared" si="2"/>
        <v>50606194.126326472</v>
      </c>
      <c r="F30" s="146"/>
      <c r="G30" s="147">
        <v>47513460.078522064</v>
      </c>
      <c r="H30" s="147"/>
      <c r="I30" s="147">
        <v>3092734.0478044082</v>
      </c>
      <c r="J30" s="169"/>
      <c r="L30" s="165"/>
    </row>
    <row r="31" spans="1:12" ht="18" customHeight="1">
      <c r="A31" s="170"/>
      <c r="B31" s="98" t="s">
        <v>344</v>
      </c>
      <c r="C31" s="170"/>
      <c r="D31" s="171"/>
      <c r="E31" s="145">
        <f t="shared" si="2"/>
        <v>22629565.175935421</v>
      </c>
      <c r="F31" s="146"/>
      <c r="G31" s="147">
        <v>20443290.067994695</v>
      </c>
      <c r="H31" s="147"/>
      <c r="I31" s="147">
        <v>2186275.1079407274</v>
      </c>
      <c r="J31" s="169"/>
      <c r="L31" s="165"/>
    </row>
    <row r="32" spans="1:12" ht="18" customHeight="1">
      <c r="A32" s="170"/>
      <c r="B32" s="98" t="s">
        <v>343</v>
      </c>
      <c r="C32" s="170"/>
      <c r="D32" s="171"/>
      <c r="E32" s="145">
        <f t="shared" si="2"/>
        <v>17413235.409000002</v>
      </c>
      <c r="F32" s="146"/>
      <c r="G32" s="147">
        <v>16489737.591000002</v>
      </c>
      <c r="H32" s="147"/>
      <c r="I32" s="147">
        <v>923497.81799999997</v>
      </c>
      <c r="J32" s="169"/>
      <c r="L32" s="165"/>
    </row>
    <row r="33" spans="1:12" ht="18" customHeight="1">
      <c r="A33" s="1152" t="s">
        <v>27</v>
      </c>
      <c r="B33" s="1152"/>
      <c r="C33" s="1152"/>
      <c r="D33" s="18"/>
      <c r="E33" s="145"/>
      <c r="F33" s="146"/>
      <c r="G33" s="147"/>
      <c r="H33" s="147"/>
      <c r="I33" s="147"/>
      <c r="J33" s="169"/>
      <c r="K33" s="165"/>
    </row>
    <row r="34" spans="1:12" ht="18" customHeight="1">
      <c r="A34" s="1120" t="s">
        <v>65</v>
      </c>
      <c r="B34" s="1120"/>
      <c r="C34" s="172"/>
      <c r="D34" s="18"/>
      <c r="E34" s="145">
        <f t="shared" ref="E34:E48" si="3">G34+I34</f>
        <v>315935281.63517475</v>
      </c>
      <c r="F34" s="146"/>
      <c r="G34" s="147">
        <v>282532585.84947109</v>
      </c>
      <c r="H34" s="147"/>
      <c r="I34" s="147">
        <v>33402695.785703659</v>
      </c>
      <c r="J34" s="169"/>
      <c r="L34" s="165"/>
    </row>
    <row r="35" spans="1:12" ht="18" customHeight="1">
      <c r="A35" s="7"/>
      <c r="B35" s="98" t="s">
        <v>28</v>
      </c>
      <c r="C35" s="173"/>
      <c r="D35" s="18"/>
      <c r="E35" s="145">
        <f t="shared" si="3"/>
        <v>148267526.16907787</v>
      </c>
      <c r="F35" s="146"/>
      <c r="G35" s="147">
        <v>138649173.1800938</v>
      </c>
      <c r="H35" s="147"/>
      <c r="I35" s="147">
        <v>9618352.9889840651</v>
      </c>
      <c r="J35" s="169"/>
      <c r="L35" s="165"/>
    </row>
    <row r="36" spans="1:12" ht="18" customHeight="1">
      <c r="A36" s="42"/>
      <c r="B36" s="42" t="s">
        <v>927</v>
      </c>
      <c r="C36" s="174"/>
      <c r="D36" s="171"/>
      <c r="E36" s="145">
        <f t="shared" si="3"/>
        <v>40746764.608613051</v>
      </c>
      <c r="F36" s="146"/>
      <c r="G36" s="147">
        <v>37451423.224094726</v>
      </c>
      <c r="H36" s="147"/>
      <c r="I36" s="147">
        <v>3295341.3845183253</v>
      </c>
      <c r="J36" s="169"/>
      <c r="L36" s="165"/>
    </row>
    <row r="37" spans="1:12" ht="18" customHeight="1">
      <c r="A37" s="42"/>
      <c r="B37" s="42" t="s">
        <v>928</v>
      </c>
      <c r="C37" s="174"/>
      <c r="D37" s="171"/>
      <c r="E37" s="145">
        <f t="shared" si="3"/>
        <v>65455841.233186245</v>
      </c>
      <c r="F37" s="146"/>
      <c r="G37" s="147">
        <v>63440666.400750674</v>
      </c>
      <c r="H37" s="147"/>
      <c r="I37" s="147">
        <v>2015174.832435569</v>
      </c>
      <c r="J37" s="169"/>
      <c r="L37" s="165"/>
    </row>
    <row r="38" spans="1:12" ht="18" customHeight="1">
      <c r="A38" s="42"/>
      <c r="B38" s="42" t="s">
        <v>929</v>
      </c>
      <c r="C38" s="174"/>
      <c r="D38" s="171"/>
      <c r="E38" s="145">
        <f t="shared" si="3"/>
        <v>23702132.189567581</v>
      </c>
      <c r="F38" s="146"/>
      <c r="G38" s="147">
        <v>20269610.028020907</v>
      </c>
      <c r="H38" s="147"/>
      <c r="I38" s="147">
        <v>3432522.1615466746</v>
      </c>
      <c r="J38" s="169"/>
      <c r="L38" s="165"/>
    </row>
    <row r="39" spans="1:12" ht="18" customHeight="1">
      <c r="A39" s="42"/>
      <c r="B39" s="42" t="s">
        <v>930</v>
      </c>
      <c r="C39" s="174"/>
      <c r="D39" s="171"/>
      <c r="E39" s="145">
        <f t="shared" si="3"/>
        <v>18362788.137710877</v>
      </c>
      <c r="F39" s="146"/>
      <c r="G39" s="147">
        <v>17487473.527227379</v>
      </c>
      <c r="H39" s="147"/>
      <c r="I39" s="147">
        <v>875314.61048349796</v>
      </c>
      <c r="J39" s="169"/>
      <c r="L39" s="165"/>
    </row>
    <row r="40" spans="1:12" ht="18" customHeight="1">
      <c r="A40" s="42"/>
      <c r="B40" s="98" t="s">
        <v>30</v>
      </c>
      <c r="C40" s="174"/>
      <c r="D40" s="171"/>
      <c r="E40" s="145">
        <f t="shared" si="3"/>
        <v>69091665.19693163</v>
      </c>
      <c r="F40" s="146"/>
      <c r="G40" s="147">
        <v>68064590.070837498</v>
      </c>
      <c r="H40" s="147"/>
      <c r="I40" s="147">
        <v>1027075.1260941332</v>
      </c>
      <c r="J40" s="169"/>
      <c r="L40" s="165"/>
    </row>
    <row r="41" spans="1:12" ht="18" customHeight="1">
      <c r="A41" s="42"/>
      <c r="B41" s="42" t="s">
        <v>931</v>
      </c>
      <c r="C41" s="174"/>
      <c r="D41" s="171"/>
      <c r="E41" s="145">
        <f t="shared" si="3"/>
        <v>47543244.329082161</v>
      </c>
      <c r="F41" s="146"/>
      <c r="G41" s="147">
        <v>47530488.838262707</v>
      </c>
      <c r="H41" s="147"/>
      <c r="I41" s="147">
        <v>12755.490819457304</v>
      </c>
      <c r="J41" s="169"/>
      <c r="L41" s="165"/>
    </row>
    <row r="42" spans="1:12" ht="18" customHeight="1">
      <c r="A42" s="42"/>
      <c r="B42" s="42" t="s">
        <v>932</v>
      </c>
      <c r="C42" s="174"/>
      <c r="D42" s="171"/>
      <c r="E42" s="145">
        <f t="shared" si="3"/>
        <v>21548420.867849492</v>
      </c>
      <c r="F42" s="146"/>
      <c r="G42" s="147">
        <v>20534101.232574817</v>
      </c>
      <c r="H42" s="147"/>
      <c r="I42" s="147">
        <v>1014319.635274676</v>
      </c>
      <c r="J42" s="169"/>
      <c r="L42" s="165"/>
    </row>
    <row r="43" spans="1:12" ht="18" customHeight="1">
      <c r="A43" s="42"/>
      <c r="B43" s="98" t="s">
        <v>31</v>
      </c>
      <c r="C43" s="174"/>
      <c r="D43" s="171"/>
      <c r="E43" s="145">
        <f t="shared" si="3"/>
        <v>90729857.859612197</v>
      </c>
      <c r="F43" s="146"/>
      <c r="G43" s="147">
        <v>69081897.852066189</v>
      </c>
      <c r="H43" s="147"/>
      <c r="I43" s="147">
        <v>21647960.007546015</v>
      </c>
      <c r="J43" s="169"/>
      <c r="L43" s="165"/>
    </row>
    <row r="44" spans="1:12" ht="18" customHeight="1">
      <c r="A44" s="42"/>
      <c r="B44" s="42" t="s">
        <v>933</v>
      </c>
      <c r="C44" s="172"/>
      <c r="D44" s="18"/>
      <c r="E44" s="145">
        <f t="shared" si="3"/>
        <v>17100571.026468474</v>
      </c>
      <c r="F44" s="146"/>
      <c r="G44" s="147">
        <v>15546364.608084736</v>
      </c>
      <c r="H44" s="147"/>
      <c r="I44" s="147">
        <v>1554206.4183837392</v>
      </c>
      <c r="J44" s="169"/>
      <c r="L44" s="165"/>
    </row>
    <row r="45" spans="1:12" ht="18" customHeight="1">
      <c r="A45" s="42"/>
      <c r="B45" s="42" t="s">
        <v>934</v>
      </c>
      <c r="C45" s="172"/>
      <c r="D45" s="18"/>
      <c r="E45" s="145">
        <f t="shared" si="3"/>
        <v>55495997.973627284</v>
      </c>
      <c r="F45" s="146"/>
      <c r="G45" s="147">
        <v>36835997.513158381</v>
      </c>
      <c r="H45" s="147"/>
      <c r="I45" s="147">
        <v>18660000.460468907</v>
      </c>
      <c r="J45" s="169"/>
      <c r="L45" s="165"/>
    </row>
    <row r="46" spans="1:12" ht="18" customHeight="1">
      <c r="A46" s="42"/>
      <c r="B46" s="42" t="s">
        <v>935</v>
      </c>
      <c r="C46" s="172"/>
      <c r="D46" s="18"/>
      <c r="E46" s="145">
        <f t="shared" si="3"/>
        <v>18133288.859516427</v>
      </c>
      <c r="F46" s="146"/>
      <c r="G46" s="147">
        <v>16699535.73082306</v>
      </c>
      <c r="H46" s="147"/>
      <c r="I46" s="147">
        <v>1433753.1286933664</v>
      </c>
      <c r="J46" s="169"/>
      <c r="L46" s="165"/>
    </row>
    <row r="47" spans="1:12" ht="18" customHeight="1">
      <c r="A47" s="42"/>
      <c r="B47" s="98" t="s">
        <v>33</v>
      </c>
      <c r="C47" s="172"/>
      <c r="D47" s="18"/>
      <c r="E47" s="145">
        <f t="shared" si="3"/>
        <v>7846232.4095531497</v>
      </c>
      <c r="F47" s="146"/>
      <c r="G47" s="147">
        <v>6736924.7464737119</v>
      </c>
      <c r="H47" s="147"/>
      <c r="I47" s="147">
        <v>1109307.6630794376</v>
      </c>
      <c r="J47" s="169"/>
      <c r="L47" s="165"/>
    </row>
    <row r="48" spans="1:12" ht="18" customHeight="1">
      <c r="A48" s="1120" t="s">
        <v>34</v>
      </c>
      <c r="B48" s="1120"/>
      <c r="C48" s="172"/>
      <c r="D48" s="18"/>
      <c r="E48" s="145">
        <f t="shared" si="3"/>
        <v>2527122.6077566994</v>
      </c>
      <c r="F48" s="146"/>
      <c r="G48" s="147">
        <v>2527122.6077566994</v>
      </c>
      <c r="H48" s="147"/>
      <c r="I48" s="148">
        <v>0</v>
      </c>
      <c r="J48" s="169"/>
      <c r="L48" s="165"/>
    </row>
    <row r="49" spans="1:12" ht="18" customHeight="1">
      <c r="A49" s="1100" t="s">
        <v>164</v>
      </c>
      <c r="B49" s="1100"/>
      <c r="C49" s="1100"/>
      <c r="D49" s="171"/>
      <c r="E49" s="145"/>
      <c r="F49" s="146"/>
      <c r="G49" s="147"/>
      <c r="H49" s="147"/>
      <c r="I49" s="147"/>
      <c r="J49" s="169"/>
      <c r="K49" s="165"/>
    </row>
    <row r="50" spans="1:12" ht="18" customHeight="1">
      <c r="A50" s="1120" t="s">
        <v>35</v>
      </c>
      <c r="B50" s="1120" t="s">
        <v>35</v>
      </c>
      <c r="C50" s="102"/>
      <c r="D50" s="171"/>
      <c r="E50" s="145">
        <f t="shared" ref="E50:E54" si="4">G50+I50</f>
        <v>176391704.51706719</v>
      </c>
      <c r="F50" s="146"/>
      <c r="G50" s="147">
        <v>153480601.91116837</v>
      </c>
      <c r="H50" s="147"/>
      <c r="I50" s="147">
        <v>22911102.605898827</v>
      </c>
      <c r="J50" s="169"/>
      <c r="L50" s="165"/>
    </row>
    <row r="51" spans="1:12" ht="18" customHeight="1">
      <c r="A51" s="98"/>
      <c r="B51" s="98" t="s">
        <v>36</v>
      </c>
      <c r="C51" s="98"/>
      <c r="D51" s="171"/>
      <c r="E51" s="145">
        <f t="shared" si="4"/>
        <v>77224704.166772753</v>
      </c>
      <c r="F51" s="146"/>
      <c r="G51" s="147">
        <v>73436395.571239486</v>
      </c>
      <c r="H51" s="147"/>
      <c r="I51" s="147">
        <v>3788308.5955332629</v>
      </c>
      <c r="J51" s="169"/>
      <c r="L51" s="165"/>
    </row>
    <row r="52" spans="1:12" ht="18" customHeight="1">
      <c r="A52" s="98"/>
      <c r="B52" s="98" t="s">
        <v>37</v>
      </c>
      <c r="C52" s="98"/>
      <c r="D52" s="171"/>
      <c r="E52" s="145">
        <f t="shared" si="4"/>
        <v>58728881.180110678</v>
      </c>
      <c r="F52" s="146"/>
      <c r="G52" s="147">
        <v>41317712.596533686</v>
      </c>
      <c r="H52" s="147"/>
      <c r="I52" s="147">
        <v>17411168.583576988</v>
      </c>
      <c r="J52" s="169"/>
      <c r="L52" s="165"/>
    </row>
    <row r="53" spans="1:12" ht="18" customHeight="1">
      <c r="A53" s="98"/>
      <c r="B53" s="98" t="s">
        <v>38</v>
      </c>
      <c r="C53" s="98"/>
      <c r="D53" s="171"/>
      <c r="E53" s="145">
        <f t="shared" si="4"/>
        <v>40438119.170183808</v>
      </c>
      <c r="F53" s="146"/>
      <c r="G53" s="147">
        <v>38726493.743395247</v>
      </c>
      <c r="H53" s="147"/>
      <c r="I53" s="147">
        <v>1711625.4267885648</v>
      </c>
      <c r="J53" s="169"/>
      <c r="L53" s="165"/>
    </row>
    <row r="54" spans="1:12" ht="18" customHeight="1" thickBot="1">
      <c r="A54" s="1121" t="s">
        <v>39</v>
      </c>
      <c r="B54" s="1121"/>
      <c r="C54" s="100"/>
      <c r="D54" s="175"/>
      <c r="E54" s="149">
        <f t="shared" si="4"/>
        <v>142070699.72586444</v>
      </c>
      <c r="F54" s="150"/>
      <c r="G54" s="151">
        <v>131579106.54605959</v>
      </c>
      <c r="H54" s="151"/>
      <c r="I54" s="151">
        <v>10491593.179804837</v>
      </c>
      <c r="J54" s="176"/>
      <c r="L54" s="165"/>
    </row>
    <row r="55" spans="1:12" s="43" customFormat="1">
      <c r="B55" s="14"/>
      <c r="C55" s="14"/>
      <c r="D55" s="15"/>
      <c r="H55" s="44"/>
    </row>
    <row r="56" spans="1:12" ht="13.8">
      <c r="A56" s="155"/>
      <c r="B56" s="155"/>
      <c r="C56" s="155"/>
      <c r="D56" s="177"/>
    </row>
    <row r="57" spans="1:12" ht="13.8">
      <c r="A57" s="155"/>
      <c r="B57" s="155"/>
      <c r="C57" s="155"/>
      <c r="D57" s="177"/>
    </row>
    <row r="58" spans="1:12" ht="13.8">
      <c r="A58" s="155"/>
      <c r="B58" s="155"/>
      <c r="C58" s="155"/>
      <c r="D58" s="177"/>
    </row>
    <row r="59" spans="1:12" ht="13.8">
      <c r="A59" s="155"/>
      <c r="B59" s="155"/>
      <c r="C59" s="155"/>
      <c r="D59" s="177"/>
    </row>
    <row r="60" spans="1:12" ht="13.8">
      <c r="A60" s="155"/>
      <c r="B60" s="155"/>
      <c r="C60" s="155"/>
      <c r="D60" s="177"/>
    </row>
    <row r="61" spans="1:12" ht="13.8">
      <c r="A61" s="155"/>
      <c r="B61" s="155"/>
      <c r="C61" s="155"/>
      <c r="D61" s="177"/>
    </row>
    <row r="62" spans="1:12" ht="16.2">
      <c r="A62" s="155"/>
      <c r="B62" s="369" t="s">
        <v>936</v>
      </c>
      <c r="C62" s="155"/>
      <c r="D62" s="177"/>
      <c r="E62" s="155">
        <f>E38+E39</f>
        <v>42064920.327278458</v>
      </c>
      <c r="G62" s="155">
        <f>G38+G39</f>
        <v>37757083.55524829</v>
      </c>
      <c r="I62" s="155">
        <f>I38+I39</f>
        <v>4307836.7720301729</v>
      </c>
    </row>
    <row r="63" spans="1:12" ht="13.8">
      <c r="A63" s="155"/>
      <c r="B63" s="155"/>
      <c r="C63" s="155"/>
      <c r="D63" s="177"/>
    </row>
    <row r="64" spans="1:12" ht="13.8">
      <c r="A64" s="155"/>
      <c r="B64" s="155"/>
      <c r="C64" s="155"/>
      <c r="D64" s="177"/>
    </row>
    <row r="65" spans="1:4" ht="13.8">
      <c r="A65" s="155"/>
      <c r="B65" s="155"/>
      <c r="C65" s="155"/>
      <c r="D65" s="177"/>
    </row>
    <row r="66" spans="1:4" ht="13.8">
      <c r="A66" s="155"/>
      <c r="B66" s="155"/>
      <c r="C66" s="155"/>
      <c r="D66" s="177"/>
    </row>
    <row r="67" spans="1:4" ht="13.8">
      <c r="A67" s="155"/>
      <c r="B67" s="155"/>
      <c r="C67" s="155"/>
      <c r="D67" s="177"/>
    </row>
    <row r="68" spans="1:4" ht="13.8">
      <c r="A68" s="155"/>
      <c r="B68" s="155"/>
      <c r="C68" s="155"/>
      <c r="D68" s="177"/>
    </row>
    <row r="69" spans="1:4" ht="13.8">
      <c r="A69" s="155"/>
      <c r="B69" s="155"/>
      <c r="C69" s="155"/>
      <c r="D69" s="177"/>
    </row>
    <row r="70" spans="1:4" ht="13.8">
      <c r="A70" s="155"/>
      <c r="B70" s="155"/>
      <c r="C70" s="155"/>
      <c r="D70" s="177"/>
    </row>
    <row r="71" spans="1:4" ht="13.8">
      <c r="A71" s="155"/>
      <c r="B71" s="155"/>
      <c r="C71" s="155"/>
      <c r="D71" s="177"/>
    </row>
    <row r="72" spans="1:4" ht="13.8">
      <c r="A72" s="155"/>
      <c r="B72" s="155"/>
      <c r="C72" s="155"/>
      <c r="D72" s="177"/>
    </row>
    <row r="73" spans="1:4" ht="13.8">
      <c r="A73" s="155"/>
      <c r="B73" s="155"/>
      <c r="C73" s="155"/>
      <c r="D73" s="177"/>
    </row>
    <row r="74" spans="1:4" ht="13.8">
      <c r="A74" s="155"/>
      <c r="B74" s="155"/>
      <c r="C74" s="155"/>
      <c r="D74" s="177"/>
    </row>
  </sheetData>
  <mergeCells count="30">
    <mergeCell ref="A50:B50"/>
    <mergeCell ref="A54:B54"/>
    <mergeCell ref="A11:C11"/>
    <mergeCell ref="A8:C8"/>
    <mergeCell ref="A12:C12"/>
    <mergeCell ref="A49:C49"/>
    <mergeCell ref="A27:C27"/>
    <mergeCell ref="A15:C15"/>
    <mergeCell ref="A17:C17"/>
    <mergeCell ref="A48:B48"/>
    <mergeCell ref="A33:C33"/>
    <mergeCell ref="A10:C10"/>
    <mergeCell ref="A19:C19"/>
    <mergeCell ref="A34:B34"/>
    <mergeCell ref="A14:C14"/>
    <mergeCell ref="A13:C13"/>
    <mergeCell ref="A16:C16"/>
    <mergeCell ref="A24:C24"/>
    <mergeCell ref="A21:C21"/>
    <mergeCell ref="I3:J5"/>
    <mergeCell ref="A18:C18"/>
    <mergeCell ref="A20:C20"/>
    <mergeCell ref="G3:H5"/>
    <mergeCell ref="A7:C7"/>
    <mergeCell ref="E3:F5"/>
    <mergeCell ref="A3:C5"/>
    <mergeCell ref="A9:C9"/>
    <mergeCell ref="A6:C6"/>
    <mergeCell ref="A22:C22"/>
    <mergeCell ref="A23:C23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BC83"/>
  <sheetViews>
    <sheetView view="pageBreakPreview" topLeftCell="A22" zoomScaleNormal="50" workbookViewId="0">
      <selection activeCell="J65" sqref="J65"/>
    </sheetView>
  </sheetViews>
  <sheetFormatPr defaultColWidth="9.109375" defaultRowHeight="15.6"/>
  <cols>
    <col min="1" max="1" width="2.33203125" style="178" customWidth="1"/>
    <col min="2" max="2" width="15.6640625" style="178" customWidth="1"/>
    <col min="3" max="3" width="2.33203125" style="178" customWidth="1"/>
    <col min="4" max="4" width="1.6640625" style="179" customWidth="1"/>
    <col min="5" max="5" width="14.6640625" style="155" customWidth="1"/>
    <col min="6" max="6" width="4.33203125" style="155" customWidth="1"/>
    <col min="7" max="7" width="16.6640625" style="155" customWidth="1"/>
    <col min="8" max="8" width="4.33203125" style="155" customWidth="1"/>
    <col min="9" max="9" width="16.6640625" style="155" customWidth="1"/>
    <col min="10" max="10" width="4.33203125" style="155" customWidth="1"/>
    <col min="11" max="16384" width="9.109375" style="155"/>
  </cols>
  <sheetData>
    <row r="1" spans="1:10" s="154" customFormat="1" ht="35.1" customHeight="1">
      <c r="A1" s="152" t="s">
        <v>577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12.9" customHeight="1" thickBot="1">
      <c r="A2" s="155"/>
      <c r="B2" s="156"/>
      <c r="C2" s="157"/>
      <c r="D2" s="158"/>
      <c r="E2" s="159"/>
      <c r="F2" s="159"/>
      <c r="G2" s="159"/>
      <c r="H2" s="159"/>
      <c r="I2" s="159"/>
      <c r="J2" s="160" t="s">
        <v>349</v>
      </c>
    </row>
    <row r="3" spans="1:10" ht="15" customHeight="1">
      <c r="A3" s="1153" t="s">
        <v>1</v>
      </c>
      <c r="B3" s="1153"/>
      <c r="C3" s="1153"/>
      <c r="D3" s="161"/>
      <c r="E3" s="1156" t="s">
        <v>78</v>
      </c>
      <c r="F3" s="1157"/>
      <c r="G3" s="1156" t="s">
        <v>943</v>
      </c>
      <c r="H3" s="1157"/>
      <c r="I3" s="1156" t="s">
        <v>209</v>
      </c>
      <c r="J3" s="1162"/>
    </row>
    <row r="4" spans="1:10" ht="15" customHeight="1">
      <c r="A4" s="1154"/>
      <c r="B4" s="1154"/>
      <c r="C4" s="1154"/>
      <c r="D4" s="161"/>
      <c r="E4" s="1158"/>
      <c r="F4" s="1159"/>
      <c r="G4" s="1158"/>
      <c r="H4" s="1159"/>
      <c r="I4" s="1158"/>
      <c r="J4" s="1163"/>
    </row>
    <row r="5" spans="1:10" ht="48.75" customHeight="1">
      <c r="A5" s="1155"/>
      <c r="B5" s="1155"/>
      <c r="C5" s="1155"/>
      <c r="D5" s="99"/>
      <c r="E5" s="1160"/>
      <c r="F5" s="1161"/>
      <c r="G5" s="1160"/>
      <c r="H5" s="1161"/>
      <c r="I5" s="1160"/>
      <c r="J5" s="1164"/>
    </row>
    <row r="6" spans="1:10" s="165" customFormat="1" ht="24.6" hidden="1" customHeight="1">
      <c r="A6" s="1165" t="s">
        <v>834</v>
      </c>
      <c r="B6" s="1165"/>
      <c r="C6" s="1165"/>
      <c r="D6" s="18"/>
      <c r="E6" s="163">
        <f t="shared" ref="E6:E12" si="0">G6+I6</f>
        <v>318535037</v>
      </c>
      <c r="F6" s="164"/>
      <c r="G6" s="164">
        <v>297312785</v>
      </c>
      <c r="H6" s="164"/>
      <c r="I6" s="164">
        <v>21222252</v>
      </c>
    </row>
    <row r="7" spans="1:10" s="165" customFormat="1" ht="24.6" hidden="1" customHeight="1">
      <c r="A7" s="1152" t="s">
        <v>835</v>
      </c>
      <c r="B7" s="1152"/>
      <c r="C7" s="1152"/>
      <c r="D7" s="18"/>
      <c r="E7" s="166">
        <f t="shared" si="0"/>
        <v>273439192.06678963</v>
      </c>
      <c r="F7" s="167"/>
      <c r="G7" s="167">
        <v>255463872.03214708</v>
      </c>
      <c r="H7" s="167"/>
      <c r="I7" s="167">
        <v>17975320.034642551</v>
      </c>
    </row>
    <row r="8" spans="1:10" s="165" customFormat="1" ht="24.6" hidden="1" customHeight="1">
      <c r="A8" s="1152" t="s">
        <v>873</v>
      </c>
      <c r="B8" s="1152"/>
      <c r="C8" s="1152"/>
      <c r="D8" s="18"/>
      <c r="E8" s="166">
        <f t="shared" si="0"/>
        <v>317384111</v>
      </c>
      <c r="F8" s="167"/>
      <c r="G8" s="167">
        <v>314489922</v>
      </c>
      <c r="H8" s="167"/>
      <c r="I8" s="167">
        <v>2894189</v>
      </c>
    </row>
    <row r="9" spans="1:10" s="165" customFormat="1" ht="19.5" hidden="1" customHeight="1">
      <c r="A9" s="1152" t="s">
        <v>874</v>
      </c>
      <c r="B9" s="1152"/>
      <c r="C9" s="1152"/>
      <c r="D9" s="18"/>
      <c r="E9" s="166">
        <f t="shared" si="0"/>
        <v>234067363.26924813</v>
      </c>
      <c r="F9" s="167"/>
      <c r="G9" s="167">
        <v>215267322.94458571</v>
      </c>
      <c r="H9" s="167"/>
      <c r="I9" s="167">
        <v>18800040.324662428</v>
      </c>
    </row>
    <row r="10" spans="1:10" s="165" customFormat="1" ht="19.5" hidden="1" customHeight="1">
      <c r="A10" s="1152" t="s">
        <v>875</v>
      </c>
      <c r="B10" s="1152"/>
      <c r="C10" s="1152"/>
      <c r="D10" s="18"/>
      <c r="E10" s="166">
        <f t="shared" si="0"/>
        <v>279894496.5474422</v>
      </c>
      <c r="F10" s="167"/>
      <c r="G10" s="167">
        <v>262428581.17396924</v>
      </c>
      <c r="H10" s="167"/>
      <c r="I10" s="167">
        <v>17465915.373472951</v>
      </c>
    </row>
    <row r="11" spans="1:10" s="130" customFormat="1" ht="13.65" hidden="1" customHeight="1">
      <c r="A11" s="1100" t="s">
        <v>876</v>
      </c>
      <c r="B11" s="1100"/>
      <c r="C11" s="1100"/>
      <c r="D11" s="2"/>
      <c r="E11" s="131">
        <f t="shared" si="0"/>
        <v>319850957.67002332</v>
      </c>
      <c r="F11" s="132"/>
      <c r="G11" s="50">
        <v>284329598.69309759</v>
      </c>
      <c r="H11" s="50"/>
      <c r="I11" s="50">
        <v>35521358.976925708</v>
      </c>
    </row>
    <row r="12" spans="1:10" s="165" customFormat="1" ht="13.65" hidden="1" customHeight="1">
      <c r="A12" s="1152" t="s">
        <v>877</v>
      </c>
      <c r="B12" s="1152"/>
      <c r="C12" s="1152"/>
      <c r="D12" s="18"/>
      <c r="E12" s="166">
        <f t="shared" si="0"/>
        <v>331790304.16354686</v>
      </c>
      <c r="F12" s="167"/>
      <c r="G12" s="50">
        <v>304432118.85760933</v>
      </c>
      <c r="H12" s="167"/>
      <c r="I12" s="50">
        <v>27358185.305937532</v>
      </c>
    </row>
    <row r="13" spans="1:10" s="165" customFormat="1" ht="14.25" hidden="1" customHeight="1">
      <c r="A13" s="1100" t="s">
        <v>878</v>
      </c>
      <c r="B13" s="1100"/>
      <c r="C13" s="1100"/>
      <c r="D13" s="18"/>
      <c r="E13" s="166">
        <f>SUM(G13:I13)</f>
        <v>347620767.12732124</v>
      </c>
      <c r="F13" s="167"/>
      <c r="G13" s="167">
        <v>311857891.91174448</v>
      </c>
      <c r="H13" s="167"/>
      <c r="I13" s="167">
        <v>35762875.215576738</v>
      </c>
    </row>
    <row r="14" spans="1:10" s="165" customFormat="1" ht="13.65" hidden="1" customHeight="1">
      <c r="A14" s="1100" t="s">
        <v>879</v>
      </c>
      <c r="B14" s="1100"/>
      <c r="C14" s="1100"/>
      <c r="D14" s="18"/>
      <c r="E14" s="166">
        <f t="shared" ref="E14:E19" si="1">G14+I14</f>
        <v>351972742.32019174</v>
      </c>
      <c r="F14" s="167"/>
      <c r="G14" s="50">
        <v>329291549.46900713</v>
      </c>
      <c r="H14" s="167"/>
      <c r="I14" s="50">
        <v>22681192.851184607</v>
      </c>
    </row>
    <row r="15" spans="1:10" s="165" customFormat="1" ht="13.65" hidden="1" customHeight="1">
      <c r="A15" s="1152" t="s">
        <v>880</v>
      </c>
      <c r="B15" s="1152"/>
      <c r="C15" s="1152"/>
      <c r="D15" s="18"/>
      <c r="E15" s="166">
        <f t="shared" si="1"/>
        <v>375074251.8803845</v>
      </c>
      <c r="F15" s="167"/>
      <c r="G15" s="167">
        <v>337667914.69405138</v>
      </c>
      <c r="H15" s="167"/>
      <c r="I15" s="167">
        <v>37406337.186333112</v>
      </c>
    </row>
    <row r="16" spans="1:10" s="165" customFormat="1" ht="15" hidden="1" customHeight="1">
      <c r="A16" s="1100" t="s">
        <v>881</v>
      </c>
      <c r="B16" s="1100"/>
      <c r="C16" s="1100"/>
      <c r="D16" s="18"/>
      <c r="E16" s="166">
        <f t="shared" si="1"/>
        <v>320919019.10139155</v>
      </c>
      <c r="F16" s="167"/>
      <c r="G16" s="167">
        <v>299226461.79350102</v>
      </c>
      <c r="H16" s="167"/>
      <c r="I16" s="167">
        <v>21692557.30789056</v>
      </c>
    </row>
    <row r="17" spans="1:55" s="165" customFormat="1" ht="15" hidden="1" customHeight="1">
      <c r="A17" s="1100" t="s">
        <v>882</v>
      </c>
      <c r="B17" s="1100"/>
      <c r="C17" s="1100"/>
      <c r="D17" s="18"/>
      <c r="E17" s="143">
        <f t="shared" si="1"/>
        <v>349578983.71449196</v>
      </c>
      <c r="F17" s="144"/>
      <c r="G17" s="144">
        <v>331103305.22873092</v>
      </c>
      <c r="H17" s="144"/>
      <c r="I17" s="144">
        <v>18475678.485761065</v>
      </c>
      <c r="J17" s="167"/>
    </row>
    <row r="18" spans="1:55" s="165" customFormat="1" ht="15" hidden="1" customHeight="1">
      <c r="A18" s="1100" t="s">
        <v>883</v>
      </c>
      <c r="B18" s="1100"/>
      <c r="C18" s="1100"/>
      <c r="D18" s="18"/>
      <c r="E18" s="143">
        <f t="shared" si="1"/>
        <v>334926797.18539929</v>
      </c>
      <c r="F18" s="144"/>
      <c r="G18" s="144">
        <v>327954187.36831635</v>
      </c>
      <c r="H18" s="144"/>
      <c r="I18" s="144">
        <v>6972609.8170829285</v>
      </c>
      <c r="J18" s="167"/>
      <c r="K18" s="167"/>
      <c r="L18" s="167"/>
      <c r="M18" s="167"/>
    </row>
    <row r="19" spans="1:55" s="165" customFormat="1" ht="15" customHeight="1">
      <c r="A19" s="1100" t="s">
        <v>884</v>
      </c>
      <c r="B19" s="1100"/>
      <c r="C19" s="1100"/>
      <c r="D19" s="18"/>
      <c r="E19" s="143">
        <f t="shared" si="1"/>
        <v>342895951.80424482</v>
      </c>
      <c r="F19" s="144"/>
      <c r="G19" s="144">
        <v>316269790.26960284</v>
      </c>
      <c r="H19" s="144"/>
      <c r="I19" s="144">
        <v>26626161.534641959</v>
      </c>
      <c r="J19" s="167"/>
      <c r="K19" s="167"/>
      <c r="L19" s="167"/>
      <c r="M19" s="167"/>
    </row>
    <row r="20" spans="1:55" s="165" customFormat="1" ht="15" customHeight="1">
      <c r="A20" s="1100" t="s">
        <v>885</v>
      </c>
      <c r="B20" s="1100"/>
      <c r="C20" s="1100"/>
      <c r="D20" s="18"/>
      <c r="E20" s="143">
        <f>G20+I20</f>
        <v>331455094.97432512</v>
      </c>
      <c r="F20" s="144"/>
      <c r="G20" s="144">
        <v>312098420.98798788</v>
      </c>
      <c r="H20" s="144"/>
      <c r="I20" s="144">
        <v>19356673.986337218</v>
      </c>
      <c r="J20" s="167"/>
      <c r="K20" s="167"/>
      <c r="L20" s="167"/>
      <c r="M20" s="167"/>
    </row>
    <row r="21" spans="1:55" s="165" customFormat="1" ht="15" customHeight="1">
      <c r="A21" s="1100" t="s">
        <v>886</v>
      </c>
      <c r="B21" s="1100"/>
      <c r="C21" s="1100"/>
      <c r="D21" s="18"/>
      <c r="E21" s="143">
        <f>G21+I21</f>
        <v>366315823.5216189</v>
      </c>
      <c r="F21" s="144"/>
      <c r="G21" s="144">
        <v>346190748.97137898</v>
      </c>
      <c r="H21" s="144"/>
      <c r="I21" s="144">
        <v>20125074.550239943</v>
      </c>
      <c r="J21" s="167"/>
      <c r="K21" s="167"/>
      <c r="L21" s="167"/>
      <c r="M21" s="167"/>
    </row>
    <row r="22" spans="1:55" s="165" customFormat="1" ht="18" customHeight="1">
      <c r="A22" s="1100" t="s">
        <v>887</v>
      </c>
      <c r="B22" s="1100"/>
      <c r="C22" s="1100"/>
      <c r="D22" s="18"/>
      <c r="E22" s="143">
        <f>G22+I22</f>
        <v>347183270.53211039</v>
      </c>
      <c r="F22" s="144"/>
      <c r="G22" s="144">
        <v>322378700.24124277</v>
      </c>
      <c r="H22" s="144"/>
      <c r="I22" s="144">
        <v>24804570.290867642</v>
      </c>
      <c r="J22" s="167"/>
      <c r="K22" s="167"/>
      <c r="L22" s="167"/>
      <c r="M22" s="167"/>
    </row>
    <row r="23" spans="1:55" s="165" customFormat="1" ht="15">
      <c r="A23" s="1100" t="s">
        <v>1101</v>
      </c>
      <c r="B23" s="1100"/>
      <c r="C23" s="1100"/>
      <c r="D23" s="18"/>
      <c r="E23" s="143">
        <f>G23+I23</f>
        <v>318462404.24293149</v>
      </c>
      <c r="F23" s="144"/>
      <c r="G23" s="144">
        <v>285059708.45722783</v>
      </c>
      <c r="H23" s="144"/>
      <c r="I23" s="144">
        <v>33402695.785703659</v>
      </c>
      <c r="J23" s="167"/>
    </row>
    <row r="24" spans="1:55" s="41" customFormat="1" ht="14.25" customHeight="1">
      <c r="A24" s="1100" t="s">
        <v>17</v>
      </c>
      <c r="B24" s="1100"/>
      <c r="C24" s="1100"/>
      <c r="D24" s="2"/>
      <c r="E24" s="147"/>
      <c r="F24" s="147"/>
      <c r="G24" s="147"/>
      <c r="H24" s="147"/>
      <c r="I24" s="147"/>
      <c r="J24" s="169"/>
    </row>
    <row r="25" spans="1:55" s="43" customFormat="1" ht="15" customHeight="1">
      <c r="A25" s="98"/>
      <c r="B25" s="42" t="s">
        <v>888</v>
      </c>
      <c r="C25" s="98"/>
      <c r="D25" s="46"/>
      <c r="E25" s="145">
        <f>G25+I25</f>
        <v>103704359.57190512</v>
      </c>
      <c r="F25" s="147"/>
      <c r="G25" s="147">
        <v>82249632.247352809</v>
      </c>
      <c r="H25" s="147"/>
      <c r="I25" s="147">
        <v>21454727.324552309</v>
      </c>
      <c r="J25" s="169"/>
      <c r="K25" s="50"/>
      <c r="L25" s="50"/>
      <c r="M25" s="50"/>
      <c r="N25" s="50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</row>
    <row r="26" spans="1:55" s="43" customFormat="1" ht="15" customHeight="1">
      <c r="A26" s="98"/>
      <c r="B26" s="42" t="s">
        <v>889</v>
      </c>
      <c r="C26" s="98"/>
      <c r="D26" s="46"/>
      <c r="E26" s="145">
        <f t="shared" ref="E26:E30" si="2">G26+I26</f>
        <v>52021835.648213163</v>
      </c>
      <c r="F26" s="147"/>
      <c r="G26" s="147">
        <v>46802159.936763369</v>
      </c>
      <c r="H26" s="147"/>
      <c r="I26" s="147">
        <v>5219675.7114497945</v>
      </c>
      <c r="J26" s="169"/>
      <c r="K26" s="169"/>
      <c r="L26" s="169"/>
      <c r="M26" s="169"/>
      <c r="N26" s="169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</row>
    <row r="27" spans="1:55" s="43" customFormat="1" ht="15" customHeight="1">
      <c r="A27" s="98"/>
      <c r="B27" s="42" t="s">
        <v>890</v>
      </c>
      <c r="C27" s="98"/>
      <c r="D27" s="46"/>
      <c r="E27" s="145">
        <f t="shared" si="2"/>
        <v>63249493.075039595</v>
      </c>
      <c r="F27" s="147"/>
      <c r="G27" s="147">
        <v>58081544.857329845</v>
      </c>
      <c r="H27" s="147"/>
      <c r="I27" s="147">
        <v>5167948.2177097527</v>
      </c>
      <c r="J27" s="169"/>
      <c r="K27" s="169"/>
      <c r="L27" s="169"/>
      <c r="M27" s="169"/>
      <c r="N27" s="169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</row>
    <row r="28" spans="1:55" s="43" customFormat="1" ht="15" customHeight="1">
      <c r="A28" s="98"/>
      <c r="B28" s="42" t="s">
        <v>891</v>
      </c>
      <c r="C28" s="98"/>
      <c r="D28" s="46"/>
      <c r="E28" s="145">
        <f t="shared" si="2"/>
        <v>28746438.755389754</v>
      </c>
      <c r="F28" s="147"/>
      <c r="G28" s="147">
        <v>28092871.995397963</v>
      </c>
      <c r="H28" s="147"/>
      <c r="I28" s="147">
        <v>653566.75999179285</v>
      </c>
      <c r="J28" s="169"/>
      <c r="K28" s="169"/>
      <c r="L28" s="169"/>
      <c r="M28" s="169"/>
      <c r="N28" s="169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</row>
    <row r="29" spans="1:55" s="43" customFormat="1" ht="15" customHeight="1">
      <c r="A29" s="98"/>
      <c r="B29" s="42" t="s">
        <v>892</v>
      </c>
      <c r="C29" s="98"/>
      <c r="D29" s="46"/>
      <c r="E29" s="145">
        <f t="shared" si="2"/>
        <v>29244090.738383763</v>
      </c>
      <c r="F29" s="147"/>
      <c r="G29" s="147">
        <v>28337312.966383763</v>
      </c>
      <c r="H29" s="147"/>
      <c r="I29" s="147">
        <v>906777.77200000011</v>
      </c>
      <c r="J29" s="169"/>
      <c r="K29" s="169"/>
      <c r="L29" s="169"/>
      <c r="M29" s="169"/>
      <c r="N29" s="169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</row>
    <row r="30" spans="1:55" s="43" customFormat="1" ht="15" customHeight="1">
      <c r="A30" s="98"/>
      <c r="B30" s="42" t="s">
        <v>893</v>
      </c>
      <c r="C30" s="98"/>
      <c r="D30" s="46"/>
      <c r="E30" s="145">
        <f t="shared" si="2"/>
        <v>41496186.454000004</v>
      </c>
      <c r="F30" s="147"/>
      <c r="G30" s="147">
        <v>41496186.454000004</v>
      </c>
      <c r="H30" s="147"/>
      <c r="I30" s="148">
        <v>0</v>
      </c>
      <c r="J30" s="169"/>
      <c r="K30" s="169"/>
      <c r="L30" s="169"/>
      <c r="M30" s="169"/>
      <c r="N30" s="169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</row>
    <row r="31" spans="1:55" s="43" customFormat="1" ht="15" customHeight="1">
      <c r="A31" s="1100" t="s">
        <v>18</v>
      </c>
      <c r="B31" s="1100"/>
      <c r="C31" s="1100"/>
      <c r="D31" s="2"/>
      <c r="E31" s="147"/>
      <c r="F31" s="147"/>
      <c r="G31" s="147"/>
      <c r="H31" s="147"/>
      <c r="I31" s="147"/>
      <c r="J31" s="169"/>
      <c r="K31" s="169"/>
      <c r="L31" s="169"/>
      <c r="M31" s="169"/>
      <c r="N31" s="169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</row>
    <row r="32" spans="1:55" s="43" customFormat="1" ht="15" customHeight="1">
      <c r="A32" s="98"/>
      <c r="B32" s="62" t="s">
        <v>487</v>
      </c>
      <c r="C32" s="98"/>
      <c r="D32" s="46"/>
      <c r="E32" s="145">
        <f t="shared" ref="E32:E41" si="3">G32+I32</f>
        <v>12048938.99389503</v>
      </c>
      <c r="F32" s="147"/>
      <c r="G32" s="147">
        <v>10218487.616406685</v>
      </c>
      <c r="H32" s="147"/>
      <c r="I32" s="147">
        <v>1830451.3774883456</v>
      </c>
      <c r="J32" s="169"/>
      <c r="K32" s="169"/>
      <c r="L32" s="169"/>
      <c r="M32" s="169"/>
      <c r="N32" s="169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</row>
    <row r="33" spans="1:55" s="43" customFormat="1" ht="15" customHeight="1">
      <c r="A33" s="98"/>
      <c r="B33" s="62" t="s">
        <v>488</v>
      </c>
      <c r="C33" s="98"/>
      <c r="D33" s="46"/>
      <c r="E33" s="145">
        <f>G33+I33</f>
        <v>8882982.9742934201</v>
      </c>
      <c r="F33" s="147"/>
      <c r="G33" s="147">
        <v>8556406.2795531545</v>
      </c>
      <c r="H33" s="147"/>
      <c r="I33" s="147">
        <v>326576.69474026514</v>
      </c>
      <c r="J33" s="169"/>
      <c r="K33" s="169"/>
      <c r="L33" s="169"/>
      <c r="M33" s="169"/>
      <c r="N33" s="169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</row>
    <row r="34" spans="1:55" s="43" customFormat="1" ht="15" customHeight="1">
      <c r="A34" s="42"/>
      <c r="B34" s="62" t="s">
        <v>489</v>
      </c>
      <c r="C34" s="42"/>
      <c r="D34" s="46"/>
      <c r="E34" s="145">
        <f t="shared" si="3"/>
        <v>23035179.03629991</v>
      </c>
      <c r="F34" s="147"/>
      <c r="G34" s="147">
        <v>20709518.557611257</v>
      </c>
      <c r="H34" s="147"/>
      <c r="I34" s="147">
        <v>2325660.4786886522</v>
      </c>
      <c r="J34" s="169"/>
      <c r="K34" s="169"/>
      <c r="L34" s="169"/>
      <c r="M34" s="169"/>
      <c r="N34" s="169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</row>
    <row r="35" spans="1:55" s="43" customFormat="1" ht="15" customHeight="1">
      <c r="A35" s="42"/>
      <c r="B35" s="62" t="s">
        <v>490</v>
      </c>
      <c r="C35" s="42"/>
      <c r="D35" s="46"/>
      <c r="E35" s="145">
        <f t="shared" si="3"/>
        <v>44605875.859180465</v>
      </c>
      <c r="F35" s="147"/>
      <c r="G35" s="147">
        <v>41123537.046484366</v>
      </c>
      <c r="H35" s="147"/>
      <c r="I35" s="147">
        <v>3482338.8126960965</v>
      </c>
      <c r="J35" s="169"/>
      <c r="K35" s="169"/>
      <c r="L35" s="169"/>
      <c r="M35" s="169"/>
      <c r="N35" s="169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</row>
    <row r="36" spans="1:55" s="43" customFormat="1" ht="15" customHeight="1">
      <c r="A36" s="42"/>
      <c r="B36" s="62" t="s">
        <v>491</v>
      </c>
      <c r="C36" s="42"/>
      <c r="D36" s="46"/>
      <c r="E36" s="145">
        <f t="shared" si="3"/>
        <v>45839646.403627507</v>
      </c>
      <c r="F36" s="147"/>
      <c r="G36" s="147">
        <v>40614256.418172754</v>
      </c>
      <c r="H36" s="147"/>
      <c r="I36" s="147">
        <v>5225389.9854547512</v>
      </c>
      <c r="J36" s="169"/>
      <c r="K36" s="169"/>
      <c r="L36" s="169"/>
      <c r="M36" s="169"/>
      <c r="N36" s="169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</row>
    <row r="37" spans="1:55" s="43" customFormat="1" ht="15" customHeight="1">
      <c r="A37" s="42"/>
      <c r="B37" s="62" t="s">
        <v>492</v>
      </c>
      <c r="C37" s="42"/>
      <c r="D37" s="46"/>
      <c r="E37" s="145">
        <f t="shared" si="3"/>
        <v>76960727.453523904</v>
      </c>
      <c r="F37" s="147"/>
      <c r="G37" s="147">
        <v>58141476.428073585</v>
      </c>
      <c r="H37" s="147"/>
      <c r="I37" s="147">
        <v>18819251.025450315</v>
      </c>
      <c r="J37" s="169"/>
      <c r="K37" s="169"/>
      <c r="L37" s="169"/>
      <c r="M37" s="169"/>
      <c r="N37" s="169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</row>
    <row r="38" spans="1:55" s="43" customFormat="1" ht="15" customHeight="1">
      <c r="A38" s="42"/>
      <c r="B38" s="62" t="s">
        <v>493</v>
      </c>
      <c r="C38" s="42"/>
      <c r="D38" s="46"/>
      <c r="E38" s="145">
        <f t="shared" si="3"/>
        <v>21581839.554053687</v>
      </c>
      <c r="F38" s="147"/>
      <c r="G38" s="147">
        <v>20634803.384868462</v>
      </c>
      <c r="H38" s="147"/>
      <c r="I38" s="147">
        <v>947036.16918522469</v>
      </c>
      <c r="J38" s="169"/>
      <c r="K38" s="169"/>
      <c r="L38" s="169"/>
      <c r="M38" s="169"/>
      <c r="N38" s="169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</row>
    <row r="39" spans="1:55" s="43" customFormat="1" ht="15" customHeight="1">
      <c r="A39" s="42"/>
      <c r="B39" s="62" t="s">
        <v>494</v>
      </c>
      <c r="C39" s="42"/>
      <c r="D39" s="46"/>
      <c r="E39" s="145">
        <f t="shared" si="3"/>
        <v>18543150.064140648</v>
      </c>
      <c r="F39" s="147"/>
      <c r="G39" s="147">
        <v>18190910.501140647</v>
      </c>
      <c r="H39" s="147"/>
      <c r="I39" s="147">
        <v>352239.56300000002</v>
      </c>
      <c r="J39" s="169"/>
      <c r="K39" s="169"/>
      <c r="L39" s="169"/>
      <c r="M39" s="169"/>
      <c r="N39" s="169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</row>
    <row r="40" spans="1:55" s="43" customFormat="1" ht="15" customHeight="1">
      <c r="A40" s="42"/>
      <c r="B40" s="62" t="s">
        <v>495</v>
      </c>
      <c r="C40" s="42"/>
      <c r="D40" s="46"/>
      <c r="E40" s="145">
        <f t="shared" si="3"/>
        <v>33516761.871916857</v>
      </c>
      <c r="F40" s="147"/>
      <c r="G40" s="147">
        <v>33423010.192916855</v>
      </c>
      <c r="H40" s="147"/>
      <c r="I40" s="147">
        <v>93751.679000000004</v>
      </c>
      <c r="J40" s="169"/>
      <c r="K40" s="169"/>
      <c r="L40" s="169"/>
      <c r="M40" s="169"/>
      <c r="N40" s="169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</row>
    <row r="41" spans="1:55" s="43" customFormat="1" ht="15" customHeight="1">
      <c r="A41" s="42"/>
      <c r="B41" s="62" t="s">
        <v>432</v>
      </c>
      <c r="C41" s="42"/>
      <c r="D41" s="46"/>
      <c r="E41" s="145">
        <f t="shared" si="3"/>
        <v>33447302.032000002</v>
      </c>
      <c r="F41" s="147"/>
      <c r="G41" s="147">
        <v>33447302.032000002</v>
      </c>
      <c r="H41" s="147"/>
      <c r="I41" s="147">
        <v>0</v>
      </c>
      <c r="J41" s="169"/>
      <c r="K41" s="169"/>
      <c r="L41" s="169"/>
      <c r="M41" s="169"/>
      <c r="N41" s="169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</row>
    <row r="42" spans="1:55" s="43" customFormat="1" ht="15" customHeight="1">
      <c r="A42" s="1100" t="s">
        <v>19</v>
      </c>
      <c r="B42" s="1100"/>
      <c r="C42" s="1100"/>
      <c r="D42" s="46"/>
      <c r="E42" s="147"/>
      <c r="F42" s="147"/>
      <c r="G42" s="147"/>
      <c r="H42" s="147"/>
      <c r="I42" s="147"/>
      <c r="J42" s="169"/>
      <c r="K42" s="169"/>
      <c r="L42" s="169"/>
      <c r="M42" s="169"/>
      <c r="N42" s="169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</row>
    <row r="43" spans="1:55" s="43" customFormat="1" ht="15" customHeight="1">
      <c r="A43" s="42"/>
      <c r="B43" s="62" t="s">
        <v>487</v>
      </c>
      <c r="C43" s="42"/>
      <c r="D43" s="46"/>
      <c r="E43" s="145">
        <f t="shared" ref="E43:E52" si="4">G43+I43</f>
        <v>8147519.9363388717</v>
      </c>
      <c r="F43" s="147"/>
      <c r="G43" s="147">
        <v>7809396.3061211621</v>
      </c>
      <c r="H43" s="147"/>
      <c r="I43" s="147">
        <v>338123.63021770969</v>
      </c>
      <c r="J43" s="169"/>
      <c r="K43" s="169"/>
      <c r="L43" s="169"/>
      <c r="M43" s="169"/>
      <c r="N43" s="169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</row>
    <row r="44" spans="1:55" s="43" customFormat="1" ht="15" customHeight="1">
      <c r="A44" s="42"/>
      <c r="B44" s="62" t="s">
        <v>488</v>
      </c>
      <c r="C44" s="42"/>
      <c r="D44" s="46"/>
      <c r="E44" s="145">
        <f t="shared" si="4"/>
        <v>8249674.4217333551</v>
      </c>
      <c r="F44" s="147"/>
      <c r="G44" s="147">
        <v>7853383.999725136</v>
      </c>
      <c r="H44" s="147"/>
      <c r="I44" s="147">
        <v>396290.422008219</v>
      </c>
      <c r="J44" s="169"/>
      <c r="K44" s="169"/>
      <c r="L44" s="169"/>
      <c r="M44" s="169"/>
      <c r="N44" s="169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</row>
    <row r="45" spans="1:55" s="43" customFormat="1" ht="15" customHeight="1">
      <c r="A45" s="42"/>
      <c r="B45" s="62" t="s">
        <v>489</v>
      </c>
      <c r="C45" s="42"/>
      <c r="D45" s="46"/>
      <c r="E45" s="145">
        <f t="shared" si="4"/>
        <v>21595309.581737086</v>
      </c>
      <c r="F45" s="147"/>
      <c r="G45" s="147">
        <v>20944311.380775463</v>
      </c>
      <c r="H45" s="147"/>
      <c r="I45" s="147">
        <v>650998.20096162439</v>
      </c>
      <c r="J45" s="169"/>
      <c r="K45" s="169"/>
      <c r="L45" s="169"/>
      <c r="M45" s="169"/>
      <c r="N45" s="169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</row>
    <row r="46" spans="1:55" s="43" customFormat="1" ht="15" customHeight="1">
      <c r="A46" s="98"/>
      <c r="B46" s="62" t="s">
        <v>490</v>
      </c>
      <c r="C46" s="98"/>
      <c r="D46" s="46"/>
      <c r="E46" s="145">
        <f t="shared" si="4"/>
        <v>42475826.329122424</v>
      </c>
      <c r="F46" s="147"/>
      <c r="G46" s="147">
        <v>39891021.274435669</v>
      </c>
      <c r="H46" s="147"/>
      <c r="I46" s="147">
        <v>2584805.0546867559</v>
      </c>
      <c r="J46" s="169"/>
      <c r="K46" s="169"/>
      <c r="L46" s="169"/>
      <c r="M46" s="169"/>
      <c r="N46" s="169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</row>
    <row r="47" spans="1:55" s="43" customFormat="1" ht="15" customHeight="1">
      <c r="A47" s="98"/>
      <c r="B47" s="62" t="s">
        <v>491</v>
      </c>
      <c r="C47" s="98"/>
      <c r="D47" s="46"/>
      <c r="E47" s="145">
        <f t="shared" si="4"/>
        <v>42838309.131334782</v>
      </c>
      <c r="F47" s="147"/>
      <c r="G47" s="147">
        <v>39155009.851271667</v>
      </c>
      <c r="H47" s="147"/>
      <c r="I47" s="147">
        <v>3683299.2800631113</v>
      </c>
      <c r="J47" s="169"/>
      <c r="K47" s="169"/>
      <c r="L47" s="169"/>
      <c r="M47" s="169"/>
      <c r="N47" s="169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</row>
    <row r="48" spans="1:55" s="43" customFormat="1" ht="15" customHeight="1">
      <c r="A48" s="98"/>
      <c r="B48" s="62" t="s">
        <v>492</v>
      </c>
      <c r="C48" s="98"/>
      <c r="D48" s="46"/>
      <c r="E48" s="145">
        <f t="shared" si="4"/>
        <v>64174024.617222875</v>
      </c>
      <c r="F48" s="147"/>
      <c r="G48" s="147">
        <v>60082070.824442744</v>
      </c>
      <c r="H48" s="147"/>
      <c r="I48" s="147">
        <v>4091953.792780133</v>
      </c>
      <c r="J48" s="169"/>
      <c r="K48" s="169"/>
      <c r="L48" s="169"/>
      <c r="M48" s="169"/>
      <c r="N48" s="169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</row>
    <row r="49" spans="1:55" s="43" customFormat="1" ht="15" customHeight="1">
      <c r="A49" s="98"/>
      <c r="B49" s="62" t="s">
        <v>493</v>
      </c>
      <c r="C49" s="98"/>
      <c r="D49" s="46"/>
      <c r="E49" s="145">
        <f t="shared" si="4"/>
        <v>19858826.428899549</v>
      </c>
      <c r="F49" s="147"/>
      <c r="G49" s="147">
        <v>18378981.357756991</v>
      </c>
      <c r="H49" s="147"/>
      <c r="I49" s="147">
        <v>1479845.0711425589</v>
      </c>
      <c r="J49" s="169"/>
      <c r="K49" s="169"/>
      <c r="L49" s="169"/>
      <c r="M49" s="169"/>
      <c r="N49" s="169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</row>
    <row r="50" spans="1:55" s="43" customFormat="1" ht="15" customHeight="1">
      <c r="A50" s="98"/>
      <c r="B50" s="62" t="s">
        <v>494</v>
      </c>
      <c r="C50" s="98"/>
      <c r="D50" s="46"/>
      <c r="E50" s="145">
        <f t="shared" si="4"/>
        <v>25575098.216416769</v>
      </c>
      <c r="F50" s="147"/>
      <c r="G50" s="147">
        <v>21635448.528731544</v>
      </c>
      <c r="H50" s="147"/>
      <c r="I50" s="147">
        <v>3939649.6876852252</v>
      </c>
      <c r="J50" s="169"/>
      <c r="K50" s="169"/>
      <c r="L50" s="169"/>
      <c r="M50" s="169"/>
      <c r="N50" s="169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</row>
    <row r="51" spans="1:55" s="43" customFormat="1" ht="15" customHeight="1">
      <c r="A51" s="98"/>
      <c r="B51" s="62" t="s">
        <v>495</v>
      </c>
      <c r="C51" s="98"/>
      <c r="D51" s="46"/>
      <c r="E51" s="145">
        <f t="shared" si="4"/>
        <v>35120909.753916852</v>
      </c>
      <c r="F51" s="147"/>
      <c r="G51" s="147">
        <v>35027158.074916855</v>
      </c>
      <c r="H51" s="147"/>
      <c r="I51" s="147">
        <v>93751.679000000004</v>
      </c>
      <c r="J51" s="169"/>
      <c r="K51" s="169"/>
      <c r="L51" s="169"/>
      <c r="M51" s="169"/>
      <c r="N51" s="169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</row>
    <row r="52" spans="1:55" s="43" customFormat="1" ht="15" customHeight="1">
      <c r="A52" s="98"/>
      <c r="B52" s="62" t="s">
        <v>432</v>
      </c>
      <c r="C52" s="98"/>
      <c r="D52" s="46"/>
      <c r="E52" s="145">
        <f t="shared" si="4"/>
        <v>50426905.82620883</v>
      </c>
      <c r="F52" s="147"/>
      <c r="G52" s="147">
        <v>34282926.85905052</v>
      </c>
      <c r="H52" s="147"/>
      <c r="I52" s="147">
        <v>16143978.96715831</v>
      </c>
      <c r="J52" s="169"/>
      <c r="K52" s="169"/>
      <c r="L52" s="169"/>
      <c r="M52" s="169"/>
      <c r="N52" s="169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</row>
    <row r="53" spans="1:55" s="43" customFormat="1" ht="15" customHeight="1">
      <c r="A53" s="1100" t="s">
        <v>20</v>
      </c>
      <c r="B53" s="1100"/>
      <c r="C53" s="1100"/>
      <c r="D53" s="2"/>
      <c r="E53" s="147"/>
      <c r="F53" s="147"/>
      <c r="G53" s="147"/>
      <c r="H53" s="147"/>
      <c r="I53" s="147"/>
      <c r="J53" s="169"/>
      <c r="K53" s="169"/>
      <c r="L53" s="169"/>
      <c r="M53" s="169"/>
      <c r="N53" s="169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</row>
    <row r="54" spans="1:55" s="43" customFormat="1" ht="15" customHeight="1">
      <c r="A54" s="44"/>
      <c r="B54" s="62" t="s">
        <v>487</v>
      </c>
      <c r="C54" s="44"/>
      <c r="D54" s="180"/>
      <c r="E54" s="145">
        <f t="shared" ref="E54:E63" si="5">G54+I54</f>
        <v>12153765.989070207</v>
      </c>
      <c r="F54" s="147"/>
      <c r="G54" s="147">
        <v>10915425.745662155</v>
      </c>
      <c r="H54" s="147"/>
      <c r="I54" s="147">
        <v>1238340.2434080516</v>
      </c>
      <c r="J54" s="169"/>
      <c r="K54" s="169"/>
      <c r="L54" s="169"/>
      <c r="M54" s="169"/>
      <c r="N54" s="169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</row>
    <row r="55" spans="1:55" s="43" customFormat="1" ht="15" customHeight="1">
      <c r="A55" s="6"/>
      <c r="B55" s="62" t="s">
        <v>488</v>
      </c>
      <c r="C55" s="6"/>
      <c r="D55" s="2"/>
      <c r="E55" s="145">
        <f t="shared" si="5"/>
        <v>9573890.3124946989</v>
      </c>
      <c r="F55" s="147"/>
      <c r="G55" s="147">
        <v>8970618.7884525303</v>
      </c>
      <c r="H55" s="147"/>
      <c r="I55" s="147">
        <v>603271.52404216875</v>
      </c>
      <c r="J55" s="169"/>
      <c r="K55" s="169"/>
      <c r="L55" s="169"/>
      <c r="M55" s="169"/>
      <c r="N55" s="169"/>
    </row>
    <row r="56" spans="1:55" s="43" customFormat="1" ht="15" customHeight="1">
      <c r="A56" s="98"/>
      <c r="B56" s="62" t="s">
        <v>489</v>
      </c>
      <c r="C56" s="98"/>
      <c r="D56" s="46"/>
      <c r="E56" s="145">
        <f t="shared" si="5"/>
        <v>19662891.697619084</v>
      </c>
      <c r="F56" s="147"/>
      <c r="G56" s="147">
        <v>18553246.461633466</v>
      </c>
      <c r="H56" s="147"/>
      <c r="I56" s="147">
        <v>1109645.2359856179</v>
      </c>
      <c r="J56" s="169"/>
      <c r="K56" s="169"/>
      <c r="L56" s="169"/>
      <c r="M56" s="169"/>
      <c r="N56" s="169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</row>
    <row r="57" spans="1:55" s="43" customFormat="1" ht="15" customHeight="1">
      <c r="A57" s="98"/>
      <c r="B57" s="62" t="s">
        <v>490</v>
      </c>
      <c r="C57" s="98"/>
      <c r="D57" s="46"/>
      <c r="E57" s="145">
        <f t="shared" si="5"/>
        <v>28409115.460272029</v>
      </c>
      <c r="F57" s="147"/>
      <c r="G57" s="147">
        <v>25209837.248274338</v>
      </c>
      <c r="H57" s="147"/>
      <c r="I57" s="147">
        <v>3199278.2119976906</v>
      </c>
      <c r="J57" s="169"/>
      <c r="K57" s="169"/>
      <c r="L57" s="169"/>
      <c r="M57" s="169"/>
      <c r="N57" s="169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</row>
    <row r="58" spans="1:55" s="43" customFormat="1" ht="15" customHeight="1">
      <c r="A58" s="98"/>
      <c r="B58" s="62" t="s">
        <v>491</v>
      </c>
      <c r="C58" s="98"/>
      <c r="D58" s="46"/>
      <c r="E58" s="145">
        <f t="shared" si="5"/>
        <v>29031417.153932597</v>
      </c>
      <c r="F58" s="147"/>
      <c r="G58" s="147">
        <v>26692302.912788682</v>
      </c>
      <c r="H58" s="147"/>
      <c r="I58" s="147">
        <v>2339114.2411439158</v>
      </c>
      <c r="J58" s="169"/>
      <c r="K58" s="169"/>
      <c r="L58" s="169"/>
      <c r="M58" s="169"/>
      <c r="N58" s="169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</row>
    <row r="59" spans="1:55" s="43" customFormat="1" ht="15" customHeight="1">
      <c r="A59" s="98"/>
      <c r="B59" s="62" t="s">
        <v>492</v>
      </c>
      <c r="C59" s="98"/>
      <c r="D59" s="46"/>
      <c r="E59" s="145">
        <f t="shared" si="5"/>
        <v>43903931.321791627</v>
      </c>
      <c r="F59" s="147"/>
      <c r="G59" s="147">
        <v>42001764.314879932</v>
      </c>
      <c r="H59" s="147"/>
      <c r="I59" s="147">
        <v>1902167.0069116985</v>
      </c>
      <c r="J59" s="169"/>
      <c r="K59" s="169"/>
      <c r="L59" s="169"/>
      <c r="M59" s="169"/>
      <c r="N59" s="169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</row>
    <row r="60" spans="1:55" s="43" customFormat="1" ht="15" customHeight="1">
      <c r="A60" s="98"/>
      <c r="B60" s="62" t="s">
        <v>493</v>
      </c>
      <c r="C60" s="98"/>
      <c r="D60" s="46"/>
      <c r="E60" s="145">
        <f t="shared" si="5"/>
        <v>38919432.684340104</v>
      </c>
      <c r="F60" s="147"/>
      <c r="G60" s="147">
        <v>19969585.407453384</v>
      </c>
      <c r="H60" s="147"/>
      <c r="I60" s="147">
        <v>18949847.27688672</v>
      </c>
      <c r="J60" s="169"/>
      <c r="K60" s="169"/>
      <c r="L60" s="169"/>
      <c r="M60" s="169"/>
      <c r="N60" s="169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</row>
    <row r="61" spans="1:55" s="43" customFormat="1" ht="15" customHeight="1">
      <c r="A61" s="98"/>
      <c r="B61" s="62" t="s">
        <v>494</v>
      </c>
      <c r="C61" s="98"/>
      <c r="D61" s="46"/>
      <c r="E61" s="145">
        <f t="shared" si="5"/>
        <v>28309228.532848321</v>
      </c>
      <c r="F61" s="147"/>
      <c r="G61" s="147">
        <v>26745743.575705763</v>
      </c>
      <c r="H61" s="147"/>
      <c r="I61" s="147">
        <v>1563484.9571425589</v>
      </c>
      <c r="J61" s="169"/>
      <c r="K61" s="169"/>
      <c r="L61" s="169"/>
      <c r="M61" s="169"/>
      <c r="N61" s="169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</row>
    <row r="62" spans="1:55" s="43" customFormat="1" ht="15" customHeight="1">
      <c r="A62" s="98"/>
      <c r="B62" s="62" t="s">
        <v>495</v>
      </c>
      <c r="C62" s="98"/>
      <c r="D62" s="46"/>
      <c r="E62" s="145">
        <f t="shared" si="5"/>
        <v>34141050.807645924</v>
      </c>
      <c r="F62" s="147"/>
      <c r="G62" s="147">
        <v>32523722.181460697</v>
      </c>
      <c r="H62" s="147"/>
      <c r="I62" s="147">
        <v>1617328.6261852246</v>
      </c>
      <c r="J62" s="169"/>
      <c r="K62" s="169"/>
      <c r="L62" s="169"/>
      <c r="M62" s="169"/>
      <c r="N62" s="169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</row>
    <row r="63" spans="1:55" s="44" customFormat="1" ht="15" customHeight="1" thickBot="1">
      <c r="A63" s="100"/>
      <c r="B63" s="63" t="s">
        <v>432</v>
      </c>
      <c r="C63" s="100"/>
      <c r="D63" s="181"/>
      <c r="E63" s="149">
        <f t="shared" si="5"/>
        <v>74357680.282916859</v>
      </c>
      <c r="F63" s="151"/>
      <c r="G63" s="151">
        <v>73477461.820916861</v>
      </c>
      <c r="H63" s="151"/>
      <c r="I63" s="151">
        <v>880218.46200000006</v>
      </c>
      <c r="J63" s="176"/>
      <c r="K63" s="169"/>
      <c r="L63" s="169"/>
      <c r="M63" s="169"/>
      <c r="N63" s="169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</row>
    <row r="64" spans="1:55" s="43" customFormat="1" ht="13.65" customHeight="1">
      <c r="B64" s="14"/>
      <c r="C64" s="14"/>
      <c r="D64" s="15"/>
      <c r="H64" s="44"/>
    </row>
    <row r="65" spans="1:4" ht="13.8">
      <c r="A65" s="155"/>
      <c r="B65" s="155"/>
      <c r="C65" s="155"/>
      <c r="D65" s="177"/>
    </row>
    <row r="66" spans="1:4" ht="13.8">
      <c r="A66" s="155"/>
      <c r="B66" s="155"/>
      <c r="C66" s="155"/>
      <c r="D66" s="177"/>
    </row>
    <row r="67" spans="1:4" ht="13.8">
      <c r="A67" s="155"/>
      <c r="B67" s="155"/>
      <c r="C67" s="155"/>
      <c r="D67" s="177"/>
    </row>
    <row r="68" spans="1:4" ht="13.8">
      <c r="A68" s="155"/>
      <c r="B68" s="155"/>
      <c r="C68" s="155"/>
      <c r="D68" s="177"/>
    </row>
    <row r="69" spans="1:4" ht="13.8">
      <c r="A69" s="155"/>
      <c r="B69" s="155"/>
      <c r="C69" s="155"/>
      <c r="D69" s="177"/>
    </row>
    <row r="70" spans="1:4" ht="13.8">
      <c r="A70" s="155"/>
      <c r="B70" s="155"/>
      <c r="C70" s="155"/>
      <c r="D70" s="177"/>
    </row>
    <row r="71" spans="1:4" ht="13.8">
      <c r="A71" s="155"/>
      <c r="B71" s="155"/>
      <c r="C71" s="155"/>
      <c r="D71" s="177"/>
    </row>
    <row r="72" spans="1:4" ht="13.8">
      <c r="A72" s="155"/>
      <c r="B72" s="155"/>
      <c r="C72" s="155"/>
      <c r="D72" s="177"/>
    </row>
    <row r="73" spans="1:4" ht="13.8">
      <c r="A73" s="155"/>
      <c r="B73" s="155"/>
      <c r="C73" s="155"/>
      <c r="D73" s="177"/>
    </row>
    <row r="74" spans="1:4" ht="13.8">
      <c r="A74" s="155"/>
      <c r="B74" s="155"/>
      <c r="C74" s="155"/>
      <c r="D74" s="177"/>
    </row>
    <row r="75" spans="1:4" ht="13.8">
      <c r="A75" s="155"/>
      <c r="B75" s="155"/>
      <c r="C75" s="155"/>
      <c r="D75" s="177"/>
    </row>
    <row r="76" spans="1:4" ht="13.8">
      <c r="A76" s="155"/>
      <c r="B76" s="155"/>
      <c r="C76" s="155"/>
      <c r="D76" s="177"/>
    </row>
    <row r="77" spans="1:4" ht="13.8">
      <c r="A77" s="155"/>
      <c r="B77" s="155"/>
      <c r="C77" s="155"/>
      <c r="D77" s="177"/>
    </row>
    <row r="78" spans="1:4" ht="13.8">
      <c r="A78" s="155"/>
      <c r="B78" s="155"/>
      <c r="C78" s="155"/>
      <c r="D78" s="177"/>
    </row>
    <row r="79" spans="1:4" ht="13.8">
      <c r="A79" s="155"/>
      <c r="B79" s="155"/>
      <c r="C79" s="155"/>
      <c r="D79" s="177"/>
    </row>
    <row r="80" spans="1:4" ht="13.8">
      <c r="A80" s="155"/>
      <c r="B80" s="155"/>
      <c r="C80" s="155"/>
      <c r="D80" s="177"/>
    </row>
    <row r="81" spans="1:4" ht="13.8">
      <c r="A81" s="155"/>
      <c r="B81" s="155"/>
      <c r="C81" s="155"/>
      <c r="D81" s="177"/>
    </row>
    <row r="82" spans="1:4" ht="13.8">
      <c r="A82" s="155"/>
      <c r="B82" s="155"/>
      <c r="C82" s="155"/>
      <c r="D82" s="177"/>
    </row>
    <row r="83" spans="1:4" ht="13.8">
      <c r="A83" s="155"/>
      <c r="B83" s="155"/>
      <c r="C83" s="155"/>
      <c r="D83" s="177"/>
    </row>
  </sheetData>
  <mergeCells count="26">
    <mergeCell ref="A53:C53"/>
    <mergeCell ref="A24:C24"/>
    <mergeCell ref="A42:C42"/>
    <mergeCell ref="A19:C19"/>
    <mergeCell ref="A31:C31"/>
    <mergeCell ref="A22:C22"/>
    <mergeCell ref="A23:C23"/>
    <mergeCell ref="A18:C18"/>
    <mergeCell ref="A20:C20"/>
    <mergeCell ref="A21:C21"/>
    <mergeCell ref="A17:C17"/>
    <mergeCell ref="A10:C10"/>
    <mergeCell ref="A13:C13"/>
    <mergeCell ref="A15:C15"/>
    <mergeCell ref="A11:C11"/>
    <mergeCell ref="A14:C14"/>
    <mergeCell ref="A16:C16"/>
    <mergeCell ref="A12:C12"/>
    <mergeCell ref="I3:J5"/>
    <mergeCell ref="E3:F5"/>
    <mergeCell ref="A3:C5"/>
    <mergeCell ref="A9:C9"/>
    <mergeCell ref="G3:H5"/>
    <mergeCell ref="A6:C6"/>
    <mergeCell ref="A7:C7"/>
    <mergeCell ref="A8:C8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O62"/>
  <sheetViews>
    <sheetView view="pageBreakPreview" zoomScaleNormal="50" workbookViewId="0">
      <selection activeCell="J65" sqref="J65"/>
    </sheetView>
  </sheetViews>
  <sheetFormatPr defaultColWidth="9.109375" defaultRowHeight="15.6"/>
  <cols>
    <col min="1" max="1" width="2.33203125" style="178" customWidth="1"/>
    <col min="2" max="2" width="15.6640625" style="178" customWidth="1"/>
    <col min="3" max="3" width="2.33203125" style="178" customWidth="1"/>
    <col min="4" max="4" width="1.6640625" style="179" customWidth="1"/>
    <col min="5" max="8" width="17.109375" style="155" customWidth="1"/>
    <col min="9" max="12" width="22.88671875" style="155" customWidth="1"/>
    <col min="13" max="13" width="19.44140625" style="155" customWidth="1"/>
    <col min="14" max="16384" width="9.109375" style="155"/>
  </cols>
  <sheetData>
    <row r="1" spans="1:15" s="154" customFormat="1" ht="35.1" customHeight="1">
      <c r="A1" s="152"/>
      <c r="B1" s="153"/>
      <c r="C1" s="153"/>
      <c r="D1" s="153"/>
      <c r="E1" s="153"/>
      <c r="F1" s="153"/>
      <c r="G1" s="153"/>
      <c r="H1" s="403" t="s">
        <v>578</v>
      </c>
      <c r="I1" s="404" t="s">
        <v>295</v>
      </c>
      <c r="J1" s="153"/>
      <c r="K1" s="153"/>
      <c r="L1" s="153"/>
    </row>
    <row r="2" spans="1:15" ht="12.9" customHeight="1" thickBot="1">
      <c r="A2" s="159"/>
      <c r="B2" s="157"/>
      <c r="C2" s="157"/>
      <c r="D2" s="158"/>
      <c r="E2" s="159"/>
      <c r="F2" s="159"/>
      <c r="G2" s="159"/>
      <c r="H2" s="159"/>
      <c r="I2" s="159"/>
      <c r="J2" s="159"/>
      <c r="K2" s="159"/>
      <c r="L2" s="305" t="s">
        <v>349</v>
      </c>
    </row>
    <row r="3" spans="1:15" ht="15" customHeight="1">
      <c r="A3" s="1153" t="s">
        <v>23</v>
      </c>
      <c r="B3" s="1153"/>
      <c r="C3" s="1153"/>
      <c r="D3" s="161"/>
      <c r="E3" s="1201" t="s">
        <v>937</v>
      </c>
      <c r="F3" s="1201" t="s">
        <v>291</v>
      </c>
      <c r="G3" s="1201" t="s">
        <v>938</v>
      </c>
      <c r="H3" s="1201" t="s">
        <v>939</v>
      </c>
      <c r="I3" s="1157" t="s">
        <v>940</v>
      </c>
      <c r="J3" s="1201" t="s">
        <v>941</v>
      </c>
      <c r="K3" s="1201" t="s">
        <v>292</v>
      </c>
      <c r="L3" s="1156" t="s">
        <v>293</v>
      </c>
      <c r="O3" s="162"/>
    </row>
    <row r="4" spans="1:15" ht="15" customHeight="1">
      <c r="A4" s="1154"/>
      <c r="B4" s="1154"/>
      <c r="C4" s="1154"/>
      <c r="D4" s="161"/>
      <c r="E4" s="1202"/>
      <c r="F4" s="1202"/>
      <c r="G4" s="1202"/>
      <c r="H4" s="1202"/>
      <c r="I4" s="1159"/>
      <c r="J4" s="1202"/>
      <c r="K4" s="1202"/>
      <c r="L4" s="1158"/>
    </row>
    <row r="5" spans="1:15" ht="48.75" customHeight="1">
      <c r="A5" s="1155"/>
      <c r="B5" s="1155"/>
      <c r="C5" s="1155"/>
      <c r="D5" s="99"/>
      <c r="E5" s="1203"/>
      <c r="F5" s="1203"/>
      <c r="G5" s="1203"/>
      <c r="H5" s="1203"/>
      <c r="I5" s="1161"/>
      <c r="J5" s="1203"/>
      <c r="K5" s="1203"/>
      <c r="L5" s="1160"/>
    </row>
    <row r="6" spans="1:15" s="165" customFormat="1" ht="24" hidden="1" customHeight="1">
      <c r="A6" s="1165" t="s">
        <v>834</v>
      </c>
      <c r="B6" s="1165"/>
      <c r="C6" s="1165"/>
      <c r="D6" s="21"/>
      <c r="E6" s="163">
        <v>73155098.799999997</v>
      </c>
      <c r="F6" s="167">
        <f t="shared" ref="F6:F11" si="0">K6-L6-I6+J6</f>
        <v>704743479</v>
      </c>
      <c r="G6" s="167">
        <v>554575873</v>
      </c>
      <c r="H6" s="167">
        <v>526282949</v>
      </c>
      <c r="I6" s="167">
        <v>172861308</v>
      </c>
      <c r="J6" s="167">
        <v>554575873</v>
      </c>
      <c r="K6" s="167">
        <v>540752397</v>
      </c>
      <c r="L6" s="167">
        <v>217723483</v>
      </c>
    </row>
    <row r="7" spans="1:15" s="165" customFormat="1" ht="24" hidden="1" customHeight="1">
      <c r="A7" s="1152" t="s">
        <v>835</v>
      </c>
      <c r="B7" s="1152"/>
      <c r="C7" s="1152"/>
      <c r="D7" s="21"/>
      <c r="E7" s="166">
        <v>-4822639.8211698933</v>
      </c>
      <c r="F7" s="167">
        <f t="shared" si="0"/>
        <v>134269961.51942676</v>
      </c>
      <c r="G7" s="167">
        <v>501494769.53363603</v>
      </c>
      <c r="H7" s="167">
        <v>500259936.87579286</v>
      </c>
      <c r="I7" s="167">
        <v>428951108.39848328</v>
      </c>
      <c r="J7" s="167">
        <v>501494769.53363603</v>
      </c>
      <c r="K7" s="167">
        <v>484619936.30374366</v>
      </c>
      <c r="L7" s="167">
        <v>422893635.91946965</v>
      </c>
    </row>
    <row r="8" spans="1:15" s="165" customFormat="1" ht="24" hidden="1" customHeight="1">
      <c r="A8" s="1152" t="s">
        <v>873</v>
      </c>
      <c r="B8" s="1152"/>
      <c r="C8" s="1152"/>
      <c r="D8" s="21"/>
      <c r="E8" s="166">
        <v>10011827</v>
      </c>
      <c r="F8" s="167">
        <f t="shared" si="0"/>
        <v>329422490</v>
      </c>
      <c r="G8" s="167">
        <v>506459891</v>
      </c>
      <c r="H8" s="167">
        <v>489213132</v>
      </c>
      <c r="I8" s="167">
        <v>338811661</v>
      </c>
      <c r="J8" s="167">
        <v>506459891</v>
      </c>
      <c r="K8" s="167">
        <v>493350989</v>
      </c>
      <c r="L8" s="167">
        <v>331576729</v>
      </c>
    </row>
    <row r="9" spans="1:15" s="165" customFormat="1" ht="19.5" hidden="1" customHeight="1">
      <c r="A9" s="1152" t="s">
        <v>874</v>
      </c>
      <c r="B9" s="1152"/>
      <c r="C9" s="1152"/>
      <c r="D9" s="21"/>
      <c r="E9" s="166">
        <f>G9-H9-I9+L9</f>
        <v>-6469296.946950376</v>
      </c>
      <c r="F9" s="167">
        <f t="shared" si="0"/>
        <v>65372499.14697659</v>
      </c>
      <c r="G9" s="167">
        <v>401820999.30479008</v>
      </c>
      <c r="H9" s="167">
        <v>419108300.79884535</v>
      </c>
      <c r="I9" s="167">
        <v>357303752.31865996</v>
      </c>
      <c r="J9" s="167">
        <v>401820999.30479008</v>
      </c>
      <c r="K9" s="167">
        <v>388977009.02661133</v>
      </c>
      <c r="L9" s="167">
        <v>368121756.86576486</v>
      </c>
    </row>
    <row r="10" spans="1:15" s="165" customFormat="1" ht="19.5" hidden="1" customHeight="1">
      <c r="A10" s="1152" t="s">
        <v>875</v>
      </c>
      <c r="B10" s="1152"/>
      <c r="C10" s="1152"/>
      <c r="D10" s="21"/>
      <c r="E10" s="166">
        <f>G10-H10-I10+L10</f>
        <v>7904744.8465281129</v>
      </c>
      <c r="F10" s="167">
        <f t="shared" si="0"/>
        <v>43921297.235137165</v>
      </c>
      <c r="G10" s="167">
        <v>444122840.59282225</v>
      </c>
      <c r="H10" s="167">
        <v>476703908.25929618</v>
      </c>
      <c r="I10" s="167">
        <v>392579056.56763297</v>
      </c>
      <c r="J10" s="167">
        <v>444122840.59282225</v>
      </c>
      <c r="K10" s="167">
        <v>425442382.2905829</v>
      </c>
      <c r="L10" s="167">
        <v>433064869.08063501</v>
      </c>
    </row>
    <row r="11" spans="1:15" s="130" customFormat="1" ht="19.5" hidden="1" customHeight="1">
      <c r="A11" s="1100" t="s">
        <v>876</v>
      </c>
      <c r="B11" s="1100"/>
      <c r="C11" s="1100"/>
      <c r="D11" s="126"/>
      <c r="E11" s="131">
        <f>G11-H11-I11+L11</f>
        <v>13253114.243250668</v>
      </c>
      <c r="F11" s="132">
        <f t="shared" si="0"/>
        <v>116080849.33516026</v>
      </c>
      <c r="G11" s="50">
        <v>468911586.1162464</v>
      </c>
      <c r="H11" s="50">
        <v>496488994.83943087</v>
      </c>
      <c r="I11" s="50">
        <v>340666948.07070595</v>
      </c>
      <c r="J11" s="50">
        <v>381497471.03714108</v>
      </c>
      <c r="K11" s="50">
        <v>456747797.40586621</v>
      </c>
      <c r="L11" s="50">
        <v>381497471.03714108</v>
      </c>
    </row>
    <row r="12" spans="1:15" s="165" customFormat="1" ht="19.5" hidden="1" customHeight="1">
      <c r="A12" s="1152" t="s">
        <v>877</v>
      </c>
      <c r="B12" s="1152"/>
      <c r="C12" s="1152"/>
      <c r="D12" s="21"/>
      <c r="E12" s="131">
        <v>14454844.492673216</v>
      </c>
      <c r="F12" s="132">
        <f>K12-L12-I12+J12</f>
        <v>17116280.581417322</v>
      </c>
      <c r="G12" s="50">
        <v>500920199.75254083</v>
      </c>
      <c r="H12" s="50">
        <v>529763432.86957943</v>
      </c>
      <c r="I12" s="50">
        <v>372508410.50904661</v>
      </c>
      <c r="J12" s="50">
        <v>415806488.11875683</v>
      </c>
      <c r="K12" s="50">
        <v>486513225.79257286</v>
      </c>
      <c r="L12" s="165">
        <v>512695022.82086575</v>
      </c>
      <c r="M12" s="130"/>
    </row>
    <row r="13" spans="1:15" s="165" customFormat="1" ht="18" hidden="1" customHeight="1">
      <c r="A13" s="1152" t="s">
        <v>878</v>
      </c>
      <c r="B13" s="1152"/>
      <c r="C13" s="1152"/>
      <c r="D13" s="21"/>
      <c r="E13" s="131">
        <v>48012323.96469003</v>
      </c>
      <c r="F13" s="134">
        <v>0</v>
      </c>
      <c r="G13" s="50">
        <v>558221856.29158294</v>
      </c>
      <c r="H13" s="50">
        <v>536794692.29690802</v>
      </c>
      <c r="I13" s="134">
        <v>0</v>
      </c>
      <c r="J13" s="134">
        <v>0</v>
      </c>
      <c r="K13" s="50">
        <v>543964047.44767296</v>
      </c>
      <c r="L13" s="165">
        <v>521734671.30878443</v>
      </c>
      <c r="M13" s="130"/>
    </row>
    <row r="14" spans="1:15" s="165" customFormat="1" ht="18" hidden="1" customHeight="1">
      <c r="A14" s="1100" t="s">
        <v>879</v>
      </c>
      <c r="B14" s="1100"/>
      <c r="C14" s="1100"/>
      <c r="D14" s="21"/>
      <c r="E14" s="131">
        <v>19969126.564971056</v>
      </c>
      <c r="F14" s="132">
        <f t="shared" ref="F14:F22" si="1">K14-L14-I14+J14</f>
        <v>17061245.859237611</v>
      </c>
      <c r="G14" s="50">
        <v>568348194.85530281</v>
      </c>
      <c r="H14" s="50">
        <v>553974123.43269408</v>
      </c>
      <c r="I14" s="50">
        <v>377850606.00065422</v>
      </c>
      <c r="J14" s="50">
        <v>383445661.14301842</v>
      </c>
      <c r="K14" s="50">
        <v>553320612.47771573</v>
      </c>
      <c r="L14" s="165">
        <v>541854421.76084232</v>
      </c>
      <c r="M14" s="130"/>
    </row>
    <row r="15" spans="1:15" s="165" customFormat="1" ht="18" hidden="1" customHeight="1">
      <c r="A15" s="1152" t="s">
        <v>880</v>
      </c>
      <c r="B15" s="1152"/>
      <c r="C15" s="1152"/>
      <c r="D15" s="21"/>
      <c r="E15" s="166">
        <f>G15-H15-I15+J15</f>
        <v>13222438.356170893</v>
      </c>
      <c r="F15" s="132">
        <f t="shared" si="1"/>
        <v>16736733.881813049</v>
      </c>
      <c r="G15" s="167">
        <v>554808898.00771308</v>
      </c>
      <c r="H15" s="167">
        <v>560070365.17429125</v>
      </c>
      <c r="I15" s="167">
        <v>408187718.46355063</v>
      </c>
      <c r="J15" s="167">
        <v>426671623.98629969</v>
      </c>
      <c r="K15" s="167">
        <v>542356053.41750383</v>
      </c>
      <c r="L15" s="165">
        <v>544103225.05843985</v>
      </c>
    </row>
    <row r="16" spans="1:15" s="165" customFormat="1" ht="15.75" hidden="1" customHeight="1">
      <c r="A16" s="1100" t="s">
        <v>881</v>
      </c>
      <c r="B16" s="1100"/>
      <c r="C16" s="1100"/>
      <c r="D16" s="21"/>
      <c r="E16" s="166">
        <v>22287714.91782742</v>
      </c>
      <c r="F16" s="132">
        <f t="shared" si="1"/>
        <v>18681418.268576264</v>
      </c>
      <c r="G16" s="167">
        <v>522478788.68525565</v>
      </c>
      <c r="H16" s="167">
        <v>496601977.69840121</v>
      </c>
      <c r="I16" s="167">
        <v>505889501.15825289</v>
      </c>
      <c r="J16" s="167">
        <v>502300405.08922678</v>
      </c>
      <c r="K16" s="167">
        <v>510638215.56337988</v>
      </c>
      <c r="L16" s="165">
        <v>488367701.22577751</v>
      </c>
    </row>
    <row r="17" spans="1:13" s="165" customFormat="1" ht="17.25" hidden="1" customHeight="1">
      <c r="A17" s="1100" t="s">
        <v>882</v>
      </c>
      <c r="B17" s="1100"/>
      <c r="C17" s="1100"/>
      <c r="D17" s="21"/>
      <c r="E17" s="143">
        <v>34724818.120765261</v>
      </c>
      <c r="F17" s="144">
        <f t="shared" si="1"/>
        <v>29003620.183644891</v>
      </c>
      <c r="G17" s="144">
        <v>568764615.59845173</v>
      </c>
      <c r="H17" s="401">
        <v>552869850.08385503</v>
      </c>
      <c r="I17" s="144">
        <v>578160728.5131588</v>
      </c>
      <c r="J17" s="144">
        <v>596990781.119326</v>
      </c>
      <c r="K17" s="144">
        <v>555783105.89894223</v>
      </c>
      <c r="L17" s="144">
        <v>545609538.32146454</v>
      </c>
      <c r="M17" s="167"/>
    </row>
    <row r="18" spans="1:13" s="165" customFormat="1" ht="18.75" hidden="1" customHeight="1">
      <c r="A18" s="1100" t="s">
        <v>883</v>
      </c>
      <c r="B18" s="1100"/>
      <c r="C18" s="1100"/>
      <c r="D18" s="18"/>
      <c r="E18" s="144">
        <v>70097722.373816505</v>
      </c>
      <c r="F18" s="144">
        <f t="shared" si="1"/>
        <v>66034865.78458643</v>
      </c>
      <c r="G18" s="144">
        <v>615069412.16025329</v>
      </c>
      <c r="H18" s="144">
        <v>549122917.60196519</v>
      </c>
      <c r="I18" s="405">
        <v>539216484.37587118</v>
      </c>
      <c r="J18" s="405">
        <v>543367712.19140029</v>
      </c>
      <c r="K18" s="144">
        <v>599912595.01016188</v>
      </c>
      <c r="L18" s="144">
        <v>538028957.04110456</v>
      </c>
      <c r="M18" s="167"/>
    </row>
    <row r="19" spans="1:13" s="165" customFormat="1" ht="18" customHeight="1">
      <c r="A19" s="1100" t="s">
        <v>884</v>
      </c>
      <c r="B19" s="1100"/>
      <c r="C19" s="1100"/>
      <c r="D19" s="21"/>
      <c r="E19" s="143">
        <v>32819880.560770057</v>
      </c>
      <c r="F19" s="144">
        <f t="shared" si="1"/>
        <v>28916834.496417999</v>
      </c>
      <c r="G19" s="144">
        <v>563465019.88337076</v>
      </c>
      <c r="H19" s="401">
        <v>529032480.35362381</v>
      </c>
      <c r="I19" s="144">
        <v>472749175.82649487</v>
      </c>
      <c r="J19" s="144">
        <v>471136516.85751724</v>
      </c>
      <c r="K19" s="144">
        <v>550945764.66523361</v>
      </c>
      <c r="L19" s="144">
        <v>520416271.19983798</v>
      </c>
      <c r="M19" s="167"/>
    </row>
    <row r="20" spans="1:13" s="165" customFormat="1" ht="18" customHeight="1">
      <c r="A20" s="1100" t="s">
        <v>885</v>
      </c>
      <c r="B20" s="1100"/>
      <c r="C20" s="1100"/>
      <c r="D20" s="21"/>
      <c r="E20" s="143">
        <v>36263921.156482995</v>
      </c>
      <c r="F20" s="144">
        <f t="shared" si="1"/>
        <v>31397360.827279449</v>
      </c>
      <c r="G20" s="144">
        <v>546872863.31227148</v>
      </c>
      <c r="H20" s="401">
        <v>529869670.19716972</v>
      </c>
      <c r="I20" s="144">
        <v>453305260.32758641</v>
      </c>
      <c r="J20" s="144">
        <v>472565988.36896724</v>
      </c>
      <c r="K20" s="144">
        <v>532889980.9688617</v>
      </c>
      <c r="L20" s="144">
        <v>520753348.18296307</v>
      </c>
      <c r="M20" s="167"/>
    </row>
    <row r="21" spans="1:13" s="165" customFormat="1" ht="18" customHeight="1">
      <c r="A21" s="1100" t="s">
        <v>886</v>
      </c>
      <c r="B21" s="1100"/>
      <c r="C21" s="1100"/>
      <c r="D21" s="21"/>
      <c r="E21" s="143">
        <v>40125093.407908604</v>
      </c>
      <c r="F21" s="144">
        <f t="shared" si="1"/>
        <v>36914929.027811348</v>
      </c>
      <c r="G21" s="144">
        <v>587953906.54716015</v>
      </c>
      <c r="H21" s="401">
        <v>565869419.78643441</v>
      </c>
      <c r="I21" s="144">
        <v>449083899.65039593</v>
      </c>
      <c r="J21" s="144">
        <v>467124506.29757822</v>
      </c>
      <c r="K21" s="144">
        <v>575586969.45956361</v>
      </c>
      <c r="L21" s="144">
        <v>556712647.07893455</v>
      </c>
      <c r="M21" s="167"/>
    </row>
    <row r="22" spans="1:13" s="165" customFormat="1" ht="18" customHeight="1">
      <c r="A22" s="1100" t="s">
        <v>887</v>
      </c>
      <c r="B22" s="1100"/>
      <c r="C22" s="1100"/>
      <c r="D22" s="21"/>
      <c r="E22" s="143">
        <v>29604160.344714176</v>
      </c>
      <c r="F22" s="144">
        <f t="shared" si="1"/>
        <v>26410463.285059333</v>
      </c>
      <c r="G22" s="144">
        <v>571689307.08830655</v>
      </c>
      <c r="H22" s="401">
        <v>554076930.49204898</v>
      </c>
      <c r="I22" s="144">
        <v>501070753.58251137</v>
      </c>
      <c r="J22" s="144">
        <v>513062537.33096856</v>
      </c>
      <c r="K22" s="144">
        <v>557368066.55468881</v>
      </c>
      <c r="L22" s="144">
        <v>542949387.01808667</v>
      </c>
      <c r="M22" s="167"/>
    </row>
    <row r="23" spans="1:13" s="165" customFormat="1" ht="18" customHeight="1">
      <c r="A23" s="1100" t="s">
        <v>1107</v>
      </c>
      <c r="B23" s="1100"/>
      <c r="C23" s="1100"/>
      <c r="D23" s="21"/>
      <c r="E23" s="143">
        <v>27556844.773242142</v>
      </c>
      <c r="F23" s="144">
        <f>K23-L23-I23+J23</f>
        <v>23762594.959819436</v>
      </c>
      <c r="G23" s="144">
        <v>547540193.7268225</v>
      </c>
      <c r="H23" s="401">
        <v>520449405.38864815</v>
      </c>
      <c r="I23" s="144">
        <v>381803427.49317855</v>
      </c>
      <c r="J23" s="144">
        <v>382269483.92824668</v>
      </c>
      <c r="K23" s="144">
        <v>535452746.87562525</v>
      </c>
      <c r="L23" s="144">
        <v>512156208.35087395</v>
      </c>
      <c r="M23" s="167"/>
    </row>
    <row r="24" spans="1:13" ht="18" customHeight="1">
      <c r="A24" s="1152" t="s">
        <v>63</v>
      </c>
      <c r="B24" s="1152"/>
      <c r="C24" s="1152"/>
      <c r="D24" s="21"/>
      <c r="E24" s="399"/>
      <c r="F24" s="402"/>
      <c r="G24" s="402"/>
      <c r="H24" s="402"/>
      <c r="I24" s="147"/>
      <c r="J24" s="147"/>
      <c r="K24" s="147"/>
      <c r="L24" s="147"/>
      <c r="M24" s="169"/>
    </row>
    <row r="25" spans="1:13" ht="18" customHeight="1">
      <c r="A25" s="170"/>
      <c r="B25" s="170" t="s">
        <v>64</v>
      </c>
      <c r="C25" s="170"/>
      <c r="D25" s="406"/>
      <c r="E25" s="399">
        <v>25360555.797190141</v>
      </c>
      <c r="F25" s="146">
        <f t="shared" ref="F25:F54" si="2">K25-L25-I25+J25</f>
        <v>21483141.633154035</v>
      </c>
      <c r="G25" s="146">
        <v>517853355.77674031</v>
      </c>
      <c r="H25" s="402">
        <v>493273851.77515322</v>
      </c>
      <c r="I25" s="147">
        <v>379819104.41324919</v>
      </c>
      <c r="J25" s="147">
        <v>380600156.20885259</v>
      </c>
      <c r="K25" s="147">
        <v>505805670.39361238</v>
      </c>
      <c r="L25" s="147">
        <v>485103580.55606174</v>
      </c>
      <c r="M25" s="169"/>
    </row>
    <row r="26" spans="1:13" ht="20.25" customHeight="1">
      <c r="A26" s="170"/>
      <c r="B26" s="170" t="s">
        <v>25</v>
      </c>
      <c r="C26" s="170"/>
      <c r="D26" s="406"/>
      <c r="E26" s="399">
        <v>2196288.976052002</v>
      </c>
      <c r="F26" s="146">
        <f t="shared" si="2"/>
        <v>2279453.3266656408</v>
      </c>
      <c r="G26" s="146">
        <v>29686837.950082056</v>
      </c>
      <c r="H26" s="146">
        <v>27175553.613494832</v>
      </c>
      <c r="I26" s="146">
        <v>1984323.0799293092</v>
      </c>
      <c r="J26" s="146">
        <v>1669327.7193941055</v>
      </c>
      <c r="K26" s="146">
        <v>29647076.482012793</v>
      </c>
      <c r="L26" s="146">
        <v>27052627.794811949</v>
      </c>
      <c r="M26" s="169"/>
    </row>
    <row r="27" spans="1:13" ht="18" customHeight="1">
      <c r="A27" s="1152" t="s">
        <v>26</v>
      </c>
      <c r="B27" s="1152"/>
      <c r="C27" s="1152"/>
      <c r="D27" s="21"/>
      <c r="E27" s="399"/>
      <c r="F27" s="402"/>
      <c r="G27" s="402"/>
      <c r="H27" s="402"/>
      <c r="I27" s="147"/>
      <c r="J27" s="147"/>
      <c r="K27" s="147"/>
      <c r="L27" s="147"/>
      <c r="M27" s="169"/>
    </row>
    <row r="28" spans="1:13" ht="18" customHeight="1">
      <c r="A28" s="170"/>
      <c r="B28" s="98" t="s">
        <v>81</v>
      </c>
      <c r="C28" s="170"/>
      <c r="D28" s="406"/>
      <c r="E28" s="399">
        <v>13191578.438205294</v>
      </c>
      <c r="F28" s="146">
        <f t="shared" si="2"/>
        <v>9077450.6199012399</v>
      </c>
      <c r="G28" s="146">
        <v>330143011.79289341</v>
      </c>
      <c r="H28" s="402">
        <v>317647533.47762531</v>
      </c>
      <c r="I28" s="147">
        <v>332417935.63379556</v>
      </c>
      <c r="J28" s="147">
        <v>333114035.75673252</v>
      </c>
      <c r="K28" s="147">
        <v>320262989.54984194</v>
      </c>
      <c r="L28" s="147">
        <v>311881639.05287766</v>
      </c>
      <c r="M28" s="169"/>
    </row>
    <row r="29" spans="1:13" ht="18" customHeight="1">
      <c r="A29" s="170"/>
      <c r="B29" s="98" t="s">
        <v>82</v>
      </c>
      <c r="C29" s="170"/>
      <c r="D29" s="406"/>
      <c r="E29" s="399">
        <v>1810031.729321331</v>
      </c>
      <c r="F29" s="146">
        <f t="shared" si="2"/>
        <v>1920468.0504891686</v>
      </c>
      <c r="G29" s="146">
        <v>41615087.450801961</v>
      </c>
      <c r="H29" s="402">
        <v>39498645.231074601</v>
      </c>
      <c r="I29" s="147">
        <v>8906303.0112792812</v>
      </c>
      <c r="J29" s="147">
        <v>8599892.5208732858</v>
      </c>
      <c r="K29" s="147">
        <v>41394902.123139337</v>
      </c>
      <c r="L29" s="147">
        <v>39168023.582244173</v>
      </c>
      <c r="M29" s="169"/>
    </row>
    <row r="30" spans="1:13" ht="18" customHeight="1">
      <c r="A30" s="170"/>
      <c r="B30" s="98" t="s">
        <v>83</v>
      </c>
      <c r="C30" s="170"/>
      <c r="D30" s="406"/>
      <c r="E30" s="399">
        <v>6391883.494089718</v>
      </c>
      <c r="F30" s="146">
        <f t="shared" si="2"/>
        <v>6685066.8515161127</v>
      </c>
      <c r="G30" s="146">
        <v>93990046.727004573</v>
      </c>
      <c r="H30" s="402">
        <v>88534516.747793674</v>
      </c>
      <c r="I30" s="147">
        <v>12565328.36197903</v>
      </c>
      <c r="J30" s="147">
        <v>13501681.876857899</v>
      </c>
      <c r="K30" s="147">
        <v>93420069.417442963</v>
      </c>
      <c r="L30" s="147">
        <v>87671356.080805719</v>
      </c>
      <c r="M30" s="169"/>
    </row>
    <row r="31" spans="1:13" ht="18" customHeight="1">
      <c r="A31" s="170"/>
      <c r="B31" s="98" t="s">
        <v>344</v>
      </c>
      <c r="C31" s="170"/>
      <c r="D31" s="406"/>
      <c r="E31" s="399">
        <v>3197975.6816257974</v>
      </c>
      <c r="F31" s="146">
        <f t="shared" si="2"/>
        <v>3285338.3379121358</v>
      </c>
      <c r="G31" s="146">
        <v>39171472.989121825</v>
      </c>
      <c r="H31" s="402">
        <v>35774505.653154597</v>
      </c>
      <c r="I31" s="147">
        <v>2813171.9881244628</v>
      </c>
      <c r="J31" s="147">
        <v>2614180.333783064</v>
      </c>
      <c r="K31" s="147">
        <v>39128158.390199587</v>
      </c>
      <c r="L31" s="147">
        <v>35643828.397946052</v>
      </c>
      <c r="M31" s="169"/>
    </row>
    <row r="32" spans="1:13" ht="18" customHeight="1">
      <c r="A32" s="170"/>
      <c r="B32" s="98" t="s">
        <v>343</v>
      </c>
      <c r="C32" s="170"/>
      <c r="D32" s="406"/>
      <c r="E32" s="399">
        <v>2965375.43</v>
      </c>
      <c r="F32" s="146">
        <f t="shared" si="2"/>
        <v>2794271.0999999642</v>
      </c>
      <c r="G32" s="146">
        <v>42620574.766999975</v>
      </c>
      <c r="H32" s="402">
        <v>38994204.278999992</v>
      </c>
      <c r="I32" s="147">
        <v>25100688.497999996</v>
      </c>
      <c r="J32" s="147">
        <v>24439693.439999998</v>
      </c>
      <c r="K32" s="147">
        <v>41246627.394999988</v>
      </c>
      <c r="L32" s="147">
        <v>37791361.237000026</v>
      </c>
      <c r="M32" s="169"/>
    </row>
    <row r="33" spans="1:13" ht="18" customHeight="1">
      <c r="A33" s="1152" t="s">
        <v>27</v>
      </c>
      <c r="B33" s="1152"/>
      <c r="C33" s="1152"/>
      <c r="D33" s="21"/>
      <c r="E33" s="399"/>
      <c r="F33" s="402"/>
      <c r="G33" s="402"/>
      <c r="H33" s="402"/>
      <c r="I33" s="147"/>
      <c r="J33" s="147"/>
      <c r="K33" s="147"/>
      <c r="L33" s="147"/>
      <c r="M33" s="169"/>
    </row>
    <row r="34" spans="1:13" ht="18" customHeight="1">
      <c r="A34" s="1120" t="s">
        <v>65</v>
      </c>
      <c r="B34" s="1120"/>
      <c r="C34" s="172"/>
      <c r="D34" s="21"/>
      <c r="E34" s="399">
        <v>27258905.745656181</v>
      </c>
      <c r="F34" s="146">
        <f t="shared" si="2"/>
        <v>23459145.300749123</v>
      </c>
      <c r="G34" s="146">
        <v>542406512.28101385</v>
      </c>
      <c r="H34" s="402">
        <v>515793771.59730041</v>
      </c>
      <c r="I34" s="147">
        <v>381181377.71412015</v>
      </c>
      <c r="J34" s="147">
        <v>381827542.77606285</v>
      </c>
      <c r="K34" s="147">
        <v>530322958.26555872</v>
      </c>
      <c r="L34" s="147">
        <v>507509978.02675229</v>
      </c>
      <c r="M34" s="169"/>
    </row>
    <row r="35" spans="1:13" ht="18" customHeight="1">
      <c r="A35" s="7"/>
      <c r="B35" s="98" t="s">
        <v>28</v>
      </c>
      <c r="C35" s="173"/>
      <c r="D35" s="21"/>
      <c r="E35" s="399">
        <v>17126780.562224314</v>
      </c>
      <c r="F35" s="146">
        <f t="shared" si="2"/>
        <v>12706534.026245087</v>
      </c>
      <c r="G35" s="146">
        <v>277268676.81074291</v>
      </c>
      <c r="H35" s="402">
        <v>261721817.92628512</v>
      </c>
      <c r="I35" s="147">
        <v>277767338.15661597</v>
      </c>
      <c r="J35" s="147">
        <v>279347259.83438247</v>
      </c>
      <c r="K35" s="147">
        <v>268394287.87442958</v>
      </c>
      <c r="L35" s="147">
        <v>257267675.525951</v>
      </c>
      <c r="M35" s="169"/>
    </row>
    <row r="36" spans="1:13" ht="18" customHeight="1">
      <c r="A36" s="42"/>
      <c r="B36" s="42" t="s">
        <v>927</v>
      </c>
      <c r="C36" s="174"/>
      <c r="D36" s="406"/>
      <c r="E36" s="399">
        <v>4568994.1146726096</v>
      </c>
      <c r="F36" s="146">
        <f t="shared" si="2"/>
        <v>4460223.7450241894</v>
      </c>
      <c r="G36" s="146">
        <v>71374610.246734411</v>
      </c>
      <c r="H36" s="402">
        <v>64621998.916318744</v>
      </c>
      <c r="I36" s="147">
        <v>38332257.508060843</v>
      </c>
      <c r="J36" s="147">
        <v>36148640.292317756</v>
      </c>
      <c r="K36" s="147">
        <v>70569907.879246235</v>
      </c>
      <c r="L36" s="147">
        <v>63926066.918478958</v>
      </c>
      <c r="M36" s="169"/>
    </row>
    <row r="37" spans="1:13" ht="18" customHeight="1">
      <c r="A37" s="42"/>
      <c r="B37" s="42" t="s">
        <v>928</v>
      </c>
      <c r="C37" s="174"/>
      <c r="D37" s="406"/>
      <c r="E37" s="399">
        <v>9680780.5352356695</v>
      </c>
      <c r="F37" s="146">
        <f t="shared" si="2"/>
        <v>5391162.1716909707</v>
      </c>
      <c r="G37" s="146">
        <v>137656146.94927284</v>
      </c>
      <c r="H37" s="402">
        <v>132785246.94903438</v>
      </c>
      <c r="I37" s="147">
        <v>208517252.13831419</v>
      </c>
      <c r="J37" s="147">
        <v>213327132.67331147</v>
      </c>
      <c r="K37" s="147">
        <v>130220745.11148246</v>
      </c>
      <c r="L37" s="147">
        <v>129639463.47478877</v>
      </c>
      <c r="M37" s="169"/>
    </row>
    <row r="38" spans="1:13" ht="18" customHeight="1">
      <c r="A38" s="42"/>
      <c r="B38" s="42" t="s">
        <v>929</v>
      </c>
      <c r="C38" s="174"/>
      <c r="D38" s="406"/>
      <c r="E38" s="399">
        <v>1734941.2703203629</v>
      </c>
      <c r="F38" s="146">
        <f t="shared" si="2"/>
        <v>1677743.4662311077</v>
      </c>
      <c r="G38" s="146">
        <v>36108637.244720593</v>
      </c>
      <c r="H38" s="402">
        <v>33799110.753438689</v>
      </c>
      <c r="I38" s="147">
        <v>17251618.886515956</v>
      </c>
      <c r="J38" s="147">
        <v>16677033.665554401</v>
      </c>
      <c r="K38" s="147">
        <v>35684672.644132927</v>
      </c>
      <c r="L38" s="147">
        <v>33432343.956940264</v>
      </c>
      <c r="M38" s="169"/>
    </row>
    <row r="39" spans="1:13" ht="18" customHeight="1">
      <c r="A39" s="42"/>
      <c r="B39" s="42" t="s">
        <v>930</v>
      </c>
      <c r="C39" s="174"/>
      <c r="D39" s="406"/>
      <c r="E39" s="399">
        <v>1142064.641995694</v>
      </c>
      <c r="F39" s="146">
        <f t="shared" si="2"/>
        <v>1177404.6432990897</v>
      </c>
      <c r="G39" s="146">
        <v>32129282.370015148</v>
      </c>
      <c r="H39" s="402">
        <v>30515461.307493158</v>
      </c>
      <c r="I39" s="147">
        <v>13666209.623725064</v>
      </c>
      <c r="J39" s="147">
        <v>13194453.203198759</v>
      </c>
      <c r="K39" s="147">
        <v>31918962.239568196</v>
      </c>
      <c r="L39" s="147">
        <v>30269801.175742801</v>
      </c>
      <c r="M39" s="169"/>
    </row>
    <row r="40" spans="1:13" ht="18" customHeight="1">
      <c r="A40" s="42"/>
      <c r="B40" s="98" t="s">
        <v>30</v>
      </c>
      <c r="C40" s="174"/>
      <c r="D40" s="406"/>
      <c r="E40" s="399">
        <v>4345632.9675920932</v>
      </c>
      <c r="F40" s="146">
        <f t="shared" si="2"/>
        <v>4688461.8282901272</v>
      </c>
      <c r="G40" s="146">
        <v>113340366.67289273</v>
      </c>
      <c r="H40" s="402">
        <v>109280119.91179357</v>
      </c>
      <c r="I40" s="147">
        <v>23565552.447154891</v>
      </c>
      <c r="J40" s="147">
        <v>23850938.653647784</v>
      </c>
      <c r="K40" s="147">
        <v>112307084.6816999</v>
      </c>
      <c r="L40" s="147">
        <v>107904009.05990267</v>
      </c>
      <c r="M40" s="169"/>
    </row>
    <row r="41" spans="1:13" ht="18" customHeight="1">
      <c r="A41" s="42"/>
      <c r="B41" s="42" t="s">
        <v>931</v>
      </c>
      <c r="C41" s="174"/>
      <c r="D41" s="406"/>
      <c r="E41" s="399">
        <v>3539914.2469694638</v>
      </c>
      <c r="F41" s="146">
        <f t="shared" si="2"/>
        <v>3550778.069182802</v>
      </c>
      <c r="G41" s="146">
        <v>77823646.500357106</v>
      </c>
      <c r="H41" s="402">
        <v>76040612.872645527</v>
      </c>
      <c r="I41" s="147">
        <v>13636117.521556238</v>
      </c>
      <c r="J41" s="147">
        <v>15392998.140814198</v>
      </c>
      <c r="K41" s="147">
        <v>76874225.942828059</v>
      </c>
      <c r="L41" s="147">
        <v>75080328.492903218</v>
      </c>
      <c r="M41" s="169"/>
    </row>
    <row r="42" spans="1:13" ht="18" customHeight="1">
      <c r="A42" s="42"/>
      <c r="B42" s="42" t="s">
        <v>932</v>
      </c>
      <c r="C42" s="174"/>
      <c r="D42" s="406"/>
      <c r="E42" s="399">
        <v>805718.72062262881</v>
      </c>
      <c r="F42" s="146">
        <f t="shared" si="2"/>
        <v>1137683.7591073196</v>
      </c>
      <c r="G42" s="146">
        <v>35516720.17253568</v>
      </c>
      <c r="H42" s="402">
        <v>33239507.039147954</v>
      </c>
      <c r="I42" s="147">
        <v>9929434.9255986549</v>
      </c>
      <c r="J42" s="147">
        <v>8457940.5128336046</v>
      </c>
      <c r="K42" s="147">
        <v>35432858.738871805</v>
      </c>
      <c r="L42" s="147">
        <v>32823680.566999435</v>
      </c>
      <c r="M42" s="169"/>
    </row>
    <row r="43" spans="1:13" ht="18" customHeight="1">
      <c r="A43" s="42"/>
      <c r="B43" s="98" t="s">
        <v>31</v>
      </c>
      <c r="C43" s="174"/>
      <c r="D43" s="406"/>
      <c r="E43" s="399">
        <v>5029064.8921417454</v>
      </c>
      <c r="F43" s="146">
        <f t="shared" si="2"/>
        <v>5188959.8060379624</v>
      </c>
      <c r="G43" s="146">
        <v>138974005.54635295</v>
      </c>
      <c r="H43" s="402">
        <v>133830647.89596622</v>
      </c>
      <c r="I43" s="147">
        <v>76993429.857376695</v>
      </c>
      <c r="J43" s="147">
        <v>76879137.099131584</v>
      </c>
      <c r="K43" s="147">
        <v>136852846.17895395</v>
      </c>
      <c r="L43" s="147">
        <v>131549593.61467087</v>
      </c>
      <c r="M43" s="169"/>
    </row>
    <row r="44" spans="1:13" ht="18" customHeight="1">
      <c r="A44" s="42"/>
      <c r="B44" s="42" t="s">
        <v>933</v>
      </c>
      <c r="C44" s="172"/>
      <c r="D44" s="21"/>
      <c r="E44" s="399">
        <v>1386475.5735601401</v>
      </c>
      <c r="F44" s="146">
        <f t="shared" si="2"/>
        <v>1452450.2888755314</v>
      </c>
      <c r="G44" s="146">
        <v>33464464.819250301</v>
      </c>
      <c r="H44" s="402">
        <v>29647163.988536492</v>
      </c>
      <c r="I44" s="147">
        <v>12432715.641517473</v>
      </c>
      <c r="J44" s="147">
        <v>10001890.384363806</v>
      </c>
      <c r="K44" s="147">
        <v>33135363.613091145</v>
      </c>
      <c r="L44" s="147">
        <v>29252088.067061946</v>
      </c>
      <c r="M44" s="169"/>
    </row>
    <row r="45" spans="1:13" ht="18" customHeight="1">
      <c r="A45" s="42"/>
      <c r="B45" s="42" t="s">
        <v>934</v>
      </c>
      <c r="C45" s="172"/>
      <c r="D45" s="21"/>
      <c r="E45" s="399">
        <v>2283607.3446537741</v>
      </c>
      <c r="F45" s="146">
        <f t="shared" si="2"/>
        <v>2490870.5430511385</v>
      </c>
      <c r="G45" s="146">
        <v>76476773.714259073</v>
      </c>
      <c r="H45" s="402">
        <v>76076464.216376826</v>
      </c>
      <c r="I45" s="147">
        <v>58490225.818969123</v>
      </c>
      <c r="J45" s="147">
        <v>60373523.665740646</v>
      </c>
      <c r="K45" s="147">
        <v>75277852.143523619</v>
      </c>
      <c r="L45" s="147">
        <v>74670279.447244003</v>
      </c>
      <c r="M45" s="169"/>
    </row>
    <row r="46" spans="1:13" ht="18" customHeight="1">
      <c r="A46" s="42"/>
      <c r="B46" s="42" t="s">
        <v>935</v>
      </c>
      <c r="C46" s="172"/>
      <c r="D46" s="21"/>
      <c r="E46" s="399">
        <v>1358981.9739278306</v>
      </c>
      <c r="F46" s="146">
        <f t="shared" si="2"/>
        <v>1245638.9741111267</v>
      </c>
      <c r="G46" s="146">
        <v>29032767.012843683</v>
      </c>
      <c r="H46" s="402">
        <v>28107019.691052873</v>
      </c>
      <c r="I46" s="147">
        <v>6070488.3968901299</v>
      </c>
      <c r="J46" s="147">
        <v>6503723.0490271393</v>
      </c>
      <c r="K46" s="147">
        <v>28439630.422339022</v>
      </c>
      <c r="L46" s="147">
        <v>27627226.100364905</v>
      </c>
      <c r="M46" s="169"/>
    </row>
    <row r="47" spans="1:13" ht="18" customHeight="1">
      <c r="A47" s="42"/>
      <c r="B47" s="98" t="s">
        <v>33</v>
      </c>
      <c r="C47" s="172"/>
      <c r="D47" s="21"/>
      <c r="E47" s="399">
        <v>757427.32369801647</v>
      </c>
      <c r="F47" s="146">
        <f t="shared" si="2"/>
        <v>875189.64017535164</v>
      </c>
      <c r="G47" s="146">
        <v>12823463.251024695</v>
      </c>
      <c r="H47" s="402">
        <v>10961185.863255605</v>
      </c>
      <c r="I47" s="147">
        <v>2855057.252972309</v>
      </c>
      <c r="J47" s="147">
        <v>1750207.1889012402</v>
      </c>
      <c r="K47" s="147">
        <v>12768739.530473694</v>
      </c>
      <c r="L47" s="147">
        <v>10788699.826227274</v>
      </c>
      <c r="M47" s="169"/>
    </row>
    <row r="48" spans="1:13" ht="18" customHeight="1">
      <c r="A48" s="1120" t="s">
        <v>34</v>
      </c>
      <c r="B48" s="1120"/>
      <c r="C48" s="172"/>
      <c r="D48" s="21"/>
      <c r="E48" s="399">
        <v>297939.02758595464</v>
      </c>
      <c r="F48" s="146">
        <f t="shared" si="2"/>
        <v>303449.65907029266</v>
      </c>
      <c r="G48" s="146">
        <v>5133681.4458083529</v>
      </c>
      <c r="H48" s="402">
        <v>4655633.791347797</v>
      </c>
      <c r="I48" s="147">
        <v>622049.77905841859</v>
      </c>
      <c r="J48" s="147">
        <v>441941.1521838145</v>
      </c>
      <c r="K48" s="147">
        <v>5129788.6100665862</v>
      </c>
      <c r="L48" s="147">
        <v>4646230.3241216894</v>
      </c>
      <c r="M48" s="169"/>
    </row>
    <row r="49" spans="1:13" ht="18" customHeight="1">
      <c r="A49" s="1250" t="s">
        <v>164</v>
      </c>
      <c r="B49" s="1250"/>
      <c r="C49" s="1250"/>
      <c r="D49" s="406"/>
      <c r="E49" s="399"/>
      <c r="F49" s="402"/>
      <c r="G49" s="402"/>
      <c r="H49" s="402"/>
      <c r="I49" s="147"/>
      <c r="J49" s="147"/>
      <c r="K49" s="147"/>
      <c r="L49" s="147"/>
      <c r="M49" s="169"/>
    </row>
    <row r="50" spans="1:13" ht="18" customHeight="1">
      <c r="A50" s="1252" t="s">
        <v>35</v>
      </c>
      <c r="B50" s="1252" t="s">
        <v>35</v>
      </c>
      <c r="C50" s="102"/>
      <c r="D50" s="406"/>
      <c r="E50" s="399">
        <v>9988755.5254359543</v>
      </c>
      <c r="F50" s="146">
        <f t="shared" si="2"/>
        <v>8508231.537119031</v>
      </c>
      <c r="G50" s="146">
        <v>284169714.33206636</v>
      </c>
      <c r="H50" s="402">
        <v>273156500.43362695</v>
      </c>
      <c r="I50" s="147">
        <v>190758550.32741559</v>
      </c>
      <c r="J50" s="147">
        <v>189734091.95441204</v>
      </c>
      <c r="K50" s="147">
        <v>278488516.38415879</v>
      </c>
      <c r="L50" s="147">
        <v>268955826.47403622</v>
      </c>
      <c r="M50" s="169"/>
    </row>
    <row r="51" spans="1:13" ht="18" customHeight="1">
      <c r="A51" s="1090"/>
      <c r="B51" s="1090" t="s">
        <v>36</v>
      </c>
      <c r="C51" s="98"/>
      <c r="D51" s="406"/>
      <c r="E51" s="399">
        <v>3055571.4977149493</v>
      </c>
      <c r="F51" s="146">
        <f t="shared" si="2"/>
        <v>3598962.0954045132</v>
      </c>
      <c r="G51" s="146">
        <v>133828773.94965033</v>
      </c>
      <c r="H51" s="402">
        <v>130835354.12414286</v>
      </c>
      <c r="I51" s="147">
        <v>48729199.687923275</v>
      </c>
      <c r="J51" s="147">
        <v>48791351.360130653</v>
      </c>
      <c r="K51" s="147">
        <v>132630941.07933208</v>
      </c>
      <c r="L51" s="147">
        <v>129094130.65613495</v>
      </c>
      <c r="M51" s="169"/>
    </row>
    <row r="52" spans="1:13" ht="18" customHeight="1">
      <c r="A52" s="1090"/>
      <c r="B52" s="1090" t="s">
        <v>37</v>
      </c>
      <c r="C52" s="98"/>
      <c r="D52" s="406"/>
      <c r="E52" s="399">
        <v>3003757.2153419787</v>
      </c>
      <c r="F52" s="146">
        <f t="shared" si="2"/>
        <v>1595007.4290238917</v>
      </c>
      <c r="G52" s="146">
        <v>82161820.009550989</v>
      </c>
      <c r="H52" s="402">
        <v>79575713.314163014</v>
      </c>
      <c r="I52" s="147">
        <v>109830440.43966255</v>
      </c>
      <c r="J52" s="147">
        <v>110248090.95961645</v>
      </c>
      <c r="K52" s="147">
        <v>79216479.049877465</v>
      </c>
      <c r="L52" s="147">
        <v>78039122.14080748</v>
      </c>
      <c r="M52" s="169"/>
    </row>
    <row r="53" spans="1:13" ht="18" customHeight="1">
      <c r="A53" s="1090"/>
      <c r="B53" s="1090" t="s">
        <v>38</v>
      </c>
      <c r="C53" s="98"/>
      <c r="D53" s="406"/>
      <c r="E53" s="399">
        <v>3929426.81237903</v>
      </c>
      <c r="F53" s="146">
        <f t="shared" si="2"/>
        <v>3314262.0126902163</v>
      </c>
      <c r="G53" s="146">
        <v>68179120.372865111</v>
      </c>
      <c r="H53" s="402">
        <v>62745432.995321266</v>
      </c>
      <c r="I53" s="147">
        <v>32198910.199829701</v>
      </c>
      <c r="J53" s="147">
        <v>30694649.634664904</v>
      </c>
      <c r="K53" s="147">
        <v>66641096.254949063</v>
      </c>
      <c r="L53" s="147">
        <v>61822573.67709405</v>
      </c>
      <c r="M53" s="169"/>
    </row>
    <row r="54" spans="1:13" ht="18" customHeight="1" thickBot="1">
      <c r="A54" s="1251" t="s">
        <v>39</v>
      </c>
      <c r="B54" s="1251"/>
      <c r="C54" s="100"/>
      <c r="D54" s="407"/>
      <c r="E54" s="400">
        <v>17568089.247806165</v>
      </c>
      <c r="F54" s="150">
        <f t="shared" si="2"/>
        <v>15254363.42269963</v>
      </c>
      <c r="G54" s="150">
        <v>263370479.39475513</v>
      </c>
      <c r="H54" s="151">
        <v>247292904.95502108</v>
      </c>
      <c r="I54" s="151">
        <v>191044877.16576296</v>
      </c>
      <c r="J54" s="151">
        <v>192535391.9738349</v>
      </c>
      <c r="K54" s="151">
        <v>256964230.49146482</v>
      </c>
      <c r="L54" s="151">
        <v>243200381.87683713</v>
      </c>
      <c r="M54" s="176"/>
    </row>
    <row r="55" spans="1:13" s="408" customFormat="1" ht="27.75" customHeight="1">
      <c r="A55" s="1248" t="s">
        <v>942</v>
      </c>
      <c r="B55" s="1249"/>
      <c r="C55" s="1249"/>
      <c r="D55" s="1249"/>
      <c r="E55" s="1249"/>
      <c r="F55" s="1249"/>
      <c r="G55" s="1249"/>
      <c r="H55" s="1249"/>
      <c r="I55" s="1249"/>
      <c r="J55" s="1249"/>
      <c r="K55" s="1249"/>
      <c r="L55" s="1249"/>
    </row>
    <row r="62" spans="1:13" ht="16.2">
      <c r="B62" s="369" t="s">
        <v>936</v>
      </c>
      <c r="E62" s="155">
        <f>E38+E39</f>
        <v>2877005.9123160569</v>
      </c>
      <c r="F62" s="155">
        <f t="shared" ref="F62:L62" si="3">F38+F39</f>
        <v>2855148.1095301975</v>
      </c>
      <c r="G62" s="155">
        <f t="shared" si="3"/>
        <v>68237919.614735737</v>
      </c>
      <c r="H62" s="155">
        <f t="shared" si="3"/>
        <v>64314572.060931846</v>
      </c>
      <c r="I62" s="155">
        <f t="shared" si="3"/>
        <v>30917828.51024102</v>
      </c>
      <c r="J62" s="155">
        <f t="shared" si="3"/>
        <v>29871486.868753158</v>
      </c>
      <c r="K62" s="155">
        <f t="shared" si="3"/>
        <v>67603634.883701116</v>
      </c>
      <c r="L62" s="155">
        <f t="shared" si="3"/>
        <v>63702145.132683069</v>
      </c>
    </row>
  </sheetData>
  <mergeCells count="36">
    <mergeCell ref="L3:L5"/>
    <mergeCell ref="I3:I5"/>
    <mergeCell ref="A50:B50"/>
    <mergeCell ref="A11:C11"/>
    <mergeCell ref="A10:C10"/>
    <mergeCell ref="A13:C13"/>
    <mergeCell ref="J3:J5"/>
    <mergeCell ref="E3:E5"/>
    <mergeCell ref="G3:G5"/>
    <mergeCell ref="H3:H5"/>
    <mergeCell ref="K3:K5"/>
    <mergeCell ref="A8:C8"/>
    <mergeCell ref="A12:C12"/>
    <mergeCell ref="F3:F5"/>
    <mergeCell ref="A9:C9"/>
    <mergeCell ref="A7:C7"/>
    <mergeCell ref="A55:L55"/>
    <mergeCell ref="A34:B34"/>
    <mergeCell ref="A24:C24"/>
    <mergeCell ref="A16:C16"/>
    <mergeCell ref="A33:C33"/>
    <mergeCell ref="A49:C49"/>
    <mergeCell ref="A48:B48"/>
    <mergeCell ref="A19:C19"/>
    <mergeCell ref="A54:B54"/>
    <mergeCell ref="A27:C27"/>
    <mergeCell ref="A21:C21"/>
    <mergeCell ref="A22:C22"/>
    <mergeCell ref="A23:C23"/>
    <mergeCell ref="A3:C5"/>
    <mergeCell ref="A6:C6"/>
    <mergeCell ref="A14:C14"/>
    <mergeCell ref="A18:C18"/>
    <mergeCell ref="A20:C20"/>
    <mergeCell ref="A15:C15"/>
    <mergeCell ref="A17:C17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8" max="44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BE65"/>
  <sheetViews>
    <sheetView view="pageBreakPreview" zoomScaleNormal="50" workbookViewId="0">
      <selection activeCell="J65" sqref="J65"/>
    </sheetView>
  </sheetViews>
  <sheetFormatPr defaultColWidth="9.109375" defaultRowHeight="15.6"/>
  <cols>
    <col min="1" max="1" width="2.33203125" style="178" customWidth="1"/>
    <col min="2" max="2" width="15.6640625" style="178" customWidth="1"/>
    <col min="3" max="3" width="2.33203125" style="178" customWidth="1"/>
    <col min="4" max="4" width="1.6640625" style="179" customWidth="1"/>
    <col min="5" max="8" width="17.109375" style="155" customWidth="1"/>
    <col min="9" max="12" width="22.88671875" style="155" customWidth="1"/>
    <col min="13" max="13" width="19.44140625" style="155" customWidth="1"/>
    <col min="14" max="14" width="15.44140625" style="155" bestFit="1" customWidth="1"/>
    <col min="15" max="15" width="17.109375" style="155" customWidth="1"/>
    <col min="16" max="16" width="9.6640625" style="155" customWidth="1"/>
    <col min="17" max="17" width="9.88671875" style="155" customWidth="1"/>
    <col min="18" max="18" width="9.109375" style="155"/>
    <col min="19" max="19" width="19.109375" style="155" bestFit="1" customWidth="1"/>
    <col min="20" max="16384" width="9.109375" style="155"/>
  </cols>
  <sheetData>
    <row r="1" spans="1:24" s="154" customFormat="1" ht="35.1" customHeight="1">
      <c r="A1" s="152"/>
      <c r="B1" s="153"/>
      <c r="C1" s="153"/>
      <c r="D1" s="153"/>
      <c r="E1" s="153"/>
      <c r="F1" s="153"/>
      <c r="G1" s="153"/>
      <c r="H1" s="403" t="s">
        <v>364</v>
      </c>
      <c r="I1" s="404" t="s">
        <v>296</v>
      </c>
      <c r="J1" s="153"/>
      <c r="K1" s="153"/>
      <c r="L1" s="153"/>
    </row>
    <row r="2" spans="1:24" ht="12.9" customHeight="1" thickBot="1">
      <c r="A2" s="159"/>
      <c r="B2" s="157"/>
      <c r="C2" s="157"/>
      <c r="D2" s="158"/>
      <c r="E2" s="159"/>
      <c r="F2" s="159"/>
      <c r="G2" s="159"/>
      <c r="H2" s="159"/>
      <c r="I2" s="159"/>
      <c r="J2" s="159"/>
      <c r="K2" s="159"/>
      <c r="L2" s="305" t="s">
        <v>349</v>
      </c>
    </row>
    <row r="3" spans="1:24" ht="15" customHeight="1">
      <c r="A3" s="1153" t="s">
        <v>1</v>
      </c>
      <c r="B3" s="1153"/>
      <c r="C3" s="1153"/>
      <c r="D3" s="161"/>
      <c r="E3" s="1201" t="s">
        <v>937</v>
      </c>
      <c r="F3" s="1201" t="s">
        <v>291</v>
      </c>
      <c r="G3" s="1201" t="s">
        <v>938</v>
      </c>
      <c r="H3" s="1201" t="s">
        <v>939</v>
      </c>
      <c r="I3" s="1157" t="s">
        <v>940</v>
      </c>
      <c r="J3" s="1201" t="s">
        <v>941</v>
      </c>
      <c r="K3" s="1201" t="s">
        <v>292</v>
      </c>
      <c r="L3" s="1156" t="s">
        <v>293</v>
      </c>
      <c r="X3" s="162"/>
    </row>
    <row r="4" spans="1:24" ht="15" customHeight="1">
      <c r="A4" s="1154"/>
      <c r="B4" s="1154"/>
      <c r="C4" s="1154"/>
      <c r="D4" s="161"/>
      <c r="E4" s="1202"/>
      <c r="F4" s="1202"/>
      <c r="G4" s="1202"/>
      <c r="H4" s="1202"/>
      <c r="I4" s="1159"/>
      <c r="J4" s="1202"/>
      <c r="K4" s="1202"/>
      <c r="L4" s="1158"/>
    </row>
    <row r="5" spans="1:24" ht="48.75" customHeight="1">
      <c r="A5" s="1155"/>
      <c r="B5" s="1155"/>
      <c r="C5" s="1155"/>
      <c r="D5" s="99"/>
      <c r="E5" s="1203"/>
      <c r="F5" s="1203"/>
      <c r="G5" s="1203"/>
      <c r="H5" s="1203"/>
      <c r="I5" s="1161"/>
      <c r="J5" s="1203"/>
      <c r="K5" s="1203"/>
      <c r="L5" s="1160"/>
    </row>
    <row r="6" spans="1:24" s="165" customFormat="1" ht="24" hidden="1" customHeight="1">
      <c r="A6" s="1165" t="s">
        <v>834</v>
      </c>
      <c r="B6" s="1165"/>
      <c r="C6" s="1165"/>
      <c r="D6" s="21"/>
      <c r="E6" s="163">
        <v>73155098.799999997</v>
      </c>
      <c r="F6" s="167">
        <f t="shared" ref="F6:F11" si="0">K6-L6-I6+J6</f>
        <v>704743479</v>
      </c>
      <c r="G6" s="167">
        <v>554575873</v>
      </c>
      <c r="H6" s="167">
        <v>526282949</v>
      </c>
      <c r="I6" s="167">
        <v>172861308</v>
      </c>
      <c r="J6" s="167">
        <v>554575873</v>
      </c>
      <c r="K6" s="167">
        <v>540752397</v>
      </c>
      <c r="L6" s="167">
        <v>217723483</v>
      </c>
    </row>
    <row r="7" spans="1:24" s="165" customFormat="1" ht="24" hidden="1" customHeight="1">
      <c r="A7" s="1152" t="s">
        <v>835</v>
      </c>
      <c r="B7" s="1152"/>
      <c r="C7" s="1152"/>
      <c r="D7" s="21"/>
      <c r="E7" s="166">
        <v>-4822639.8211698933</v>
      </c>
      <c r="F7" s="167">
        <f t="shared" si="0"/>
        <v>134269961.51942676</v>
      </c>
      <c r="G7" s="167">
        <v>501494769.53363603</v>
      </c>
      <c r="H7" s="167">
        <v>500259936.87579286</v>
      </c>
      <c r="I7" s="167">
        <v>428951108.39848328</v>
      </c>
      <c r="J7" s="167">
        <v>501494769.53363603</v>
      </c>
      <c r="K7" s="167">
        <v>484619936.30374366</v>
      </c>
      <c r="L7" s="167">
        <v>422893635.91946965</v>
      </c>
    </row>
    <row r="8" spans="1:24" s="165" customFormat="1" ht="24" hidden="1" customHeight="1">
      <c r="A8" s="1152" t="s">
        <v>873</v>
      </c>
      <c r="B8" s="1152"/>
      <c r="C8" s="1152"/>
      <c r="D8" s="21"/>
      <c r="E8" s="166">
        <v>10011827</v>
      </c>
      <c r="F8" s="167">
        <f t="shared" si="0"/>
        <v>329422490</v>
      </c>
      <c r="G8" s="167">
        <v>506459891</v>
      </c>
      <c r="H8" s="167">
        <v>489213132</v>
      </c>
      <c r="I8" s="167">
        <v>338811661</v>
      </c>
      <c r="J8" s="167">
        <v>506459891</v>
      </c>
      <c r="K8" s="167">
        <v>493350989</v>
      </c>
      <c r="L8" s="167">
        <v>331576729</v>
      </c>
    </row>
    <row r="9" spans="1:24" s="165" customFormat="1" ht="19.5" hidden="1" customHeight="1">
      <c r="A9" s="1152" t="s">
        <v>874</v>
      </c>
      <c r="B9" s="1152"/>
      <c r="C9" s="1152"/>
      <c r="D9" s="21"/>
      <c r="E9" s="166">
        <f>G9-H9-I9+L9</f>
        <v>-6469296.946950376</v>
      </c>
      <c r="F9" s="167">
        <f>K9-L9-I9+J9</f>
        <v>65372499.14697659</v>
      </c>
      <c r="G9" s="167">
        <v>401820999.30479008</v>
      </c>
      <c r="H9" s="167">
        <v>419108300.79884535</v>
      </c>
      <c r="I9" s="167">
        <v>357303752.31865996</v>
      </c>
      <c r="J9" s="167">
        <v>401820999.30479008</v>
      </c>
      <c r="K9" s="167">
        <v>388977009.02661133</v>
      </c>
      <c r="L9" s="167">
        <v>368121756.86576486</v>
      </c>
    </row>
    <row r="10" spans="1:24" s="165" customFormat="1" ht="19.5" hidden="1" customHeight="1">
      <c r="A10" s="1152" t="s">
        <v>875</v>
      </c>
      <c r="B10" s="1152"/>
      <c r="C10" s="1152"/>
      <c r="D10" s="21"/>
      <c r="E10" s="166">
        <f>G10-H10-I10+L10</f>
        <v>7904744.8465281129</v>
      </c>
      <c r="F10" s="167">
        <f t="shared" si="0"/>
        <v>43921297.235137165</v>
      </c>
      <c r="G10" s="167">
        <v>444122840.59282225</v>
      </c>
      <c r="H10" s="167">
        <v>476703908.25929618</v>
      </c>
      <c r="I10" s="167">
        <v>392579056.56763297</v>
      </c>
      <c r="J10" s="167">
        <v>444122840.59282225</v>
      </c>
      <c r="K10" s="167">
        <v>425442382.2905829</v>
      </c>
      <c r="L10" s="167">
        <v>433064869.08063501</v>
      </c>
    </row>
    <row r="11" spans="1:24" s="130" customFormat="1" ht="13.65" hidden="1" customHeight="1">
      <c r="A11" s="1100" t="s">
        <v>876</v>
      </c>
      <c r="B11" s="1100"/>
      <c r="C11" s="1100"/>
      <c r="D11" s="126"/>
      <c r="E11" s="131">
        <f>G11-H11-I11+L11</f>
        <v>13253114.243250668</v>
      </c>
      <c r="F11" s="132">
        <f t="shared" si="0"/>
        <v>116080849.33516026</v>
      </c>
      <c r="G11" s="50">
        <v>468911586.1162464</v>
      </c>
      <c r="H11" s="50">
        <v>496488994.83943087</v>
      </c>
      <c r="I11" s="50">
        <v>340666948.07070595</v>
      </c>
      <c r="J11" s="50">
        <v>381497471.03714108</v>
      </c>
      <c r="K11" s="50">
        <v>456747797.40586621</v>
      </c>
      <c r="L11" s="50">
        <v>381497471.03714108</v>
      </c>
      <c r="M11" s="130">
        <f>E11-G11+H11</f>
        <v>40830522.966435134</v>
      </c>
      <c r="N11" s="130">
        <f>SUM(M11:M12,M14)</f>
        <v>40830522.966435134</v>
      </c>
      <c r="O11" s="130">
        <f>SUM(I11:I12,I14)</f>
        <v>1091025964.5804067</v>
      </c>
      <c r="P11" s="130">
        <f>SUM(L11:L12,J14)</f>
        <v>1277638155.0010252</v>
      </c>
    </row>
    <row r="12" spans="1:24" s="165" customFormat="1" ht="13.65" hidden="1" customHeight="1">
      <c r="A12" s="1152" t="s">
        <v>877</v>
      </c>
      <c r="B12" s="1152"/>
      <c r="C12" s="1152"/>
      <c r="D12" s="21"/>
      <c r="E12" s="131">
        <v>14454844.492673216</v>
      </c>
      <c r="F12" s="132">
        <f t="shared" ref="F12:F21" si="1">K12-L12-I12+J12</f>
        <v>17116280.581417322</v>
      </c>
      <c r="G12" s="50">
        <v>500920199.75254083</v>
      </c>
      <c r="H12" s="50">
        <v>529763432.86957943</v>
      </c>
      <c r="I12" s="50">
        <v>372508410.50904661</v>
      </c>
      <c r="J12" s="50">
        <v>415806488.11875683</v>
      </c>
      <c r="K12" s="50">
        <v>486513225.79257286</v>
      </c>
      <c r="L12" s="50">
        <v>512695022.82086575</v>
      </c>
      <c r="M12" s="130"/>
      <c r="N12" s="130"/>
      <c r="P12" s="410"/>
      <c r="Q12" s="410"/>
      <c r="S12" s="411"/>
    </row>
    <row r="13" spans="1:24" s="165" customFormat="1" ht="13.65" hidden="1" customHeight="1">
      <c r="A13" s="1152" t="s">
        <v>878</v>
      </c>
      <c r="B13" s="1152"/>
      <c r="C13" s="1152"/>
      <c r="D13" s="21"/>
      <c r="E13" s="131">
        <v>48012323.96469003</v>
      </c>
      <c r="F13" s="50">
        <f>I13*L13</f>
        <v>0</v>
      </c>
      <c r="G13" s="50">
        <v>558221856.29158294</v>
      </c>
      <c r="H13" s="50">
        <v>536794692.29690802</v>
      </c>
      <c r="I13" s="50">
        <f>M13*O13</f>
        <v>0</v>
      </c>
      <c r="J13" s="50">
        <f>M13*P13</f>
        <v>0</v>
      </c>
      <c r="K13" s="50">
        <v>543964047.44767296</v>
      </c>
      <c r="L13" s="50">
        <v>521734671.30878443</v>
      </c>
      <c r="M13" s="130"/>
      <c r="O13" s="165">
        <f>O11/N11</f>
        <v>26.720842284515633</v>
      </c>
      <c r="P13" s="165">
        <f>P11/N11</f>
        <v>31.291251303621848</v>
      </c>
    </row>
    <row r="14" spans="1:24" s="165" customFormat="1" ht="13.65" hidden="1" customHeight="1">
      <c r="A14" s="1100" t="s">
        <v>879</v>
      </c>
      <c r="B14" s="1100"/>
      <c r="C14" s="1100"/>
      <c r="D14" s="21"/>
      <c r="E14" s="131">
        <v>19969126.564971056</v>
      </c>
      <c r="F14" s="132">
        <f t="shared" si="1"/>
        <v>17061245.859237611</v>
      </c>
      <c r="G14" s="50">
        <v>568348194.85530281</v>
      </c>
      <c r="H14" s="50">
        <v>553974123.43269408</v>
      </c>
      <c r="I14" s="50">
        <v>377850606.00065422</v>
      </c>
      <c r="J14" s="50">
        <v>383445661.14301842</v>
      </c>
      <c r="K14" s="50">
        <v>553320612.47771573</v>
      </c>
      <c r="L14" s="50">
        <v>541854421.76084232</v>
      </c>
      <c r="M14" s="130"/>
      <c r="N14" s="130"/>
    </row>
    <row r="15" spans="1:24" s="165" customFormat="1" ht="13.65" hidden="1" customHeight="1">
      <c r="A15" s="1152" t="s">
        <v>880</v>
      </c>
      <c r="B15" s="1152"/>
      <c r="C15" s="1152"/>
      <c r="D15" s="21"/>
      <c r="E15" s="166">
        <f>G15-H15-I15+J15</f>
        <v>13222438.356170893</v>
      </c>
      <c r="F15" s="132">
        <f t="shared" si="1"/>
        <v>16736733.881813049</v>
      </c>
      <c r="G15" s="167">
        <v>554808898.00771308</v>
      </c>
      <c r="H15" s="167">
        <v>560070365.17429125</v>
      </c>
      <c r="I15" s="167">
        <v>408187718.46355063</v>
      </c>
      <c r="J15" s="167">
        <v>426671623.98629969</v>
      </c>
      <c r="K15" s="167">
        <v>542356053.41750383</v>
      </c>
      <c r="L15" s="167">
        <v>544103225.05843985</v>
      </c>
    </row>
    <row r="16" spans="1:24" s="165" customFormat="1" ht="15.75" hidden="1" customHeight="1">
      <c r="A16" s="1100" t="s">
        <v>881</v>
      </c>
      <c r="B16" s="1100"/>
      <c r="C16" s="1100"/>
      <c r="D16" s="21"/>
      <c r="E16" s="166">
        <v>22287714.91782742</v>
      </c>
      <c r="F16" s="132">
        <f t="shared" si="1"/>
        <v>18681418.268576264</v>
      </c>
      <c r="G16" s="167">
        <v>522478788.68525565</v>
      </c>
      <c r="H16" s="167">
        <v>496601977.69840121</v>
      </c>
      <c r="I16" s="167">
        <v>505889501.15825289</v>
      </c>
      <c r="J16" s="167">
        <v>502300405.08922678</v>
      </c>
      <c r="K16" s="167">
        <v>510638215.56337988</v>
      </c>
      <c r="L16" s="165">
        <v>488367701.22577751</v>
      </c>
    </row>
    <row r="17" spans="1:57" s="165" customFormat="1" ht="15.75" hidden="1" customHeight="1">
      <c r="A17" s="1100" t="s">
        <v>882</v>
      </c>
      <c r="B17" s="1100"/>
      <c r="C17" s="1100"/>
      <c r="D17" s="18"/>
      <c r="E17" s="143">
        <v>34724818.120765261</v>
      </c>
      <c r="F17" s="144">
        <f t="shared" si="1"/>
        <v>29003620.183644891</v>
      </c>
      <c r="G17" s="144">
        <v>568764615.59845173</v>
      </c>
      <c r="H17" s="401">
        <v>552869850.08385503</v>
      </c>
      <c r="I17" s="144">
        <v>578160728.5131588</v>
      </c>
      <c r="J17" s="144">
        <v>596990781.119326</v>
      </c>
      <c r="K17" s="144">
        <v>555783105.89894223</v>
      </c>
      <c r="L17" s="144">
        <v>545609538.32146454</v>
      </c>
    </row>
    <row r="18" spans="1:57" s="165" customFormat="1" ht="13.5" customHeight="1">
      <c r="A18" s="1100" t="s">
        <v>883</v>
      </c>
      <c r="B18" s="1100"/>
      <c r="C18" s="1100"/>
      <c r="D18" s="18"/>
      <c r="E18" s="144">
        <v>70097722.373816505</v>
      </c>
      <c r="F18" s="144">
        <f t="shared" si="1"/>
        <v>66034865.78458643</v>
      </c>
      <c r="G18" s="144">
        <v>615069412.16025329</v>
      </c>
      <c r="H18" s="144">
        <v>549122917.60196519</v>
      </c>
      <c r="I18" s="405">
        <v>539216484.37587118</v>
      </c>
      <c r="J18" s="405">
        <v>543367712.19140029</v>
      </c>
      <c r="K18" s="144">
        <v>599912595.01016188</v>
      </c>
      <c r="L18" s="144">
        <v>538028957.04110456</v>
      </c>
      <c r="M18" s="167"/>
    </row>
    <row r="19" spans="1:57" s="165" customFormat="1" ht="13.5" customHeight="1">
      <c r="A19" s="1100" t="s">
        <v>884</v>
      </c>
      <c r="B19" s="1100"/>
      <c r="C19" s="1100"/>
      <c r="D19" s="21"/>
      <c r="E19" s="143">
        <v>32819880.560770057</v>
      </c>
      <c r="F19" s="144">
        <f t="shared" si="1"/>
        <v>28916834.496417999</v>
      </c>
      <c r="G19" s="144">
        <v>563465019.88337076</v>
      </c>
      <c r="H19" s="401">
        <v>529032480.35362381</v>
      </c>
      <c r="I19" s="144">
        <v>472749175.82649487</v>
      </c>
      <c r="J19" s="144">
        <v>471136516.85751724</v>
      </c>
      <c r="K19" s="144">
        <v>550945764.66523361</v>
      </c>
      <c r="L19" s="144">
        <v>520416271.19983798</v>
      </c>
      <c r="M19" s="167"/>
    </row>
    <row r="20" spans="1:57" s="165" customFormat="1" ht="13.5" customHeight="1">
      <c r="A20" s="1100" t="s">
        <v>885</v>
      </c>
      <c r="B20" s="1100"/>
      <c r="C20" s="1100"/>
      <c r="D20" s="21"/>
      <c r="E20" s="143">
        <v>36263921.156482995</v>
      </c>
      <c r="F20" s="144">
        <f t="shared" si="1"/>
        <v>31397360.827279449</v>
      </c>
      <c r="G20" s="144">
        <v>546872863.31227148</v>
      </c>
      <c r="H20" s="401">
        <v>529869670.19716972</v>
      </c>
      <c r="I20" s="144">
        <v>453305260.32758641</v>
      </c>
      <c r="J20" s="144">
        <v>472565988.36896724</v>
      </c>
      <c r="K20" s="144">
        <v>532889980.9688617</v>
      </c>
      <c r="L20" s="144">
        <v>520753348.18296307</v>
      </c>
      <c r="M20" s="167"/>
    </row>
    <row r="21" spans="1:57" s="165" customFormat="1" ht="13.5" customHeight="1">
      <c r="A21" s="1100" t="s">
        <v>886</v>
      </c>
      <c r="B21" s="1100"/>
      <c r="C21" s="1100"/>
      <c r="D21" s="21"/>
      <c r="E21" s="143">
        <v>40125093.407908604</v>
      </c>
      <c r="F21" s="144">
        <f t="shared" si="1"/>
        <v>36914929.027811348</v>
      </c>
      <c r="G21" s="144">
        <v>587953906.54716015</v>
      </c>
      <c r="H21" s="401">
        <v>565869419.78643441</v>
      </c>
      <c r="I21" s="144">
        <v>449083899.65039593</v>
      </c>
      <c r="J21" s="144">
        <v>467124506.29757822</v>
      </c>
      <c r="K21" s="144">
        <v>575586969.45956361</v>
      </c>
      <c r="L21" s="144">
        <v>556712647.07893455</v>
      </c>
      <c r="M21" s="167"/>
    </row>
    <row r="22" spans="1:57" s="165" customFormat="1" ht="14.25" customHeight="1">
      <c r="A22" s="1100" t="s">
        <v>887</v>
      </c>
      <c r="B22" s="1100"/>
      <c r="C22" s="1100"/>
      <c r="D22" s="21"/>
      <c r="E22" s="143">
        <v>29604160.344714176</v>
      </c>
      <c r="F22" s="144">
        <f>K22-L22-I22+J22</f>
        <v>26410463.285059333</v>
      </c>
      <c r="G22" s="144">
        <v>571689307.08830655</v>
      </c>
      <c r="H22" s="401">
        <v>554076930.49204898</v>
      </c>
      <c r="I22" s="144">
        <v>501070753.58251137</v>
      </c>
      <c r="J22" s="144">
        <v>513062537.33096856</v>
      </c>
      <c r="K22" s="144">
        <v>557368066.55468881</v>
      </c>
      <c r="L22" s="144">
        <v>542949387.01808667</v>
      </c>
      <c r="M22" s="167"/>
    </row>
    <row r="23" spans="1:57" s="165" customFormat="1" ht="15">
      <c r="A23" s="1100" t="s">
        <v>1101</v>
      </c>
      <c r="B23" s="1100"/>
      <c r="C23" s="1100"/>
      <c r="D23" s="21"/>
      <c r="E23" s="143">
        <v>27556844.773242142</v>
      </c>
      <c r="F23" s="144">
        <f>K23-L23-I23+J23</f>
        <v>23762594.959819436</v>
      </c>
      <c r="G23" s="144">
        <v>547540193.7268225</v>
      </c>
      <c r="H23" s="401">
        <v>520449405.38864815</v>
      </c>
      <c r="I23" s="144">
        <v>381803427.49317855</v>
      </c>
      <c r="J23" s="144">
        <v>382269483.92824668</v>
      </c>
      <c r="K23" s="144">
        <v>535452746.87562525</v>
      </c>
      <c r="L23" s="144">
        <v>512156208.35087395</v>
      </c>
      <c r="M23" s="167"/>
    </row>
    <row r="24" spans="1:57" s="41" customFormat="1" ht="13.65" customHeight="1">
      <c r="A24" s="1100" t="s">
        <v>17</v>
      </c>
      <c r="B24" s="1100"/>
      <c r="C24" s="1100"/>
      <c r="D24" s="2"/>
      <c r="E24" s="147"/>
      <c r="F24" s="401"/>
      <c r="G24" s="147"/>
      <c r="H24" s="147"/>
      <c r="I24" s="147"/>
      <c r="J24" s="147"/>
      <c r="K24" s="147"/>
      <c r="L24" s="250"/>
    </row>
    <row r="25" spans="1:57" s="43" customFormat="1" ht="13.65" customHeight="1">
      <c r="A25" s="98"/>
      <c r="B25" s="42" t="s">
        <v>888</v>
      </c>
      <c r="C25" s="98"/>
      <c r="D25" s="46"/>
      <c r="E25" s="147">
        <v>7092380.5413601324</v>
      </c>
      <c r="F25" s="146">
        <f>K25-L25-I25+J25</f>
        <v>7254345.4711078443</v>
      </c>
      <c r="G25" s="402">
        <v>151608060.86299238</v>
      </c>
      <c r="H25" s="147">
        <v>138738167.28927374</v>
      </c>
      <c r="I25" s="147">
        <v>33165734.95885928</v>
      </c>
      <c r="J25" s="147">
        <v>27388221.926500786</v>
      </c>
      <c r="K25" s="147">
        <v>150560415.17420596</v>
      </c>
      <c r="L25" s="147">
        <v>137528556.67073962</v>
      </c>
      <c r="M25" s="169"/>
      <c r="N25" s="50"/>
      <c r="O25" s="50"/>
      <c r="P25" s="50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</row>
    <row r="26" spans="1:57" s="43" customFormat="1" ht="13.65" customHeight="1">
      <c r="A26" s="98"/>
      <c r="B26" s="42" t="s">
        <v>889</v>
      </c>
      <c r="C26" s="98"/>
      <c r="D26" s="46"/>
      <c r="E26" s="147">
        <v>1048407.5749426889</v>
      </c>
      <c r="F26" s="146">
        <f t="shared" ref="F26:F63" si="2">K26-L26-I26+J26</f>
        <v>1573825.6171438769</v>
      </c>
      <c r="G26" s="402">
        <v>87983283.762749493</v>
      </c>
      <c r="H26" s="147">
        <v>85702338.519148842</v>
      </c>
      <c r="I26" s="147">
        <v>27533117.650495242</v>
      </c>
      <c r="J26" s="147">
        <v>26300579.981837157</v>
      </c>
      <c r="K26" s="147">
        <v>86502643.82891579</v>
      </c>
      <c r="L26" s="147">
        <v>83696280.543113828</v>
      </c>
      <c r="M26" s="169"/>
      <c r="N26" s="169"/>
      <c r="O26" s="169"/>
      <c r="P26" s="169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</row>
    <row r="27" spans="1:57" s="43" customFormat="1" ht="13.65" customHeight="1">
      <c r="A27" s="98"/>
      <c r="B27" s="42" t="s">
        <v>890</v>
      </c>
      <c r="C27" s="98"/>
      <c r="D27" s="46"/>
      <c r="E27" s="147">
        <v>4429016.4113123519</v>
      </c>
      <c r="F27" s="146">
        <f t="shared" si="2"/>
        <v>4296692.0975583866</v>
      </c>
      <c r="G27" s="402">
        <v>112121008.11952926</v>
      </c>
      <c r="H27" s="147">
        <v>108829138.98151232</v>
      </c>
      <c r="I27" s="147">
        <v>34872096.184374377</v>
      </c>
      <c r="J27" s="147">
        <v>36009243.457669832</v>
      </c>
      <c r="K27" s="147">
        <v>110541149.14058958</v>
      </c>
      <c r="L27" s="147">
        <v>107381604.31632665</v>
      </c>
      <c r="M27" s="169"/>
      <c r="N27" s="169"/>
      <c r="O27" s="169"/>
      <c r="P27" s="169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</row>
    <row r="28" spans="1:57" s="43" customFormat="1" ht="13.65" customHeight="1">
      <c r="A28" s="98"/>
      <c r="B28" s="42" t="s">
        <v>891</v>
      </c>
      <c r="C28" s="98"/>
      <c r="D28" s="46"/>
      <c r="E28" s="147">
        <v>4008646.2831896637</v>
      </c>
      <c r="F28" s="146">
        <f t="shared" si="2"/>
        <v>3317328.4650908932</v>
      </c>
      <c r="G28" s="402">
        <v>57262101.441846222</v>
      </c>
      <c r="H28" s="147">
        <v>54820182.828446165</v>
      </c>
      <c r="I28" s="147">
        <v>42866262.235383384</v>
      </c>
      <c r="J28" s="147">
        <v>44432989.905172989</v>
      </c>
      <c r="K28" s="147">
        <v>55558926.378935888</v>
      </c>
      <c r="L28" s="147">
        <v>53808325.5836346</v>
      </c>
      <c r="M28" s="169"/>
      <c r="N28" s="169"/>
      <c r="O28" s="169"/>
      <c r="P28" s="169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</row>
    <row r="29" spans="1:57" s="43" customFormat="1" ht="13.65" customHeight="1">
      <c r="A29" s="98"/>
      <c r="B29" s="42" t="s">
        <v>892</v>
      </c>
      <c r="C29" s="98"/>
      <c r="D29" s="46"/>
      <c r="E29" s="147">
        <v>3262589.0934373219</v>
      </c>
      <c r="F29" s="146">
        <f t="shared" si="2"/>
        <v>2390794.5909176916</v>
      </c>
      <c r="G29" s="402">
        <v>56727355.040704161</v>
      </c>
      <c r="H29" s="147">
        <v>55394405.195266835</v>
      </c>
      <c r="I29" s="147">
        <v>96406279.911066055</v>
      </c>
      <c r="J29" s="147">
        <v>98335919.159066036</v>
      </c>
      <c r="K29" s="147">
        <v>54636405.849976443</v>
      </c>
      <c r="L29" s="147">
        <v>54175250.50705874</v>
      </c>
      <c r="M29" s="169"/>
      <c r="N29" s="169"/>
      <c r="O29" s="169"/>
      <c r="P29" s="169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</row>
    <row r="30" spans="1:57" s="43" customFormat="1" ht="13.65" customHeight="1">
      <c r="A30" s="98"/>
      <c r="B30" s="42" t="s">
        <v>893</v>
      </c>
      <c r="C30" s="98"/>
      <c r="D30" s="46"/>
      <c r="E30" s="147">
        <v>7715804.8689999999</v>
      </c>
      <c r="F30" s="146">
        <f t="shared" si="2"/>
        <v>4929608.7180000544</v>
      </c>
      <c r="G30" s="402">
        <v>81838384.498999998</v>
      </c>
      <c r="H30" s="147">
        <v>76965172.574999988</v>
      </c>
      <c r="I30" s="147">
        <v>146959936.55299997</v>
      </c>
      <c r="J30" s="147">
        <v>149802529.49800003</v>
      </c>
      <c r="K30" s="147">
        <v>77653206.503000006</v>
      </c>
      <c r="L30" s="147">
        <v>75566190.730000004</v>
      </c>
      <c r="M30" s="169"/>
      <c r="N30" s="169"/>
      <c r="O30" s="169"/>
      <c r="P30" s="169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</row>
    <row r="31" spans="1:57" s="43" customFormat="1" ht="13.65" customHeight="1">
      <c r="A31" s="1100" t="s">
        <v>18</v>
      </c>
      <c r="B31" s="1100"/>
      <c r="C31" s="1100"/>
      <c r="D31" s="2"/>
      <c r="E31" s="147"/>
      <c r="F31" s="147"/>
      <c r="G31" s="409"/>
      <c r="H31" s="147"/>
      <c r="I31" s="147"/>
      <c r="J31" s="147"/>
      <c r="K31" s="147"/>
      <c r="L31" s="147"/>
      <c r="M31" s="169"/>
      <c r="N31" s="169"/>
      <c r="O31" s="169"/>
      <c r="P31" s="169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</row>
    <row r="32" spans="1:57" s="43" customFormat="1" ht="13.65" customHeight="1">
      <c r="A32" s="98"/>
      <c r="B32" s="62" t="s">
        <v>487</v>
      </c>
      <c r="C32" s="98"/>
      <c r="D32" s="46"/>
      <c r="E32" s="147">
        <v>-3962971.0944383964</v>
      </c>
      <c r="F32" s="146">
        <f t="shared" si="2"/>
        <v>-3892684.6774648726</v>
      </c>
      <c r="G32" s="402">
        <v>10459735.213084126</v>
      </c>
      <c r="H32" s="147">
        <v>21112536.155178849</v>
      </c>
      <c r="I32" s="147">
        <v>21814262.946419291</v>
      </c>
      <c r="J32" s="147">
        <v>28504092.794075638</v>
      </c>
      <c r="K32" s="147">
        <v>10195421.623919141</v>
      </c>
      <c r="L32" s="147">
        <v>20777936.14904036</v>
      </c>
      <c r="M32" s="169"/>
      <c r="N32" s="169"/>
      <c r="O32" s="169"/>
      <c r="P32" s="169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</row>
    <row r="33" spans="1:57" s="43" customFormat="1" ht="13.65" customHeight="1">
      <c r="A33" s="98"/>
      <c r="B33" s="62" t="s">
        <v>488</v>
      </c>
      <c r="C33" s="98"/>
      <c r="D33" s="46"/>
      <c r="E33" s="147">
        <v>774756.86570911319</v>
      </c>
      <c r="F33" s="146">
        <f t="shared" si="2"/>
        <v>740865.33871851629</v>
      </c>
      <c r="G33" s="402">
        <v>16778070.227777239</v>
      </c>
      <c r="H33" s="147">
        <v>16114053.390209129</v>
      </c>
      <c r="I33" s="147">
        <v>3227962.9673592066</v>
      </c>
      <c r="J33" s="147">
        <v>3338702.9955001962</v>
      </c>
      <c r="K33" s="147">
        <v>16575151.763270024</v>
      </c>
      <c r="L33" s="147">
        <v>15945026.452692498</v>
      </c>
      <c r="M33" s="169"/>
      <c r="N33" s="169"/>
      <c r="O33" s="169"/>
      <c r="P33" s="169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</row>
    <row r="34" spans="1:57" s="43" customFormat="1" ht="13.65" customHeight="1">
      <c r="A34" s="42"/>
      <c r="B34" s="62" t="s">
        <v>489</v>
      </c>
      <c r="C34" s="42"/>
      <c r="D34" s="46"/>
      <c r="E34" s="147">
        <v>2879827.5864916192</v>
      </c>
      <c r="F34" s="146">
        <f t="shared" si="2"/>
        <v>2971240.6169957425</v>
      </c>
      <c r="G34" s="402">
        <v>39204737.586763017</v>
      </c>
      <c r="H34" s="147">
        <v>36271774.041955866</v>
      </c>
      <c r="I34" s="147">
        <v>5133603.1316686496</v>
      </c>
      <c r="J34" s="147">
        <v>5080467.1733530965</v>
      </c>
      <c r="K34" s="147">
        <v>38978021.784201711</v>
      </c>
      <c r="L34" s="147">
        <v>35953645.208890416</v>
      </c>
      <c r="M34" s="169"/>
      <c r="N34" s="169"/>
      <c r="O34" s="169"/>
      <c r="P34" s="169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</row>
    <row r="35" spans="1:57" s="43" customFormat="1" ht="13.65" customHeight="1">
      <c r="A35" s="42"/>
      <c r="B35" s="62" t="s">
        <v>490</v>
      </c>
      <c r="C35" s="42"/>
      <c r="D35" s="46"/>
      <c r="E35" s="147">
        <v>4213991.084551651</v>
      </c>
      <c r="F35" s="146">
        <f t="shared" si="2"/>
        <v>4632615.9461762644</v>
      </c>
      <c r="G35" s="402">
        <v>75338592.060501993</v>
      </c>
      <c r="H35" s="147">
        <v>73027180.720634386</v>
      </c>
      <c r="I35" s="147">
        <v>15779942.873804554</v>
      </c>
      <c r="J35" s="147">
        <v>17682522.618488554</v>
      </c>
      <c r="K35" s="147">
        <v>74714757.335187331</v>
      </c>
      <c r="L35" s="147">
        <v>71984721.133695066</v>
      </c>
      <c r="M35" s="169"/>
      <c r="N35" s="169"/>
      <c r="O35" s="169"/>
      <c r="P35" s="169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</row>
    <row r="36" spans="1:57" s="43" customFormat="1" ht="13.65" customHeight="1">
      <c r="A36" s="42"/>
      <c r="B36" s="62" t="s">
        <v>491</v>
      </c>
      <c r="C36" s="42"/>
      <c r="D36" s="46"/>
      <c r="E36" s="147">
        <v>1656091.724660422</v>
      </c>
      <c r="F36" s="146">
        <f t="shared" si="2"/>
        <v>1926788.9664229527</v>
      </c>
      <c r="G36" s="402">
        <v>75153513.778393447</v>
      </c>
      <c r="H36" s="147">
        <v>73518334.742950037</v>
      </c>
      <c r="I36" s="147">
        <v>13904935.829683572</v>
      </c>
      <c r="J36" s="147">
        <v>13925848.518900581</v>
      </c>
      <c r="K36" s="147">
        <v>74370032.548101321</v>
      </c>
      <c r="L36" s="147">
        <v>72464156.270895377</v>
      </c>
      <c r="M36" s="169"/>
      <c r="N36" s="169"/>
      <c r="O36" s="169"/>
      <c r="P36" s="169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</row>
    <row r="37" spans="1:57" s="43" customFormat="1" ht="13.65" customHeight="1">
      <c r="A37" s="42"/>
      <c r="B37" s="62" t="s">
        <v>492</v>
      </c>
      <c r="C37" s="42"/>
      <c r="D37" s="46"/>
      <c r="E37" s="147">
        <v>3004930.8911289461</v>
      </c>
      <c r="F37" s="146">
        <f t="shared" si="2"/>
        <v>3157759.2374317572</v>
      </c>
      <c r="G37" s="402">
        <v>108967403.52422814</v>
      </c>
      <c r="H37" s="147">
        <v>100811901.0519039</v>
      </c>
      <c r="I37" s="147">
        <v>49077208.624615505</v>
      </c>
      <c r="J37" s="147">
        <v>43926637.043420173</v>
      </c>
      <c r="K37" s="147">
        <v>107635645.75893326</v>
      </c>
      <c r="L37" s="147">
        <v>99327314.940306172</v>
      </c>
      <c r="M37" s="169"/>
      <c r="N37" s="169"/>
      <c r="O37" s="169"/>
      <c r="P37" s="169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</row>
    <row r="38" spans="1:57" s="43" customFormat="1" ht="13.65" customHeight="1">
      <c r="A38" s="42"/>
      <c r="B38" s="62" t="s">
        <v>493</v>
      </c>
      <c r="C38" s="42"/>
      <c r="D38" s="46"/>
      <c r="E38" s="147">
        <v>1735669.4343430891</v>
      </c>
      <c r="F38" s="146">
        <f t="shared" si="2"/>
        <v>958426.04361220449</v>
      </c>
      <c r="G38" s="402">
        <v>45233217.108315155</v>
      </c>
      <c r="H38" s="147">
        <v>40989709.418853104</v>
      </c>
      <c r="I38" s="147">
        <v>36929109.601627566</v>
      </c>
      <c r="J38" s="147">
        <v>34421271.3465086</v>
      </c>
      <c r="K38" s="147">
        <v>43622152.861440897</v>
      </c>
      <c r="L38" s="147">
        <v>40155888.562709726</v>
      </c>
      <c r="M38" s="169"/>
      <c r="N38" s="169"/>
      <c r="O38" s="169"/>
      <c r="P38" s="169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</row>
    <row r="39" spans="1:57" s="43" customFormat="1" ht="13.65" customHeight="1">
      <c r="A39" s="42"/>
      <c r="B39" s="62" t="s">
        <v>494</v>
      </c>
      <c r="C39" s="42"/>
      <c r="D39" s="46"/>
      <c r="E39" s="147">
        <v>2783576.2763590673</v>
      </c>
      <c r="F39" s="146">
        <f t="shared" si="2"/>
        <v>1997241.8642721809</v>
      </c>
      <c r="G39" s="402">
        <v>39156835.292163</v>
      </c>
      <c r="H39" s="147">
        <v>35917496.58780393</v>
      </c>
      <c r="I39" s="147">
        <v>26812107.686999999</v>
      </c>
      <c r="J39" s="147">
        <v>26356345.259</v>
      </c>
      <c r="K39" s="147">
        <v>37463381.965104967</v>
      </c>
      <c r="L39" s="147">
        <v>35010377.672832787</v>
      </c>
      <c r="M39" s="169"/>
      <c r="N39" s="169"/>
      <c r="O39" s="169"/>
      <c r="P39" s="169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</row>
    <row r="40" spans="1:57" s="43" customFormat="1" ht="13.65" customHeight="1">
      <c r="A40" s="42"/>
      <c r="B40" s="62" t="s">
        <v>495</v>
      </c>
      <c r="C40" s="42"/>
      <c r="D40" s="46"/>
      <c r="E40" s="147">
        <v>7869663.2774366383</v>
      </c>
      <c r="F40" s="146">
        <f t="shared" si="2"/>
        <v>6857765.4626541138</v>
      </c>
      <c r="G40" s="402">
        <v>76220420.288595632</v>
      </c>
      <c r="H40" s="147">
        <v>65950271.56115897</v>
      </c>
      <c r="I40" s="147">
        <v>187138416.44000003</v>
      </c>
      <c r="J40" s="147">
        <v>184737930.99000001</v>
      </c>
      <c r="K40" s="147">
        <v>73954995.437465191</v>
      </c>
      <c r="L40" s="147">
        <v>64696744.524811074</v>
      </c>
      <c r="M40" s="169"/>
      <c r="N40" s="169"/>
      <c r="O40" s="169"/>
      <c r="P40" s="169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</row>
    <row r="41" spans="1:57" s="43" customFormat="1" ht="13.65" customHeight="1">
      <c r="A41" s="42"/>
      <c r="B41" s="62" t="s">
        <v>432</v>
      </c>
      <c r="C41" s="42"/>
      <c r="D41" s="46"/>
      <c r="E41" s="147">
        <v>6601308.727</v>
      </c>
      <c r="F41" s="146">
        <f t="shared" si="2"/>
        <v>4412576.1610000059</v>
      </c>
      <c r="G41" s="402">
        <v>61027668.647</v>
      </c>
      <c r="H41" s="147">
        <v>56736147.718000002</v>
      </c>
      <c r="I41" s="147">
        <v>21985877.391000003</v>
      </c>
      <c r="J41" s="147">
        <v>24295665.189000003</v>
      </c>
      <c r="K41" s="147">
        <v>57943185.798</v>
      </c>
      <c r="L41" s="147">
        <v>55840397.434999995</v>
      </c>
      <c r="M41" s="169"/>
      <c r="N41" s="169"/>
      <c r="O41" s="169"/>
      <c r="P41" s="169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</row>
    <row r="42" spans="1:57" s="43" customFormat="1" ht="13.65" customHeight="1">
      <c r="A42" s="1100" t="s">
        <v>19</v>
      </c>
      <c r="B42" s="1100"/>
      <c r="C42" s="1100"/>
      <c r="D42" s="46"/>
      <c r="E42" s="147"/>
      <c r="F42" s="147"/>
      <c r="G42" s="409"/>
      <c r="H42" s="147"/>
      <c r="I42" s="147"/>
      <c r="J42" s="147"/>
      <c r="K42" s="147"/>
      <c r="L42" s="147"/>
      <c r="M42" s="169"/>
      <c r="N42" s="169"/>
      <c r="O42" s="169"/>
      <c r="P42" s="169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</row>
    <row r="43" spans="1:57" s="43" customFormat="1" ht="13.65" customHeight="1">
      <c r="A43" s="42"/>
      <c r="B43" s="62" t="s">
        <v>487</v>
      </c>
      <c r="C43" s="42"/>
      <c r="D43" s="46"/>
      <c r="E43" s="147">
        <v>-4846641.2062958125</v>
      </c>
      <c r="F43" s="146">
        <f t="shared" si="2"/>
        <v>-5187172.8042915761</v>
      </c>
      <c r="G43" s="402">
        <v>16253115.458152737</v>
      </c>
      <c r="H43" s="147">
        <v>17998514.290424071</v>
      </c>
      <c r="I43" s="147">
        <v>9546859.2181757018</v>
      </c>
      <c r="J43" s="147">
        <v>6445616.8441512529</v>
      </c>
      <c r="K43" s="147">
        <v>15572926.799441503</v>
      </c>
      <c r="L43" s="147">
        <v>17658857.229708631</v>
      </c>
      <c r="M43" s="169"/>
      <c r="N43" s="169"/>
      <c r="O43" s="169"/>
      <c r="P43" s="169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</row>
    <row r="44" spans="1:57" s="43" customFormat="1" ht="13.65" customHeight="1">
      <c r="A44" s="42"/>
      <c r="B44" s="62" t="s">
        <v>488</v>
      </c>
      <c r="C44" s="42"/>
      <c r="D44" s="46"/>
      <c r="E44" s="147">
        <v>872261.47913328605</v>
      </c>
      <c r="F44" s="146">
        <f t="shared" si="2"/>
        <v>986290.66578546073</v>
      </c>
      <c r="G44" s="402">
        <v>16502294.567919815</v>
      </c>
      <c r="H44" s="147">
        <v>15496646.456069056</v>
      </c>
      <c r="I44" s="147">
        <v>2349900.1788199362</v>
      </c>
      <c r="J44" s="147">
        <v>2216513.5461024544</v>
      </c>
      <c r="K44" s="147">
        <v>16460797.050406719</v>
      </c>
      <c r="L44" s="147">
        <v>15341119.751903776</v>
      </c>
      <c r="M44" s="169"/>
      <c r="N44" s="169"/>
      <c r="O44" s="169"/>
      <c r="P44" s="169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</row>
    <row r="45" spans="1:57" s="43" customFormat="1" ht="13.65" customHeight="1">
      <c r="A45" s="42"/>
      <c r="B45" s="62" t="s">
        <v>489</v>
      </c>
      <c r="C45" s="42"/>
      <c r="D45" s="46"/>
      <c r="E45" s="147">
        <v>2009168.6684363321</v>
      </c>
      <c r="F45" s="146">
        <f t="shared" si="2"/>
        <v>2342870.0789996404</v>
      </c>
      <c r="G45" s="402">
        <v>40792677.763116851</v>
      </c>
      <c r="H45" s="147">
        <v>36785823.816160738</v>
      </c>
      <c r="I45" s="147">
        <v>7332487.9347164314</v>
      </c>
      <c r="J45" s="147">
        <v>5334802.656196624</v>
      </c>
      <c r="K45" s="147">
        <v>40626357.827401742</v>
      </c>
      <c r="L45" s="147">
        <v>36285802.469882295</v>
      </c>
      <c r="M45" s="169"/>
      <c r="N45" s="169"/>
      <c r="O45" s="169"/>
      <c r="P45" s="169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</row>
    <row r="46" spans="1:57" s="43" customFormat="1" ht="13.65" customHeight="1">
      <c r="A46" s="98"/>
      <c r="B46" s="62" t="s">
        <v>490</v>
      </c>
      <c r="C46" s="98"/>
      <c r="D46" s="46"/>
      <c r="E46" s="147">
        <v>4395679.6655915426</v>
      </c>
      <c r="F46" s="146">
        <f t="shared" si="2"/>
        <v>4687389.4127351586</v>
      </c>
      <c r="G46" s="402">
        <v>79370792.132228449</v>
      </c>
      <c r="H46" s="147">
        <v>71764635.154355168</v>
      </c>
      <c r="I46" s="147">
        <v>17494059.695903741</v>
      </c>
      <c r="J46" s="147">
        <v>14283582.383622007</v>
      </c>
      <c r="K46" s="147">
        <v>78257989.35019514</v>
      </c>
      <c r="L46" s="147">
        <v>70360122.625178248</v>
      </c>
      <c r="M46" s="169"/>
      <c r="N46" s="169"/>
      <c r="O46" s="169"/>
      <c r="P46" s="169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</row>
    <row r="47" spans="1:57" s="43" customFormat="1" ht="13.65" customHeight="1">
      <c r="A47" s="98"/>
      <c r="B47" s="62" t="s">
        <v>491</v>
      </c>
      <c r="C47" s="98"/>
      <c r="D47" s="46"/>
      <c r="E47" s="147">
        <v>2545867.4729390247</v>
      </c>
      <c r="F47" s="146">
        <f t="shared" si="2"/>
        <v>2568158.741503993</v>
      </c>
      <c r="G47" s="402">
        <v>74322017.19675976</v>
      </c>
      <c r="H47" s="147">
        <v>70179510.213444516</v>
      </c>
      <c r="I47" s="147">
        <v>14423419.151347371</v>
      </c>
      <c r="J47" s="147">
        <v>12826779.64097112</v>
      </c>
      <c r="K47" s="147">
        <v>73572061.433033034</v>
      </c>
      <c r="L47" s="147">
        <v>69407263.181152791</v>
      </c>
      <c r="M47" s="169"/>
      <c r="N47" s="169"/>
      <c r="O47" s="169"/>
      <c r="P47" s="169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</row>
    <row r="48" spans="1:57" s="43" customFormat="1" ht="13.65" customHeight="1">
      <c r="A48" s="98"/>
      <c r="B48" s="62" t="s">
        <v>492</v>
      </c>
      <c r="C48" s="98"/>
      <c r="D48" s="46"/>
      <c r="E48" s="147">
        <v>3292677.7490768954</v>
      </c>
      <c r="F48" s="146">
        <f t="shared" si="2"/>
        <v>2308420.5817441642</v>
      </c>
      <c r="G48" s="402">
        <v>109746077.55986121</v>
      </c>
      <c r="H48" s="147">
        <v>105775956.0606879</v>
      </c>
      <c r="I48" s="147">
        <v>49024236.94981268</v>
      </c>
      <c r="J48" s="147">
        <v>48346793.199716195</v>
      </c>
      <c r="K48" s="147">
        <v>107311735.07090028</v>
      </c>
      <c r="L48" s="147">
        <v>104325870.73905963</v>
      </c>
      <c r="M48" s="169"/>
      <c r="N48" s="169"/>
      <c r="O48" s="169"/>
      <c r="P48" s="169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</row>
    <row r="49" spans="1:57" s="43" customFormat="1" ht="13.65" customHeight="1">
      <c r="A49" s="98"/>
      <c r="B49" s="62" t="s">
        <v>493</v>
      </c>
      <c r="C49" s="98"/>
      <c r="D49" s="46"/>
      <c r="E49" s="147">
        <v>1737847.9269742419</v>
      </c>
      <c r="F49" s="146">
        <f t="shared" si="2"/>
        <v>1675258.6289937049</v>
      </c>
      <c r="G49" s="402">
        <v>39028740.268919028</v>
      </c>
      <c r="H49" s="147">
        <v>36002387.362689026</v>
      </c>
      <c r="I49" s="147">
        <v>44749566.408120029</v>
      </c>
      <c r="J49" s="147">
        <v>43461061.428864256</v>
      </c>
      <c r="K49" s="147">
        <v>38382983.102231026</v>
      </c>
      <c r="L49" s="147">
        <v>35419219.493981548</v>
      </c>
      <c r="M49" s="169"/>
      <c r="N49" s="169"/>
      <c r="O49" s="169"/>
      <c r="P49" s="169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</row>
    <row r="50" spans="1:57" s="43" customFormat="1" ht="13.65" customHeight="1">
      <c r="A50" s="98"/>
      <c r="B50" s="62" t="s">
        <v>494</v>
      </c>
      <c r="C50" s="98"/>
      <c r="D50" s="46"/>
      <c r="E50" s="147">
        <v>3870555.3807570213</v>
      </c>
      <c r="F50" s="146">
        <f t="shared" si="2"/>
        <v>3679704.1620819196</v>
      </c>
      <c r="G50" s="402">
        <v>45477413.480607025</v>
      </c>
      <c r="H50" s="147">
        <v>44178377.912190482</v>
      </c>
      <c r="I50" s="147">
        <v>44836926.502927847</v>
      </c>
      <c r="J50" s="147">
        <v>47408446.315268308</v>
      </c>
      <c r="K50" s="147">
        <v>44266950.823468544</v>
      </c>
      <c r="L50" s="147">
        <v>43158766.473727085</v>
      </c>
      <c r="M50" s="169"/>
      <c r="N50" s="169"/>
      <c r="O50" s="169"/>
      <c r="P50" s="169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</row>
    <row r="51" spans="1:57" s="43" customFormat="1" ht="13.65" customHeight="1">
      <c r="A51" s="98"/>
      <c r="B51" s="62" t="s">
        <v>495</v>
      </c>
      <c r="C51" s="98"/>
      <c r="D51" s="46"/>
      <c r="E51" s="147">
        <v>6665362.6684366371</v>
      </c>
      <c r="F51" s="146">
        <f t="shared" si="2"/>
        <v>5726735.9286541045</v>
      </c>
      <c r="G51" s="402">
        <v>65895396.724595636</v>
      </c>
      <c r="H51" s="147">
        <v>64625992.269158967</v>
      </c>
      <c r="I51" s="147">
        <v>172884282.06200001</v>
      </c>
      <c r="J51" s="147">
        <v>178280240.27500001</v>
      </c>
      <c r="K51" s="147">
        <v>63705919.843465179</v>
      </c>
      <c r="L51" s="147">
        <v>63375142.127811074</v>
      </c>
      <c r="M51" s="169"/>
      <c r="N51" s="169"/>
      <c r="O51" s="169"/>
      <c r="P51" s="169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</row>
    <row r="52" spans="1:57" s="43" customFormat="1" ht="13.65" customHeight="1">
      <c r="A52" s="98"/>
      <c r="B52" s="62" t="s">
        <v>432</v>
      </c>
      <c r="C52" s="98"/>
      <c r="D52" s="46"/>
      <c r="E52" s="147">
        <v>7014064.9681929769</v>
      </c>
      <c r="F52" s="146">
        <f t="shared" si="2"/>
        <v>4974939.5636122935</v>
      </c>
      <c r="G52" s="402">
        <v>60151668.5746613</v>
      </c>
      <c r="H52" s="147">
        <v>57641561.853468336</v>
      </c>
      <c r="I52" s="147">
        <v>19161689.391354628</v>
      </c>
      <c r="J52" s="147">
        <v>23665647.638354626</v>
      </c>
      <c r="K52" s="147">
        <v>57295025.57508067</v>
      </c>
      <c r="L52" s="147">
        <v>56824044.258468375</v>
      </c>
      <c r="M52" s="169"/>
      <c r="N52" s="169"/>
      <c r="O52" s="169"/>
      <c r="P52" s="169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</row>
    <row r="53" spans="1:57" s="43" customFormat="1" ht="13.65" customHeight="1">
      <c r="A53" s="1100" t="s">
        <v>20</v>
      </c>
      <c r="B53" s="1100"/>
      <c r="C53" s="1100"/>
      <c r="D53" s="2"/>
      <c r="E53" s="147"/>
      <c r="F53" s="147"/>
      <c r="G53" s="409"/>
      <c r="H53" s="147"/>
      <c r="I53" s="147"/>
      <c r="J53" s="147"/>
      <c r="K53" s="147"/>
      <c r="L53" s="147"/>
      <c r="M53" s="169"/>
      <c r="N53" s="169"/>
      <c r="O53" s="169"/>
      <c r="P53" s="169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</row>
    <row r="54" spans="1:57" s="43" customFormat="1" ht="13.65" customHeight="1">
      <c r="A54" s="44"/>
      <c r="B54" s="62" t="s">
        <v>487</v>
      </c>
      <c r="C54" s="44"/>
      <c r="D54" s="180"/>
      <c r="E54" s="147">
        <v>1296905.7630666553</v>
      </c>
      <c r="F54" s="146">
        <f t="shared" si="2"/>
        <v>1258571.0317938647</v>
      </c>
      <c r="G54" s="402">
        <v>19930204.707264211</v>
      </c>
      <c r="H54" s="147">
        <v>18454305.285592575</v>
      </c>
      <c r="I54" s="147">
        <v>1059316.7670117752</v>
      </c>
      <c r="J54" s="147">
        <v>880323.10840677167</v>
      </c>
      <c r="K54" s="147">
        <v>19867961.19390725</v>
      </c>
      <c r="L54" s="147">
        <v>18430396.503508382</v>
      </c>
      <c r="M54" s="169"/>
      <c r="N54" s="169"/>
      <c r="O54" s="169"/>
      <c r="P54" s="169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</row>
    <row r="55" spans="1:57" s="43" customFormat="1" ht="13.65" customHeight="1">
      <c r="A55" s="6"/>
      <c r="B55" s="62" t="s">
        <v>488</v>
      </c>
      <c r="C55" s="6"/>
      <c r="D55" s="2"/>
      <c r="E55" s="147">
        <v>987472.98438229237</v>
      </c>
      <c r="F55" s="146">
        <f t="shared" si="2"/>
        <v>1020446.3974085465</v>
      </c>
      <c r="G55" s="402">
        <v>15928676.587666091</v>
      </c>
      <c r="H55" s="147">
        <v>14529712.080757445</v>
      </c>
      <c r="I55" s="147">
        <v>1201769.011211348</v>
      </c>
      <c r="J55" s="147">
        <v>790277.48868499405</v>
      </c>
      <c r="K55" s="147">
        <v>15909433.707075126</v>
      </c>
      <c r="L55" s="147">
        <v>14477495.787140226</v>
      </c>
      <c r="M55" s="169"/>
      <c r="N55" s="169"/>
      <c r="O55" s="169"/>
      <c r="P55" s="169"/>
    </row>
    <row r="56" spans="1:57" s="43" customFormat="1" ht="13.65" customHeight="1">
      <c r="A56" s="98"/>
      <c r="B56" s="62" t="s">
        <v>489</v>
      </c>
      <c r="C56" s="98"/>
      <c r="D56" s="46"/>
      <c r="E56" s="147">
        <v>2477203.5496883672</v>
      </c>
      <c r="F56" s="146">
        <f t="shared" si="2"/>
        <v>2631075.0293294406</v>
      </c>
      <c r="G56" s="402">
        <v>33807426.287244201</v>
      </c>
      <c r="H56" s="147">
        <v>30876390.080540217</v>
      </c>
      <c r="I56" s="147">
        <v>2523882.2141592205</v>
      </c>
      <c r="J56" s="147">
        <v>2070049.5571435979</v>
      </c>
      <c r="K56" s="147">
        <v>33781696.62958321</v>
      </c>
      <c r="L56" s="147">
        <v>30696788.943238147</v>
      </c>
      <c r="M56" s="169"/>
      <c r="N56" s="169"/>
      <c r="O56" s="169"/>
      <c r="P56" s="169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</row>
    <row r="57" spans="1:57" s="43" customFormat="1" ht="13.65" customHeight="1">
      <c r="A57" s="98"/>
      <c r="B57" s="62" t="s">
        <v>490</v>
      </c>
      <c r="C57" s="98"/>
      <c r="D57" s="46"/>
      <c r="E57" s="147">
        <v>3020938.5962747103</v>
      </c>
      <c r="F57" s="146">
        <f t="shared" si="2"/>
        <v>3174468.5032378547</v>
      </c>
      <c r="G57" s="402">
        <v>52000200.236113936</v>
      </c>
      <c r="H57" s="147">
        <v>46251813.991468534</v>
      </c>
      <c r="I57" s="147">
        <v>7536669.8455778882</v>
      </c>
      <c r="J57" s="147">
        <v>4809222.1972071342</v>
      </c>
      <c r="K57" s="147">
        <v>51731037.194535732</v>
      </c>
      <c r="L57" s="147">
        <v>45829121.042927124</v>
      </c>
      <c r="M57" s="169"/>
      <c r="N57" s="169"/>
      <c r="O57" s="169"/>
      <c r="P57" s="169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</row>
    <row r="58" spans="1:57" s="43" customFormat="1" ht="13.65" customHeight="1">
      <c r="A58" s="98"/>
      <c r="B58" s="62" t="s">
        <v>491</v>
      </c>
      <c r="C58" s="98"/>
      <c r="D58" s="46"/>
      <c r="E58" s="147">
        <v>1793273.7425205628</v>
      </c>
      <c r="F58" s="146">
        <f t="shared" si="2"/>
        <v>2018536.3311920026</v>
      </c>
      <c r="G58" s="402">
        <v>50769791.808072798</v>
      </c>
      <c r="H58" s="147">
        <v>47679645.871788234</v>
      </c>
      <c r="I58" s="147">
        <v>8587032.1346868835</v>
      </c>
      <c r="J58" s="147">
        <v>7290159.9409228908</v>
      </c>
      <c r="K58" s="147">
        <v>50492297.071599245</v>
      </c>
      <c r="L58" s="147">
        <v>47176888.54664325</v>
      </c>
      <c r="M58" s="169"/>
      <c r="N58" s="169"/>
      <c r="O58" s="169"/>
      <c r="P58" s="169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</row>
    <row r="59" spans="1:57" s="43" customFormat="1" ht="13.65" customHeight="1">
      <c r="A59" s="98"/>
      <c r="B59" s="62" t="s">
        <v>492</v>
      </c>
      <c r="C59" s="98"/>
      <c r="D59" s="46"/>
      <c r="E59" s="147">
        <v>1259064.1737044842</v>
      </c>
      <c r="F59" s="146">
        <f t="shared" si="2"/>
        <v>1646149.2766657174</v>
      </c>
      <c r="G59" s="402">
        <v>82348776.282372653</v>
      </c>
      <c r="H59" s="147">
        <v>78368271.63413021</v>
      </c>
      <c r="I59" s="147">
        <v>23465598.077107109</v>
      </c>
      <c r="J59" s="147">
        <v>20744157.602569185</v>
      </c>
      <c r="K59" s="147">
        <v>81357746.279208094</v>
      </c>
      <c r="L59" s="147">
        <v>76990156.528004453</v>
      </c>
      <c r="M59" s="169"/>
      <c r="N59" s="169"/>
      <c r="O59" s="169"/>
      <c r="P59" s="169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</row>
    <row r="60" spans="1:57" s="43" customFormat="1" ht="13.65" customHeight="1">
      <c r="A60" s="98"/>
      <c r="B60" s="62" t="s">
        <v>493</v>
      </c>
      <c r="C60" s="98"/>
      <c r="D60" s="46"/>
      <c r="E60" s="147">
        <v>919687.86620912864</v>
      </c>
      <c r="F60" s="146">
        <f t="shared" si="2"/>
        <v>1086343.0419783574</v>
      </c>
      <c r="G60" s="402">
        <v>35625325.395616785</v>
      </c>
      <c r="H60" s="147">
        <v>33909521.762477748</v>
      </c>
      <c r="I60" s="147">
        <v>12777259.45305438</v>
      </c>
      <c r="J60" s="147">
        <v>11981143.686124483</v>
      </c>
      <c r="K60" s="147">
        <v>35131183.246266656</v>
      </c>
      <c r="L60" s="147">
        <v>33248724.437358402</v>
      </c>
      <c r="M60" s="169"/>
      <c r="N60" s="169"/>
      <c r="O60" s="169"/>
      <c r="P60" s="169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</row>
    <row r="61" spans="1:57" s="43" customFormat="1" ht="13.65" customHeight="1">
      <c r="A61" s="98"/>
      <c r="B61" s="62" t="s">
        <v>494</v>
      </c>
      <c r="C61" s="98"/>
      <c r="D61" s="46"/>
      <c r="E61" s="147">
        <v>3488051.6745169642</v>
      </c>
      <c r="F61" s="146">
        <f t="shared" si="2"/>
        <v>3355415.8227164894</v>
      </c>
      <c r="G61" s="402">
        <v>52317243.764499143</v>
      </c>
      <c r="H61" s="147">
        <v>49292864.940705642</v>
      </c>
      <c r="I61" s="147">
        <v>20355906.72268923</v>
      </c>
      <c r="J61" s="147">
        <v>20819579.573412713</v>
      </c>
      <c r="K61" s="147">
        <v>51575011.504016817</v>
      </c>
      <c r="L61" s="147">
        <v>48683268.53202381</v>
      </c>
      <c r="M61" s="169"/>
      <c r="N61" s="169"/>
      <c r="O61" s="169"/>
      <c r="P61" s="169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</row>
    <row r="62" spans="1:57" s="43" customFormat="1" ht="13.65" customHeight="1">
      <c r="A62" s="98"/>
      <c r="B62" s="62" t="s">
        <v>495</v>
      </c>
      <c r="C62" s="98"/>
      <c r="D62" s="46"/>
      <c r="E62" s="147">
        <v>-304553.31655765552</v>
      </c>
      <c r="F62" s="146">
        <f t="shared" si="2"/>
        <v>-466242.57015744597</v>
      </c>
      <c r="G62" s="402">
        <v>55036423.890376315</v>
      </c>
      <c r="H62" s="147">
        <v>61110450.712028489</v>
      </c>
      <c r="I62" s="147">
        <v>57108364.877680518</v>
      </c>
      <c r="J62" s="147">
        <v>62877838.382775053</v>
      </c>
      <c r="K62" s="147">
        <v>53416139.013966471</v>
      </c>
      <c r="L62" s="147">
        <v>59651855.089218453</v>
      </c>
      <c r="M62" s="169"/>
      <c r="N62" s="169"/>
      <c r="O62" s="169"/>
      <c r="P62" s="169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</row>
    <row r="63" spans="1:57" ht="13.65" customHeight="1" thickBot="1">
      <c r="A63" s="100"/>
      <c r="B63" s="63" t="s">
        <v>432</v>
      </c>
      <c r="C63" s="100"/>
      <c r="D63" s="181"/>
      <c r="E63" s="400">
        <v>12618799.739436638</v>
      </c>
      <c r="F63" s="150">
        <f t="shared" si="2"/>
        <v>8037832.0956541598</v>
      </c>
      <c r="G63" s="151">
        <v>149776124.76759562</v>
      </c>
      <c r="H63" s="151">
        <v>139976429.02915901</v>
      </c>
      <c r="I63" s="151">
        <v>247187628.39000005</v>
      </c>
      <c r="J63" s="151">
        <v>250006732.39100006</v>
      </c>
      <c r="K63" s="151">
        <v>142190241.03546515</v>
      </c>
      <c r="L63" s="151">
        <v>136971512.94081101</v>
      </c>
      <c r="M63" s="176"/>
    </row>
    <row r="64" spans="1:57" s="408" customFormat="1" ht="13.65" customHeight="1">
      <c r="A64" s="1253" t="s">
        <v>942</v>
      </c>
      <c r="B64" s="1254"/>
      <c r="C64" s="1254"/>
      <c r="D64" s="1254"/>
      <c r="E64" s="1254"/>
      <c r="F64" s="1254"/>
      <c r="G64" s="1254"/>
      <c r="H64" s="1254"/>
      <c r="I64" s="1254"/>
      <c r="J64" s="1254"/>
      <c r="K64" s="1254"/>
      <c r="L64" s="1254"/>
    </row>
    <row r="65" spans="1:12" s="43" customFormat="1" ht="13.8">
      <c r="A65" s="412" t="s">
        <v>348</v>
      </c>
      <c r="B65" s="228"/>
      <c r="C65" s="228"/>
      <c r="D65" s="413"/>
      <c r="E65" s="228"/>
      <c r="F65" s="228"/>
      <c r="G65" s="228"/>
      <c r="H65" s="228"/>
      <c r="I65" s="229"/>
      <c r="J65" s="229"/>
      <c r="K65" s="229"/>
      <c r="L65" s="228"/>
    </row>
  </sheetData>
  <mergeCells count="32">
    <mergeCell ref="A11:C11"/>
    <mergeCell ref="A10:C10"/>
    <mergeCell ref="A21:C21"/>
    <mergeCell ref="A42:C42"/>
    <mergeCell ref="A53:C53"/>
    <mergeCell ref="A13:C13"/>
    <mergeCell ref="A16:C16"/>
    <mergeCell ref="A15:C15"/>
    <mergeCell ref="A24:C24"/>
    <mergeCell ref="A18:C18"/>
    <mergeCell ref="A20:C20"/>
    <mergeCell ref="A19:C19"/>
    <mergeCell ref="A31:C31"/>
    <mergeCell ref="A17:C17"/>
    <mergeCell ref="A22:C22"/>
    <mergeCell ref="A23:C23"/>
    <mergeCell ref="A64:L64"/>
    <mergeCell ref="A3:C5"/>
    <mergeCell ref="A6:C6"/>
    <mergeCell ref="A7:C7"/>
    <mergeCell ref="A12:C12"/>
    <mergeCell ref="J3:J5"/>
    <mergeCell ref="K3:K5"/>
    <mergeCell ref="A9:C9"/>
    <mergeCell ref="A8:C8"/>
    <mergeCell ref="A14:C14"/>
    <mergeCell ref="L3:L5"/>
    <mergeCell ref="E3:E5"/>
    <mergeCell ref="G3:G5"/>
    <mergeCell ref="H3:H5"/>
    <mergeCell ref="I3:I5"/>
    <mergeCell ref="F3:F5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8" max="58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Y62"/>
  <sheetViews>
    <sheetView view="pageBreakPreview" topLeftCell="Q1" zoomScaleNormal="75" zoomScaleSheetLayoutView="100" workbookViewId="0">
      <selection activeCell="J65" sqref="J65"/>
    </sheetView>
  </sheetViews>
  <sheetFormatPr defaultColWidth="9.109375" defaultRowHeight="15.6"/>
  <cols>
    <col min="1" max="1" width="2.33203125" style="178" customWidth="1"/>
    <col min="2" max="2" width="18.6640625" style="178" customWidth="1"/>
    <col min="3" max="3" width="2.33203125" style="178" customWidth="1"/>
    <col min="4" max="4" width="1.6640625" style="179" customWidth="1"/>
    <col min="5" max="8" width="16.109375" style="155" customWidth="1"/>
    <col min="9" max="9" width="15.33203125" style="155" customWidth="1"/>
    <col min="10" max="10" width="15.33203125" style="41" customWidth="1"/>
    <col min="11" max="13" width="15.33203125" style="155" customWidth="1"/>
    <col min="14" max="14" width="15.33203125" style="41" customWidth="1"/>
    <col min="15" max="15" width="2.33203125" style="178" customWidth="1"/>
    <col min="16" max="16" width="18.6640625" style="178" customWidth="1"/>
    <col min="17" max="17" width="2.33203125" style="178" customWidth="1"/>
    <col min="18" max="18" width="1.6640625" style="179" customWidth="1"/>
    <col min="19" max="19" width="12.5546875" style="179" customWidth="1"/>
    <col min="20" max="20" width="13.33203125" style="155" customWidth="1"/>
    <col min="21" max="21" width="11.6640625" style="155" customWidth="1"/>
    <col min="22" max="22" width="12.5546875" style="155" customWidth="1"/>
    <col min="23" max="23" width="12.6640625" style="155" customWidth="1"/>
    <col min="24" max="28" width="18.33203125" style="155" customWidth="1"/>
    <col min="29" max="29" width="9.109375" style="155"/>
    <col min="30" max="31" width="16.88671875" style="155" bestFit="1" customWidth="1"/>
    <col min="32" max="36" width="17.88671875" style="155" bestFit="1" customWidth="1"/>
    <col min="37" max="37" width="16.6640625" style="155" bestFit="1" customWidth="1"/>
    <col min="38" max="38" width="17.88671875" style="155" bestFit="1" customWidth="1"/>
    <col min="39" max="42" width="9.109375" style="155"/>
    <col min="43" max="49" width="17.88671875" style="155" bestFit="1" customWidth="1"/>
    <col min="50" max="51" width="14" style="155" bestFit="1" customWidth="1"/>
    <col min="52" max="16384" width="9.109375" style="155"/>
  </cols>
  <sheetData>
    <row r="1" spans="1:51" s="154" customFormat="1" ht="35.1" customHeight="1">
      <c r="A1" s="1225" t="s">
        <v>579</v>
      </c>
      <c r="B1" s="1225"/>
      <c r="C1" s="1225"/>
      <c r="D1" s="1225"/>
      <c r="E1" s="1225"/>
      <c r="F1" s="1225"/>
      <c r="G1" s="1225"/>
      <c r="H1" s="1225"/>
      <c r="I1" s="1256" t="s">
        <v>328</v>
      </c>
      <c r="J1" s="1256"/>
      <c r="K1" s="1256"/>
      <c r="L1" s="1256"/>
      <c r="M1" s="1256"/>
      <c r="N1" s="1256"/>
      <c r="O1" s="1225" t="s">
        <v>579</v>
      </c>
      <c r="P1" s="1225"/>
      <c r="Q1" s="1225"/>
      <c r="R1" s="1225"/>
      <c r="S1" s="1225"/>
      <c r="T1" s="1225"/>
      <c r="U1" s="1225"/>
      <c r="V1" s="1225"/>
      <c r="W1" s="1225"/>
      <c r="X1" s="1255" t="s">
        <v>329</v>
      </c>
      <c r="Y1" s="1255"/>
      <c r="Z1" s="1255"/>
      <c r="AA1" s="1255"/>
      <c r="AB1" s="1255"/>
    </row>
    <row r="2" spans="1:51" ht="12.9" customHeight="1" thickBot="1">
      <c r="A2" s="155"/>
      <c r="B2" s="156"/>
      <c r="C2" s="156"/>
      <c r="D2" s="391"/>
      <c r="E2" s="159"/>
      <c r="F2" s="159"/>
      <c r="G2" s="159"/>
      <c r="H2" s="159"/>
      <c r="I2" s="159"/>
      <c r="J2" s="159"/>
      <c r="K2" s="159"/>
      <c r="L2" s="159"/>
      <c r="M2" s="159"/>
      <c r="N2" s="305" t="s">
        <v>349</v>
      </c>
      <c r="O2" s="155"/>
      <c r="P2" s="156"/>
      <c r="Q2" s="156"/>
      <c r="R2" s="391"/>
      <c r="S2" s="391"/>
      <c r="T2" s="159"/>
      <c r="U2" s="305"/>
      <c r="V2" s="159"/>
      <c r="W2" s="159"/>
      <c r="X2" s="159"/>
      <c r="Y2" s="159"/>
      <c r="Z2" s="159"/>
      <c r="AA2" s="159"/>
      <c r="AB2" s="305" t="s">
        <v>349</v>
      </c>
    </row>
    <row r="3" spans="1:51" ht="15" customHeight="1">
      <c r="A3" s="1153" t="s">
        <v>23</v>
      </c>
      <c r="B3" s="1153"/>
      <c r="C3" s="1153"/>
      <c r="D3" s="392"/>
      <c r="E3" s="1201" t="s">
        <v>78</v>
      </c>
      <c r="F3" s="1257" t="s">
        <v>227</v>
      </c>
      <c r="G3" s="1258"/>
      <c r="H3" s="1258"/>
      <c r="I3" s="1258"/>
      <c r="J3" s="1258"/>
      <c r="K3" s="1258"/>
      <c r="L3" s="1258"/>
      <c r="M3" s="1258"/>
      <c r="N3" s="1258"/>
      <c r="O3" s="1153" t="s">
        <v>23</v>
      </c>
      <c r="P3" s="1153"/>
      <c r="Q3" s="1153"/>
      <c r="R3" s="392"/>
      <c r="S3" s="1266" t="s">
        <v>228</v>
      </c>
      <c r="T3" s="1267"/>
      <c r="U3" s="1267"/>
      <c r="V3" s="1267"/>
      <c r="W3" s="1267"/>
      <c r="X3" s="1267"/>
      <c r="Y3" s="1268"/>
      <c r="Z3" s="19" t="s">
        <v>926</v>
      </c>
      <c r="AA3" s="19"/>
      <c r="AB3" s="20"/>
    </row>
    <row r="4" spans="1:51" ht="15" customHeight="1">
      <c r="A4" s="1154"/>
      <c r="B4" s="1154"/>
      <c r="C4" s="1154"/>
      <c r="D4" s="161"/>
      <c r="E4" s="1202"/>
      <c r="F4" s="1159" t="s">
        <v>204</v>
      </c>
      <c r="G4" s="1259" t="s">
        <v>229</v>
      </c>
      <c r="H4" s="1260"/>
      <c r="I4" s="1260"/>
      <c r="J4" s="1260"/>
      <c r="K4" s="1260"/>
      <c r="L4" s="1260"/>
      <c r="M4" s="1260"/>
      <c r="N4" s="1261"/>
      <c r="O4" s="1154"/>
      <c r="P4" s="1154"/>
      <c r="Q4" s="1154"/>
      <c r="R4" s="161"/>
      <c r="S4" s="1269" t="s">
        <v>230</v>
      </c>
      <c r="T4" s="1270"/>
      <c r="U4" s="1270"/>
      <c r="V4" s="1270"/>
      <c r="W4" s="1270"/>
      <c r="X4" s="1270"/>
      <c r="Y4" s="1271"/>
      <c r="Z4" s="1238" t="s">
        <v>204</v>
      </c>
      <c r="AA4" s="1238" t="s">
        <v>231</v>
      </c>
      <c r="AB4" s="1241" t="s">
        <v>542</v>
      </c>
    </row>
    <row r="5" spans="1:51" ht="15" customHeight="1">
      <c r="A5" s="1154"/>
      <c r="B5" s="1154"/>
      <c r="C5" s="1154"/>
      <c r="D5" s="161"/>
      <c r="E5" s="1202"/>
      <c r="F5" s="1159"/>
      <c r="G5" s="1238" t="s">
        <v>68</v>
      </c>
      <c r="H5" s="1238" t="s">
        <v>233</v>
      </c>
      <c r="I5" s="1242" t="s">
        <v>234</v>
      </c>
      <c r="J5" s="1238" t="s">
        <v>235</v>
      </c>
      <c r="K5" s="1238" t="s">
        <v>179</v>
      </c>
      <c r="L5" s="1238" t="s">
        <v>236</v>
      </c>
      <c r="M5" s="1238" t="s">
        <v>237</v>
      </c>
      <c r="N5" s="1238" t="s">
        <v>238</v>
      </c>
      <c r="O5" s="1154"/>
      <c r="P5" s="1154"/>
      <c r="Q5" s="1154"/>
      <c r="R5" s="161"/>
      <c r="S5" s="1238" t="s">
        <v>68</v>
      </c>
      <c r="T5" s="1238" t="s">
        <v>168</v>
      </c>
      <c r="U5" s="1238" t="s">
        <v>239</v>
      </c>
      <c r="V5" s="1238" t="s">
        <v>240</v>
      </c>
      <c r="W5" s="1238" t="s">
        <v>241</v>
      </c>
      <c r="X5" s="1242" t="s">
        <v>242</v>
      </c>
      <c r="Y5" s="1238" t="s">
        <v>243</v>
      </c>
      <c r="Z5" s="1264"/>
      <c r="AA5" s="1264"/>
      <c r="AB5" s="1262"/>
    </row>
    <row r="6" spans="1:51" ht="48.75" customHeight="1">
      <c r="A6" s="1155"/>
      <c r="B6" s="1155"/>
      <c r="C6" s="1155"/>
      <c r="D6" s="99"/>
      <c r="E6" s="1203"/>
      <c r="F6" s="1161"/>
      <c r="G6" s="1203"/>
      <c r="H6" s="1203"/>
      <c r="I6" s="1161"/>
      <c r="J6" s="1203"/>
      <c r="K6" s="1203"/>
      <c r="L6" s="1203"/>
      <c r="M6" s="1203"/>
      <c r="N6" s="1203"/>
      <c r="O6" s="1155"/>
      <c r="P6" s="1155"/>
      <c r="Q6" s="1155"/>
      <c r="R6" s="99"/>
      <c r="S6" s="1203"/>
      <c r="T6" s="1203"/>
      <c r="U6" s="1203"/>
      <c r="V6" s="1203"/>
      <c r="W6" s="1203"/>
      <c r="X6" s="1161"/>
      <c r="Y6" s="1203"/>
      <c r="Z6" s="1265"/>
      <c r="AA6" s="1265"/>
      <c r="AB6" s="1263"/>
    </row>
    <row r="7" spans="1:51" s="393" customFormat="1" ht="24.6" hidden="1" customHeight="1">
      <c r="A7" s="1165" t="s">
        <v>834</v>
      </c>
      <c r="B7" s="1165"/>
      <c r="C7" s="1165"/>
      <c r="D7" s="18"/>
      <c r="E7" s="163">
        <v>526282949</v>
      </c>
      <c r="F7" s="164">
        <v>504890838</v>
      </c>
      <c r="G7" s="50">
        <f t="shared" ref="G7:G12" si="0">SUM(H7:N7)</f>
        <v>450942031</v>
      </c>
      <c r="H7" s="164">
        <v>297312785</v>
      </c>
      <c r="I7" s="164">
        <v>105258817</v>
      </c>
      <c r="J7" s="164">
        <v>3810330</v>
      </c>
      <c r="K7" s="164">
        <v>4500331</v>
      </c>
      <c r="L7" s="164">
        <v>745121</v>
      </c>
      <c r="M7" s="164">
        <v>4245851</v>
      </c>
      <c r="N7" s="164">
        <v>35068796</v>
      </c>
      <c r="O7" s="1165" t="s">
        <v>834</v>
      </c>
      <c r="P7" s="1165"/>
      <c r="Q7" s="1165"/>
      <c r="R7" s="18"/>
      <c r="S7" s="50">
        <f t="shared" ref="S7:S12" si="1">SUM(T7:Y7)</f>
        <v>49541286</v>
      </c>
      <c r="T7" s="163">
        <v>24732641</v>
      </c>
      <c r="U7" s="164">
        <v>1353167</v>
      </c>
      <c r="V7" s="164">
        <v>1553881</v>
      </c>
      <c r="W7" s="164">
        <v>3151268</v>
      </c>
      <c r="X7" s="164">
        <v>1751100</v>
      </c>
      <c r="Y7" s="164">
        <v>16999229</v>
      </c>
      <c r="Z7" s="164">
        <v>21392111</v>
      </c>
      <c r="AA7" s="164">
        <v>11251746</v>
      </c>
      <c r="AB7" s="164">
        <v>10140365</v>
      </c>
    </row>
    <row r="8" spans="1:51" s="393" customFormat="1" ht="24.6" hidden="1" customHeight="1">
      <c r="A8" s="1152" t="s">
        <v>835</v>
      </c>
      <c r="B8" s="1152"/>
      <c r="C8" s="1152"/>
      <c r="D8" s="18"/>
      <c r="E8" s="166">
        <v>500259936.87579286</v>
      </c>
      <c r="F8" s="167">
        <v>468440044.70421875</v>
      </c>
      <c r="G8" s="50">
        <f t="shared" si="0"/>
        <v>418609284.14764512</v>
      </c>
      <c r="H8" s="167">
        <v>255463872.03214708</v>
      </c>
      <c r="I8" s="167">
        <v>95398874.19872877</v>
      </c>
      <c r="J8" s="167">
        <v>1543510.0786830864</v>
      </c>
      <c r="K8" s="167">
        <v>3606197.8578925608</v>
      </c>
      <c r="L8" s="167">
        <v>742245.18016339734</v>
      </c>
      <c r="M8" s="167">
        <v>4358271.3518481841</v>
      </c>
      <c r="N8" s="167">
        <v>57496313.448182054</v>
      </c>
      <c r="O8" s="1152" t="s">
        <v>835</v>
      </c>
      <c r="P8" s="1152"/>
      <c r="Q8" s="1152"/>
      <c r="R8" s="18"/>
      <c r="S8" s="50">
        <f t="shared" si="1"/>
        <v>44951966.544361331</v>
      </c>
      <c r="T8" s="166">
        <v>22994687.799438879</v>
      </c>
      <c r="U8" s="167">
        <v>1218807.477969009</v>
      </c>
      <c r="V8" s="167">
        <v>1464609.0822741014</v>
      </c>
      <c r="W8" s="167">
        <v>2707873.6993029877</v>
      </c>
      <c r="X8" s="167">
        <v>2435916.673869262</v>
      </c>
      <c r="Y8" s="167">
        <v>14130071.811507091</v>
      </c>
      <c r="Z8" s="167">
        <v>31819892.171573572</v>
      </c>
      <c r="AA8" s="167">
        <v>16282523.782206509</v>
      </c>
      <c r="AB8" s="167">
        <v>15537368.389367055</v>
      </c>
    </row>
    <row r="9" spans="1:51" s="393" customFormat="1" ht="24.6" hidden="1" customHeight="1">
      <c r="A9" s="1152" t="s">
        <v>873</v>
      </c>
      <c r="B9" s="1152"/>
      <c r="C9" s="1152"/>
      <c r="D9" s="18"/>
      <c r="E9" s="166">
        <v>489213132</v>
      </c>
      <c r="F9" s="167">
        <v>474061931</v>
      </c>
      <c r="G9" s="50">
        <f t="shared" si="0"/>
        <v>418765000.93499964</v>
      </c>
      <c r="H9" s="167">
        <v>314489922</v>
      </c>
      <c r="I9" s="167">
        <v>70638374.57499966</v>
      </c>
      <c r="J9" s="167">
        <v>2007705</v>
      </c>
      <c r="K9" s="167">
        <v>2739490</v>
      </c>
      <c r="L9" s="167">
        <v>757235.4</v>
      </c>
      <c r="M9" s="167">
        <v>3093962.9599999809</v>
      </c>
      <c r="N9" s="167">
        <v>25038311</v>
      </c>
      <c r="O9" s="1152" t="s">
        <v>873</v>
      </c>
      <c r="P9" s="1152"/>
      <c r="Q9" s="1152"/>
      <c r="R9" s="18"/>
      <c r="S9" s="50">
        <f t="shared" si="1"/>
        <v>51064299.102000073</v>
      </c>
      <c r="T9" s="166">
        <v>19566590.462000091</v>
      </c>
      <c r="U9" s="167">
        <v>1482722</v>
      </c>
      <c r="V9" s="167">
        <v>1432899.5999999847</v>
      </c>
      <c r="W9" s="167">
        <v>1977322.0399999938</v>
      </c>
      <c r="X9" s="167">
        <v>1399344</v>
      </c>
      <c r="Y9" s="167">
        <v>25205421</v>
      </c>
      <c r="Z9" s="167">
        <v>15151201</v>
      </c>
      <c r="AA9" s="167">
        <v>9505513</v>
      </c>
      <c r="AB9" s="167">
        <v>5645688</v>
      </c>
    </row>
    <row r="10" spans="1:51" s="393" customFormat="1" ht="19.5" hidden="1" customHeight="1">
      <c r="A10" s="1152" t="s">
        <v>874</v>
      </c>
      <c r="B10" s="1152"/>
      <c r="C10" s="1152"/>
      <c r="D10" s="18"/>
      <c r="E10" s="167">
        <v>419108300.79884535</v>
      </c>
      <c r="F10" s="167">
        <v>396649042.59909409</v>
      </c>
      <c r="G10" s="50">
        <f t="shared" si="0"/>
        <v>353495935.61890829</v>
      </c>
      <c r="H10" s="167">
        <v>215267322.94458571</v>
      </c>
      <c r="I10" s="167">
        <v>67969049.190299273</v>
      </c>
      <c r="J10" s="167">
        <v>3857663.2927012201</v>
      </c>
      <c r="K10" s="167">
        <v>3184074.4645790067</v>
      </c>
      <c r="L10" s="167">
        <v>827061.19027196267</v>
      </c>
      <c r="M10" s="167">
        <v>4500239.4232014809</v>
      </c>
      <c r="N10" s="167">
        <v>57890525.113269642</v>
      </c>
      <c r="O10" s="1152" t="s">
        <v>874</v>
      </c>
      <c r="P10" s="1152"/>
      <c r="Q10" s="1152"/>
      <c r="R10" s="18"/>
      <c r="S10" s="50">
        <f t="shared" si="1"/>
        <v>43153106.980185494</v>
      </c>
      <c r="T10" s="166">
        <v>23381225.458153117</v>
      </c>
      <c r="U10" s="167">
        <v>1022340.2123323941</v>
      </c>
      <c r="V10" s="167">
        <v>1363659.7286403633</v>
      </c>
      <c r="W10" s="167">
        <v>2633047.989027027</v>
      </c>
      <c r="X10" s="167">
        <v>3447618.1337923533</v>
      </c>
      <c r="Y10" s="167">
        <v>11305215.458240237</v>
      </c>
      <c r="Z10" s="167">
        <v>22459258.199751787</v>
      </c>
      <c r="AA10" s="167">
        <v>8628724.2359048557</v>
      </c>
      <c r="AB10" s="167">
        <v>13830533.963846939</v>
      </c>
    </row>
    <row r="11" spans="1:51" s="393" customFormat="1" ht="19.5" hidden="1" customHeight="1">
      <c r="A11" s="1152" t="s">
        <v>875</v>
      </c>
      <c r="B11" s="1152"/>
      <c r="C11" s="1152"/>
      <c r="D11" s="18"/>
      <c r="E11" s="166">
        <v>476703908.25929618</v>
      </c>
      <c r="F11" s="167">
        <v>456720129.96827769</v>
      </c>
      <c r="G11" s="50">
        <f t="shared" si="0"/>
        <v>413956937.12728733</v>
      </c>
      <c r="H11" s="167">
        <v>262428581.17396924</v>
      </c>
      <c r="I11" s="167">
        <v>77367533.54695791</v>
      </c>
      <c r="J11" s="167">
        <v>2216923.5168294827</v>
      </c>
      <c r="K11" s="167">
        <v>4139916.9677333706</v>
      </c>
      <c r="L11" s="167">
        <v>996936.72449556203</v>
      </c>
      <c r="M11" s="167">
        <v>4194601.4945782684</v>
      </c>
      <c r="N11" s="167">
        <v>62612443.702723511</v>
      </c>
      <c r="O11" s="1152" t="s">
        <v>875</v>
      </c>
      <c r="P11" s="1152"/>
      <c r="Q11" s="1152"/>
      <c r="R11" s="18"/>
      <c r="S11" s="50">
        <f t="shared" si="1"/>
        <v>42763192.840989754</v>
      </c>
      <c r="T11" s="166">
        <v>23406249.541655455</v>
      </c>
      <c r="U11" s="167">
        <v>1069721.2877072636</v>
      </c>
      <c r="V11" s="167">
        <v>1415644.1527868828</v>
      </c>
      <c r="W11" s="167">
        <v>2531503.2865837179</v>
      </c>
      <c r="X11" s="167">
        <v>2135758.3300581598</v>
      </c>
      <c r="Y11" s="167">
        <v>12204316.242198268</v>
      </c>
      <c r="Z11" s="167">
        <v>19983778.291019205</v>
      </c>
      <c r="AA11" s="167">
        <v>7603973.8304292941</v>
      </c>
      <c r="AB11" s="167">
        <v>12379804.460589908</v>
      </c>
    </row>
    <row r="12" spans="1:51" s="129" customFormat="1" ht="15" hidden="1" customHeight="1">
      <c r="A12" s="1100" t="s">
        <v>876</v>
      </c>
      <c r="B12" s="1100"/>
      <c r="C12" s="1100"/>
      <c r="D12" s="2"/>
      <c r="E12" s="50">
        <v>496488994.83943087</v>
      </c>
      <c r="F12" s="50">
        <v>481343126.79512012</v>
      </c>
      <c r="G12" s="50">
        <f t="shared" si="0"/>
        <v>439721147.60266435</v>
      </c>
      <c r="H12" s="50">
        <v>284329598.69309759</v>
      </c>
      <c r="I12" s="50">
        <v>82504221.960096911</v>
      </c>
      <c r="J12" s="50">
        <v>3872579.8365629241</v>
      </c>
      <c r="K12" s="50">
        <v>3969552.0641623829</v>
      </c>
      <c r="L12" s="50">
        <v>785592.04435622005</v>
      </c>
      <c r="M12" s="50">
        <v>4360744.7463139854</v>
      </c>
      <c r="N12" s="50">
        <v>59898858.258074351</v>
      </c>
      <c r="O12" s="1100" t="s">
        <v>876</v>
      </c>
      <c r="P12" s="1100"/>
      <c r="Q12" s="1100"/>
      <c r="R12" s="2"/>
      <c r="S12" s="50">
        <f t="shared" si="1"/>
        <v>41621979.192455567</v>
      </c>
      <c r="T12" s="50">
        <v>22112135.194528367</v>
      </c>
      <c r="U12" s="50">
        <v>977949.36275986081</v>
      </c>
      <c r="V12" s="50">
        <v>1246412.4508344219</v>
      </c>
      <c r="W12" s="50">
        <v>1868683.6678214085</v>
      </c>
      <c r="X12" s="50">
        <v>1391131.407581476</v>
      </c>
      <c r="Y12" s="50">
        <v>14025667.108930033</v>
      </c>
      <c r="Z12" s="50">
        <v>15145868.044310147</v>
      </c>
      <c r="AA12" s="50">
        <v>5855055.0694833612</v>
      </c>
      <c r="AB12" s="50">
        <v>9290812.9748267699</v>
      </c>
      <c r="AD12" s="129">
        <f>SUM(E12:E13,E15)</f>
        <v>1580226551.1417046</v>
      </c>
      <c r="AE12" s="129">
        <f>SUM(F12:F13,F15)</f>
        <v>1535892571.3768282</v>
      </c>
      <c r="AF12" s="129">
        <f t="shared" ref="AF12:AL12" si="2">SUM(H12:H13,H15)</f>
        <v>918053267.019714</v>
      </c>
      <c r="AG12" s="129">
        <f t="shared" si="2"/>
        <v>227510501.51419836</v>
      </c>
      <c r="AH12" s="129">
        <f t="shared" si="2"/>
        <v>12858708.554368041</v>
      </c>
      <c r="AI12" s="129">
        <f t="shared" si="2"/>
        <v>13129323.752078187</v>
      </c>
      <c r="AJ12" s="129">
        <f t="shared" si="2"/>
        <v>3165690.0117851356</v>
      </c>
      <c r="AK12" s="129">
        <f t="shared" si="2"/>
        <v>13066330.750762198</v>
      </c>
      <c r="AL12" s="129">
        <f t="shared" si="2"/>
        <v>213814930.86886868</v>
      </c>
      <c r="AQ12" s="129">
        <f t="shared" ref="AQ12:AY12" si="3">SUM(T12:T13,T15)</f>
        <v>69802896.541762799</v>
      </c>
      <c r="AR12" s="129">
        <f t="shared" si="3"/>
        <v>4031314.450981182</v>
      </c>
      <c r="AS12" s="129">
        <f t="shared" si="3"/>
        <v>3985868.7206461243</v>
      </c>
      <c r="AT12" s="129">
        <f t="shared" si="3"/>
        <v>6146197.990224719</v>
      </c>
      <c r="AU12" s="129">
        <f t="shared" si="3"/>
        <v>3668893.9939420098</v>
      </c>
      <c r="AV12" s="129">
        <f t="shared" si="3"/>
        <v>46658647.207494326</v>
      </c>
      <c r="AW12" s="129">
        <f t="shared" si="3"/>
        <v>44333979.764877379</v>
      </c>
      <c r="AX12" s="129">
        <f t="shared" si="3"/>
        <v>16846309.30842014</v>
      </c>
      <c r="AY12" s="129">
        <f t="shared" si="3"/>
        <v>27487670.45645725</v>
      </c>
    </row>
    <row r="13" spans="1:51" s="393" customFormat="1" ht="19.5" hidden="1" customHeight="1">
      <c r="A13" s="1152" t="s">
        <v>877</v>
      </c>
      <c r="B13" s="1152"/>
      <c r="C13" s="1152"/>
      <c r="D13" s="18"/>
      <c r="E13" s="50">
        <v>529763432.86957943</v>
      </c>
      <c r="F13" s="50">
        <v>512695022.82086575</v>
      </c>
      <c r="G13" s="50">
        <f t="shared" ref="G13:G19" si="4">SUM(H13:N13)</f>
        <v>469260479.84028232</v>
      </c>
      <c r="H13" s="50">
        <v>304432118.85760933</v>
      </c>
      <c r="I13" s="50">
        <v>78056508.787830189</v>
      </c>
      <c r="J13" s="50">
        <v>4588468.4158692267</v>
      </c>
      <c r="K13" s="50">
        <v>4471659.3119518673</v>
      </c>
      <c r="L13" s="50">
        <v>1108688.3710674169</v>
      </c>
      <c r="M13" s="50">
        <v>4642236.2712207725</v>
      </c>
      <c r="N13" s="50">
        <v>71960799.824733555</v>
      </c>
      <c r="O13" s="1152" t="s">
        <v>877</v>
      </c>
      <c r="P13" s="1152"/>
      <c r="Q13" s="1152"/>
      <c r="R13" s="18"/>
      <c r="S13" s="50">
        <f t="shared" ref="S13:S19" si="5">SUM(T13:Y13)</f>
        <v>43434542.980582535</v>
      </c>
      <c r="T13" s="50">
        <v>22931544.368874259</v>
      </c>
      <c r="U13" s="50">
        <v>1308158.2005250007</v>
      </c>
      <c r="V13" s="50">
        <v>1264946.1043595017</v>
      </c>
      <c r="W13" s="50">
        <v>2018358.876425161</v>
      </c>
      <c r="X13" s="50">
        <v>1445541.6938203718</v>
      </c>
      <c r="Y13" s="50">
        <v>14465993.736578237</v>
      </c>
      <c r="Z13" s="50">
        <v>17068410.048713371</v>
      </c>
      <c r="AA13" s="50">
        <v>5498132.7390306629</v>
      </c>
      <c r="AB13" s="50">
        <v>11570277.309682725</v>
      </c>
      <c r="AE13" s="393">
        <f>AE12/AD12</f>
        <v>0.97194454191847024</v>
      </c>
      <c r="AF13" s="416">
        <f t="shared" ref="AF13:AL13" si="6">AF12/$AE$12</f>
        <v>0.59773273478153399</v>
      </c>
      <c r="AG13" s="416">
        <f t="shared" si="6"/>
        <v>0.14812917632009245</v>
      </c>
      <c r="AH13" s="416">
        <f t="shared" si="6"/>
        <v>8.3721406001990382E-3</v>
      </c>
      <c r="AI13" s="416">
        <f t="shared" si="6"/>
        <v>8.5483346926462436E-3</v>
      </c>
      <c r="AJ13" s="416">
        <f t="shared" si="6"/>
        <v>2.0611402586232313E-3</v>
      </c>
      <c r="AK13" s="416">
        <f t="shared" si="6"/>
        <v>8.5073207555454739E-3</v>
      </c>
      <c r="AL13" s="416">
        <f t="shared" si="6"/>
        <v>0.13921216552092405</v>
      </c>
      <c r="AM13" s="416"/>
      <c r="AN13" s="416"/>
      <c r="AO13" s="416"/>
      <c r="AP13" s="416"/>
      <c r="AQ13" s="416">
        <f t="shared" ref="AQ13:AV13" si="7">AQ12/$AE$12</f>
        <v>4.5447772743108607E-2</v>
      </c>
      <c r="AR13" s="416">
        <f t="shared" si="7"/>
        <v>2.62473725448608E-3</v>
      </c>
      <c r="AS13" s="416">
        <f t="shared" si="7"/>
        <v>2.5951481209867764E-3</v>
      </c>
      <c r="AT13" s="416">
        <f t="shared" si="7"/>
        <v>4.001710864917493E-3</v>
      </c>
      <c r="AU13" s="416">
        <f t="shared" si="7"/>
        <v>2.3887699324263833E-3</v>
      </c>
      <c r="AV13" s="416">
        <f t="shared" si="7"/>
        <v>3.0378848154508534E-2</v>
      </c>
      <c r="AW13" s="416">
        <f>AW12/AD12</f>
        <v>2.8055458081530357E-2</v>
      </c>
    </row>
    <row r="14" spans="1:51" s="393" customFormat="1" ht="18" hidden="1" customHeight="1">
      <c r="A14" s="1152" t="s">
        <v>878</v>
      </c>
      <c r="B14" s="1152"/>
      <c r="C14" s="1152"/>
      <c r="D14" s="18"/>
      <c r="E14" s="50">
        <v>536794692.29690802</v>
      </c>
      <c r="F14" s="50">
        <v>521734671.30878443</v>
      </c>
      <c r="G14" s="50">
        <f t="shared" si="4"/>
        <v>476115763.59936035</v>
      </c>
      <c r="H14" s="50">
        <v>311857891.91174448</v>
      </c>
      <c r="I14" s="50">
        <v>77284127.118604407</v>
      </c>
      <c r="J14" s="50">
        <v>4368036.0241957745</v>
      </c>
      <c r="K14" s="50">
        <v>4459962.5911052665</v>
      </c>
      <c r="L14" s="50">
        <v>1075368.3353540944</v>
      </c>
      <c r="M14" s="50">
        <v>4438564.1981129171</v>
      </c>
      <c r="N14" s="50">
        <v>72631813.420243397</v>
      </c>
      <c r="O14" s="1152" t="s">
        <v>878</v>
      </c>
      <c r="P14" s="1152"/>
      <c r="Q14" s="1152"/>
      <c r="R14" s="18"/>
      <c r="S14" s="50">
        <f t="shared" si="5"/>
        <v>45618907.709423251</v>
      </c>
      <c r="T14" s="50">
        <v>23711678.7738421</v>
      </c>
      <c r="U14" s="50">
        <v>1369416.4287412162</v>
      </c>
      <c r="V14" s="50">
        <v>1353978.7519006452</v>
      </c>
      <c r="W14" s="50">
        <v>2087831.3027805197</v>
      </c>
      <c r="X14" s="50">
        <v>1246304.0955267863</v>
      </c>
      <c r="Y14" s="50">
        <v>15849698.356631983</v>
      </c>
      <c r="Z14" s="50">
        <v>15060020.98812389</v>
      </c>
      <c r="AA14" s="50">
        <v>4148827.8701000037</v>
      </c>
      <c r="AB14" s="50">
        <v>10911193.118023887</v>
      </c>
      <c r="AQ14" s="416"/>
    </row>
    <row r="15" spans="1:51" s="393" customFormat="1" ht="18" hidden="1" customHeight="1">
      <c r="A15" s="1100" t="s">
        <v>879</v>
      </c>
      <c r="B15" s="1100"/>
      <c r="C15" s="1100"/>
      <c r="D15" s="18"/>
      <c r="E15" s="50">
        <v>553974123.43269408</v>
      </c>
      <c r="F15" s="50">
        <v>541854421.76084232</v>
      </c>
      <c r="G15" s="50">
        <f t="shared" si="4"/>
        <v>492617125.02882802</v>
      </c>
      <c r="H15" s="50">
        <v>329291549.46900713</v>
      </c>
      <c r="I15" s="50">
        <v>66949770.766271278</v>
      </c>
      <c r="J15" s="50">
        <v>4397660.3019358907</v>
      </c>
      <c r="K15" s="50">
        <v>4688112.3759639384</v>
      </c>
      <c r="L15" s="50">
        <v>1271409.5963614986</v>
      </c>
      <c r="M15" s="50">
        <v>4063349.7332274397</v>
      </c>
      <c r="N15" s="50">
        <v>81955272.78606078</v>
      </c>
      <c r="O15" s="1100" t="s">
        <v>879</v>
      </c>
      <c r="P15" s="1100"/>
      <c r="Q15" s="1100"/>
      <c r="R15" s="18"/>
      <c r="S15" s="50">
        <f t="shared" si="5"/>
        <v>49237296.732013062</v>
      </c>
      <c r="T15" s="50">
        <v>24759216.978360169</v>
      </c>
      <c r="U15" s="50">
        <v>1745206.8876963207</v>
      </c>
      <c r="V15" s="50">
        <v>1474510.1654522009</v>
      </c>
      <c r="W15" s="50">
        <v>2259155.4459781502</v>
      </c>
      <c r="X15" s="50">
        <v>832220.89254016196</v>
      </c>
      <c r="Y15" s="50">
        <v>18166986.361986056</v>
      </c>
      <c r="Z15" s="50">
        <v>12119701.671853863</v>
      </c>
      <c r="AA15" s="50">
        <v>5493121.4999061162</v>
      </c>
      <c r="AB15" s="50">
        <v>6626580.1719477568</v>
      </c>
    </row>
    <row r="16" spans="1:51" s="393" customFormat="1" ht="18" hidden="1" customHeight="1">
      <c r="A16" s="1152" t="s">
        <v>880</v>
      </c>
      <c r="B16" s="1152"/>
      <c r="C16" s="1152"/>
      <c r="D16" s="18"/>
      <c r="E16" s="167">
        <v>560070365.17429125</v>
      </c>
      <c r="F16" s="167">
        <v>544103225.05843985</v>
      </c>
      <c r="G16" s="50">
        <f t="shared" si="4"/>
        <v>497306493.56444049</v>
      </c>
      <c r="H16" s="167">
        <v>337667914.69405138</v>
      </c>
      <c r="I16" s="167">
        <v>60634861.372655563</v>
      </c>
      <c r="J16" s="167">
        <v>7070109.0288936626</v>
      </c>
      <c r="K16" s="167">
        <v>4105297.0410181759</v>
      </c>
      <c r="L16" s="167">
        <v>969129.08166522824</v>
      </c>
      <c r="M16" s="167">
        <v>3542044.0940998192</v>
      </c>
      <c r="N16" s="167">
        <v>83317138.252056643</v>
      </c>
      <c r="O16" s="1152" t="s">
        <v>880</v>
      </c>
      <c r="P16" s="1152"/>
      <c r="Q16" s="1152"/>
      <c r="R16" s="18"/>
      <c r="S16" s="50">
        <f t="shared" si="5"/>
        <v>46796731.494000539</v>
      </c>
      <c r="T16" s="167">
        <v>22464605.164075799</v>
      </c>
      <c r="U16" s="167">
        <v>1733569.1662502626</v>
      </c>
      <c r="V16" s="167">
        <v>1174239.4439325552</v>
      </c>
      <c r="W16" s="167">
        <v>2035775.0777215781</v>
      </c>
      <c r="X16" s="167">
        <v>1609988.8526201989</v>
      </c>
      <c r="Y16" s="167">
        <v>17778553.789400145</v>
      </c>
      <c r="Z16" s="167">
        <v>15967140.115850762</v>
      </c>
      <c r="AA16" s="167">
        <v>5784933.0212108986</v>
      </c>
      <c r="AB16" s="167">
        <v>10182207.094639864</v>
      </c>
    </row>
    <row r="17" spans="1:28" s="393" customFormat="1" ht="18" hidden="1" customHeight="1">
      <c r="A17" s="1100" t="s">
        <v>881</v>
      </c>
      <c r="B17" s="1100"/>
      <c r="C17" s="1100"/>
      <c r="D17" s="18"/>
      <c r="E17" s="167">
        <v>496601977.69840121</v>
      </c>
      <c r="F17" s="167">
        <v>488367701.22577751</v>
      </c>
      <c r="G17" s="50">
        <f t="shared" si="4"/>
        <v>442375323.52045184</v>
      </c>
      <c r="H17" s="167">
        <v>299226461.79350102</v>
      </c>
      <c r="I17" s="167">
        <v>62693880.690241016</v>
      </c>
      <c r="J17" s="167">
        <v>6888594.2343562962</v>
      </c>
      <c r="K17" s="167">
        <v>5348490.7705685459</v>
      </c>
      <c r="L17" s="167">
        <v>1095918.1262080851</v>
      </c>
      <c r="M17" s="167">
        <v>3216676.9773841053</v>
      </c>
      <c r="N17" s="167">
        <v>63905300.928192794</v>
      </c>
      <c r="O17" s="1100" t="s">
        <v>881</v>
      </c>
      <c r="P17" s="1100"/>
      <c r="Q17" s="1100"/>
      <c r="R17" s="18"/>
      <c r="S17" s="50">
        <f t="shared" si="5"/>
        <v>45992377.705325633</v>
      </c>
      <c r="T17" s="167">
        <v>22556191.156092446</v>
      </c>
      <c r="U17" s="167">
        <v>1669969.6608284907</v>
      </c>
      <c r="V17" s="167">
        <v>1005335.9886982448</v>
      </c>
      <c r="W17" s="167">
        <v>2059959.800872264</v>
      </c>
      <c r="X17" s="167">
        <v>1229721.0536949025</v>
      </c>
      <c r="Y17" s="167">
        <v>17471200.045139283</v>
      </c>
      <c r="Z17" s="167">
        <v>8234276.4726241939</v>
      </c>
      <c r="AA17" s="167">
        <v>3054462.5944479257</v>
      </c>
      <c r="AB17" s="167">
        <v>5179813.8781762552</v>
      </c>
    </row>
    <row r="18" spans="1:28" s="393" customFormat="1" ht="16.5" hidden="1" customHeight="1">
      <c r="A18" s="1100" t="s">
        <v>882</v>
      </c>
      <c r="B18" s="1100"/>
      <c r="C18" s="1100"/>
      <c r="D18" s="18"/>
      <c r="E18" s="144">
        <v>552869850.08385503</v>
      </c>
      <c r="F18" s="144">
        <v>545609538.32146454</v>
      </c>
      <c r="G18" s="250">
        <f t="shared" si="4"/>
        <v>495646950.48677838</v>
      </c>
      <c r="H18" s="144">
        <v>331103305.22873092</v>
      </c>
      <c r="I18" s="144">
        <v>68173235.708185196</v>
      </c>
      <c r="J18" s="144">
        <v>2510483.3665946699</v>
      </c>
      <c r="K18" s="144">
        <v>5115612.9545477172</v>
      </c>
      <c r="L18" s="144">
        <v>1053028.9692076065</v>
      </c>
      <c r="M18" s="144">
        <v>3432345.1338795708</v>
      </c>
      <c r="N18" s="144">
        <v>84258939.125632733</v>
      </c>
      <c r="O18" s="1100" t="s">
        <v>882</v>
      </c>
      <c r="P18" s="1100"/>
      <c r="Q18" s="1100"/>
      <c r="R18" s="18"/>
      <c r="S18" s="250">
        <f t="shared" si="5"/>
        <v>49962587.834686346</v>
      </c>
      <c r="T18" s="144">
        <v>24824214.330726173</v>
      </c>
      <c r="U18" s="144">
        <v>1819030.0801872623</v>
      </c>
      <c r="V18" s="144">
        <v>1179574.375424424</v>
      </c>
      <c r="W18" s="144">
        <v>2026051.3368344619</v>
      </c>
      <c r="X18" s="144">
        <v>1105398.1725415699</v>
      </c>
      <c r="Y18" s="144">
        <v>19008319.53897246</v>
      </c>
      <c r="Z18" s="144">
        <v>7260311.7623895369</v>
      </c>
      <c r="AA18" s="144">
        <v>2820092.489777823</v>
      </c>
      <c r="AB18" s="144">
        <v>4440219.2726117149</v>
      </c>
    </row>
    <row r="19" spans="1:28" s="393" customFormat="1" ht="14.25" hidden="1" customHeight="1">
      <c r="A19" s="1100" t="s">
        <v>883</v>
      </c>
      <c r="B19" s="1100"/>
      <c r="C19" s="1100"/>
      <c r="D19" s="18"/>
      <c r="E19" s="250">
        <v>549122917.60196519</v>
      </c>
      <c r="F19" s="250">
        <v>538028957.04110456</v>
      </c>
      <c r="G19" s="250">
        <f t="shared" si="4"/>
        <v>487575695.20942247</v>
      </c>
      <c r="H19" s="250">
        <v>327954187.36831635</v>
      </c>
      <c r="I19" s="144">
        <v>68215919.611239389</v>
      </c>
      <c r="J19" s="144">
        <v>3804191.4392418195</v>
      </c>
      <c r="K19" s="144">
        <v>5378453.5339665376</v>
      </c>
      <c r="L19" s="144">
        <v>1196882.4616509003</v>
      </c>
      <c r="M19" s="144">
        <v>3861427.3411211199</v>
      </c>
      <c r="N19" s="144">
        <v>77164633.45388636</v>
      </c>
      <c r="O19" s="1100" t="s">
        <v>883</v>
      </c>
      <c r="P19" s="1100"/>
      <c r="Q19" s="1100"/>
      <c r="R19" s="18"/>
      <c r="S19" s="250">
        <f t="shared" si="5"/>
        <v>50453261.83168301</v>
      </c>
      <c r="T19" s="144">
        <v>24514600.208476603</v>
      </c>
      <c r="U19" s="144">
        <v>1942421.1656226597</v>
      </c>
      <c r="V19" s="144">
        <v>1128408.1940226085</v>
      </c>
      <c r="W19" s="144">
        <v>2126972.957060853</v>
      </c>
      <c r="X19" s="144">
        <v>1212126.8026057486</v>
      </c>
      <c r="Y19" s="144">
        <v>19528732.503894538</v>
      </c>
      <c r="Z19" s="144">
        <v>11093960.560860451</v>
      </c>
      <c r="AA19" s="144">
        <v>4564335.1142636128</v>
      </c>
      <c r="AB19" s="144">
        <v>6529625.4465968385</v>
      </c>
    </row>
    <row r="20" spans="1:28" s="393" customFormat="1" ht="14.25" customHeight="1">
      <c r="A20" s="1100" t="s">
        <v>884</v>
      </c>
      <c r="B20" s="1100"/>
      <c r="C20" s="1100"/>
      <c r="D20" s="18"/>
      <c r="E20" s="144">
        <v>529032480.35362381</v>
      </c>
      <c r="F20" s="144">
        <v>520416271.19983798</v>
      </c>
      <c r="G20" s="250">
        <f>SUM(H20:N20)</f>
        <v>469581988.39443791</v>
      </c>
      <c r="H20" s="144">
        <v>316269790.26960284</v>
      </c>
      <c r="I20" s="144">
        <v>66488133.843514755</v>
      </c>
      <c r="J20" s="144">
        <v>1215029.7040749842</v>
      </c>
      <c r="K20" s="144">
        <v>5036702.576808474</v>
      </c>
      <c r="L20" s="144">
        <v>1310994.7776689415</v>
      </c>
      <c r="M20" s="144">
        <v>4497911.8439037399</v>
      </c>
      <c r="N20" s="144">
        <v>74763425.378864244</v>
      </c>
      <c r="O20" s="1100" t="s">
        <v>884</v>
      </c>
      <c r="P20" s="1100"/>
      <c r="Q20" s="1100"/>
      <c r="R20" s="18"/>
      <c r="S20" s="250">
        <f>SUM(T20:Y20)</f>
        <v>50834282.805400461</v>
      </c>
      <c r="T20" s="144">
        <v>23730323.622911576</v>
      </c>
      <c r="U20" s="144">
        <v>2145273.4534487487</v>
      </c>
      <c r="V20" s="144">
        <v>1091048.6119697767</v>
      </c>
      <c r="W20" s="144">
        <v>2062128.0954953786</v>
      </c>
      <c r="X20" s="144">
        <v>1131985.9354936567</v>
      </c>
      <c r="Y20" s="144">
        <v>20673523.086081322</v>
      </c>
      <c r="Z20" s="144">
        <v>8616209.1537845507</v>
      </c>
      <c r="AA20" s="144">
        <v>3385343.3319646516</v>
      </c>
      <c r="AB20" s="144">
        <v>5230865.8218199117</v>
      </c>
    </row>
    <row r="21" spans="1:28" s="393" customFormat="1" ht="14.25" customHeight="1">
      <c r="A21" s="1100" t="s">
        <v>885</v>
      </c>
      <c r="B21" s="1100"/>
      <c r="C21" s="1100"/>
      <c r="D21" s="18"/>
      <c r="E21" s="167">
        <v>529869670.19716895</v>
      </c>
      <c r="F21" s="167">
        <v>520753348.18296248</v>
      </c>
      <c r="G21" s="250">
        <f>SUM(H21:N21)</f>
        <v>472204876.77719045</v>
      </c>
      <c r="H21" s="167">
        <v>312098420.98798788</v>
      </c>
      <c r="I21" s="167">
        <v>61266458.141266815</v>
      </c>
      <c r="J21" s="167">
        <v>3707591.4065191075</v>
      </c>
      <c r="K21" s="167">
        <v>8039978.1807946023</v>
      </c>
      <c r="L21" s="167">
        <v>1938442.8392433522</v>
      </c>
      <c r="M21" s="167">
        <v>6750325.5899471203</v>
      </c>
      <c r="N21" s="167">
        <v>78403659.631431609</v>
      </c>
      <c r="O21" s="1100" t="s">
        <v>885</v>
      </c>
      <c r="P21" s="1100"/>
      <c r="Q21" s="1100"/>
      <c r="R21" s="18"/>
      <c r="S21" s="50">
        <f>SUM(T21:Y21)</f>
        <v>48548471.405772075</v>
      </c>
      <c r="T21" s="167">
        <v>22511207.543375045</v>
      </c>
      <c r="U21" s="167">
        <v>2079389.5625312019</v>
      </c>
      <c r="V21" s="167">
        <v>985224.46056390146</v>
      </c>
      <c r="W21" s="167">
        <v>2249159.3632818158</v>
      </c>
      <c r="X21" s="167">
        <v>1004630.81559611</v>
      </c>
      <c r="Y21" s="167">
        <v>19718859.660423998</v>
      </c>
      <c r="Z21" s="167">
        <v>9116322.0142062679</v>
      </c>
      <c r="AA21" s="167">
        <v>3734968.9152795128</v>
      </c>
      <c r="AB21" s="167">
        <v>5381353.0989267658</v>
      </c>
    </row>
    <row r="22" spans="1:28" s="393" customFormat="1" ht="14.25" customHeight="1">
      <c r="A22" s="1100" t="s">
        <v>886</v>
      </c>
      <c r="B22" s="1100"/>
      <c r="C22" s="1100"/>
      <c r="D22" s="18"/>
      <c r="E22" s="144">
        <v>565869419.78643441</v>
      </c>
      <c r="F22" s="144">
        <v>556712647.07893455</v>
      </c>
      <c r="G22" s="144">
        <f>SUM(H22:N22)</f>
        <v>504511908.18825787</v>
      </c>
      <c r="H22" s="144">
        <v>346190748.97137898</v>
      </c>
      <c r="I22" s="144">
        <v>66276659.513176665</v>
      </c>
      <c r="J22" s="144">
        <v>2964876.8222299484</v>
      </c>
      <c r="K22" s="144">
        <v>5517621.6103633652</v>
      </c>
      <c r="L22" s="144">
        <v>1843054.8525859215</v>
      </c>
      <c r="M22" s="144">
        <v>5204765.6441238783</v>
      </c>
      <c r="N22" s="144">
        <v>76514180.774399176</v>
      </c>
      <c r="O22" s="1100" t="s">
        <v>886</v>
      </c>
      <c r="P22" s="1100"/>
      <c r="Q22" s="1100"/>
      <c r="R22" s="18"/>
      <c r="S22" s="250">
        <f>SUM(T22:Y22)</f>
        <v>52200738.890676357</v>
      </c>
      <c r="T22" s="144">
        <v>24331553.296935868</v>
      </c>
      <c r="U22" s="144">
        <v>2222463.3826866513</v>
      </c>
      <c r="V22" s="144">
        <v>1075573.1737441719</v>
      </c>
      <c r="W22" s="144">
        <v>2501198.816944635</v>
      </c>
      <c r="X22" s="144">
        <v>1087912.7379393422</v>
      </c>
      <c r="Y22" s="144">
        <v>20982037.482425686</v>
      </c>
      <c r="Z22" s="144">
        <v>9156772.7074994519</v>
      </c>
      <c r="AA22" s="144">
        <v>3902034.7403056403</v>
      </c>
      <c r="AB22" s="144">
        <v>5254737.9671938084</v>
      </c>
    </row>
    <row r="23" spans="1:28" s="393" customFormat="1" ht="16.5" customHeight="1">
      <c r="A23" s="1100" t="s">
        <v>887</v>
      </c>
      <c r="B23" s="1100"/>
      <c r="C23" s="1100"/>
      <c r="D23" s="18"/>
      <c r="E23" s="144">
        <v>554076930.49204898</v>
      </c>
      <c r="F23" s="144">
        <v>542949387.01808667</v>
      </c>
      <c r="G23" s="144">
        <f>SUM(H23:N23)</f>
        <v>490022479.33153802</v>
      </c>
      <c r="H23" s="144">
        <v>322378700.24124277</v>
      </c>
      <c r="I23" s="144">
        <v>67659196.020815</v>
      </c>
      <c r="J23" s="144">
        <v>2534522.2287871907</v>
      </c>
      <c r="K23" s="144">
        <v>9371209.5568055753</v>
      </c>
      <c r="L23" s="144">
        <v>2507888.9927149396</v>
      </c>
      <c r="M23" s="144">
        <v>4530413.912225185</v>
      </c>
      <c r="N23" s="144">
        <v>81040548.378947377</v>
      </c>
      <c r="O23" s="1100" t="s">
        <v>887</v>
      </c>
      <c r="P23" s="1100"/>
      <c r="Q23" s="1100"/>
      <c r="R23" s="18"/>
      <c r="S23" s="250">
        <f>SUM(T23:Y23)</f>
        <v>52926907.686548397</v>
      </c>
      <c r="T23" s="144">
        <v>23953858.019061577</v>
      </c>
      <c r="U23" s="144">
        <v>2488644.8562480072</v>
      </c>
      <c r="V23" s="144">
        <v>1119575.0517665599</v>
      </c>
      <c r="W23" s="144">
        <v>2286647.549829626</v>
      </c>
      <c r="X23" s="144">
        <v>1418518.1973175055</v>
      </c>
      <c r="Y23" s="144">
        <v>21659664.012325119</v>
      </c>
      <c r="Z23" s="144">
        <v>11127543.473962359</v>
      </c>
      <c r="AA23" s="144">
        <v>3639908.4765941496</v>
      </c>
      <c r="AB23" s="144">
        <v>7487634.9973681886</v>
      </c>
    </row>
    <row r="24" spans="1:28" s="393" customFormat="1" ht="15">
      <c r="A24" s="1100" t="s">
        <v>1110</v>
      </c>
      <c r="B24" s="1100"/>
      <c r="C24" s="1100"/>
      <c r="D24" s="18"/>
      <c r="E24" s="144">
        <v>520449405.38864815</v>
      </c>
      <c r="F24" s="144">
        <v>512156208.35087395</v>
      </c>
      <c r="G24" s="144">
        <f>H24+I24+J24+K24+L24+M24+N24</f>
        <v>454348753.17334265</v>
      </c>
      <c r="H24" s="144">
        <v>285059708.45722783</v>
      </c>
      <c r="I24" s="144">
        <v>67889918.708727837</v>
      </c>
      <c r="J24" s="144">
        <v>2219069.8594061723</v>
      </c>
      <c r="K24" s="144">
        <v>6883404.7903849045</v>
      </c>
      <c r="L24" s="144">
        <v>1427207.2015758262</v>
      </c>
      <c r="M24" s="144">
        <v>5960129.1440096628</v>
      </c>
      <c r="N24" s="144">
        <v>84909315.01201047</v>
      </c>
      <c r="O24" s="1100" t="s">
        <v>1110</v>
      </c>
      <c r="P24" s="1100"/>
      <c r="Q24" s="1100"/>
      <c r="R24" s="18"/>
      <c r="S24" s="250">
        <f>SUM(T24:Y24)</f>
        <v>57807455.177530766</v>
      </c>
      <c r="T24" s="144">
        <v>26355967.265437309</v>
      </c>
      <c r="U24" s="144">
        <v>2827865.5654283124</v>
      </c>
      <c r="V24" s="144">
        <v>1190483.1293206429</v>
      </c>
      <c r="W24" s="144">
        <v>2588530.5281517985</v>
      </c>
      <c r="X24" s="144">
        <v>1159257.8661965614</v>
      </c>
      <c r="Y24" s="144">
        <v>23685350.822996136</v>
      </c>
      <c r="Z24" s="144">
        <v>8293197.037774724</v>
      </c>
      <c r="AA24" s="144">
        <v>3467722.3651835234</v>
      </c>
      <c r="AB24" s="144">
        <v>4825474.6725911964</v>
      </c>
    </row>
    <row r="25" spans="1:28" s="41" customFormat="1" ht="18" customHeight="1">
      <c r="A25" s="1152" t="s">
        <v>63</v>
      </c>
      <c r="B25" s="1152"/>
      <c r="C25" s="1152"/>
      <c r="D25" s="18"/>
      <c r="E25" s="147"/>
      <c r="F25" s="414"/>
      <c r="G25" s="414"/>
      <c r="H25" s="414"/>
      <c r="I25" s="414"/>
      <c r="J25" s="414"/>
      <c r="K25" s="414"/>
      <c r="L25" s="414"/>
      <c r="M25" s="414"/>
      <c r="N25" s="414"/>
      <c r="O25" s="1152" t="s">
        <v>63</v>
      </c>
      <c r="P25" s="1152"/>
      <c r="Q25" s="1152"/>
      <c r="R25" s="18"/>
      <c r="S25" s="417"/>
      <c r="T25" s="147"/>
      <c r="U25" s="250"/>
      <c r="V25" s="147"/>
      <c r="W25" s="147"/>
      <c r="X25" s="147"/>
      <c r="Y25" s="147"/>
      <c r="Z25" s="147"/>
      <c r="AA25" s="147"/>
      <c r="AB25" s="147"/>
    </row>
    <row r="26" spans="1:28" ht="18" customHeight="1">
      <c r="A26" s="170"/>
      <c r="B26" s="170" t="s">
        <v>64</v>
      </c>
      <c r="C26" s="170"/>
      <c r="D26" s="171"/>
      <c r="E26" s="148">
        <v>493273851.77515322</v>
      </c>
      <c r="F26" s="414">
        <v>485103580.55606174</v>
      </c>
      <c r="G26" s="146">
        <f t="shared" ref="G26:G55" si="8">H26+I26+J26+K26+L26+M26+N26</f>
        <v>431337104.03611541</v>
      </c>
      <c r="H26" s="414">
        <v>269277930.46484745</v>
      </c>
      <c r="I26" s="414">
        <v>65144926.526874691</v>
      </c>
      <c r="J26" s="414">
        <v>2219069.8594061723</v>
      </c>
      <c r="K26" s="414">
        <v>6461500.1157525126</v>
      </c>
      <c r="L26" s="414">
        <v>1381654.6497390326</v>
      </c>
      <c r="M26" s="414">
        <v>5609867.4257023241</v>
      </c>
      <c r="N26" s="414">
        <v>81242154.993793279</v>
      </c>
      <c r="O26" s="170"/>
      <c r="P26" s="170" t="s">
        <v>52</v>
      </c>
      <c r="Q26" s="170"/>
      <c r="R26" s="171"/>
      <c r="S26" s="147">
        <f>SUM(T26:Y26)</f>
        <v>53766476.519946113</v>
      </c>
      <c r="T26" s="147">
        <v>25235930.271306012</v>
      </c>
      <c r="U26" s="147">
        <v>2695423.3929109485</v>
      </c>
      <c r="V26" s="147">
        <v>1078871.2127206831</v>
      </c>
      <c r="W26" s="147">
        <v>2375488.3248996492</v>
      </c>
      <c r="X26" s="147">
        <v>1152874.8907054581</v>
      </c>
      <c r="Y26" s="147">
        <v>21227888.427403364</v>
      </c>
      <c r="Z26" s="147">
        <v>8170271.2190918392</v>
      </c>
      <c r="AA26" s="147">
        <v>3376487.8380645774</v>
      </c>
      <c r="AB26" s="147">
        <v>4793783.3810272617</v>
      </c>
    </row>
    <row r="27" spans="1:28" ht="18" customHeight="1">
      <c r="A27" s="170"/>
      <c r="B27" s="170" t="s">
        <v>25</v>
      </c>
      <c r="C27" s="170"/>
      <c r="D27" s="171"/>
      <c r="E27" s="148">
        <v>27175553.613494832</v>
      </c>
      <c r="F27" s="148">
        <v>27052627.794811949</v>
      </c>
      <c r="G27" s="146">
        <f>H27+I27+J27+K27+L27+M27+N27</f>
        <v>23011649.137227289</v>
      </c>
      <c r="H27" s="148">
        <v>15781777.99238047</v>
      </c>
      <c r="I27" s="148">
        <v>2744992.1818531761</v>
      </c>
      <c r="J27" s="148">
        <v>0</v>
      </c>
      <c r="K27" s="148">
        <v>421904.67463238863</v>
      </c>
      <c r="L27" s="148">
        <v>45552.551836794126</v>
      </c>
      <c r="M27" s="148">
        <v>350261.7183073372</v>
      </c>
      <c r="N27" s="148">
        <v>3667160.0182171259</v>
      </c>
      <c r="O27" s="170"/>
      <c r="P27" s="170" t="s">
        <v>25</v>
      </c>
      <c r="Q27" s="170"/>
      <c r="R27" s="171"/>
      <c r="S27" s="147">
        <f>SUM(T27:Y27)</f>
        <v>4040978.6575846691</v>
      </c>
      <c r="T27" s="148">
        <v>1120036.9941312943</v>
      </c>
      <c r="U27" s="148">
        <v>132442.17251736269</v>
      </c>
      <c r="V27" s="148">
        <v>111611.91659995899</v>
      </c>
      <c r="W27" s="148">
        <v>213042.20325215335</v>
      </c>
      <c r="X27" s="148">
        <v>6382.9754911033115</v>
      </c>
      <c r="Y27" s="148">
        <v>2457462.3955927966</v>
      </c>
      <c r="Z27" s="148">
        <v>122925.81868288269</v>
      </c>
      <c r="AA27" s="148">
        <v>91234.527118946426</v>
      </c>
      <c r="AB27" s="148">
        <v>31691.291563936244</v>
      </c>
    </row>
    <row r="28" spans="1:28" ht="18" customHeight="1">
      <c r="A28" s="1152" t="s">
        <v>26</v>
      </c>
      <c r="B28" s="1152"/>
      <c r="C28" s="1152"/>
      <c r="D28" s="18"/>
      <c r="E28" s="148"/>
      <c r="F28" s="414"/>
      <c r="G28" s="414"/>
      <c r="H28" s="414"/>
      <c r="I28" s="414"/>
      <c r="J28" s="414"/>
      <c r="K28" s="414"/>
      <c r="L28" s="414"/>
      <c r="M28" s="414"/>
      <c r="N28" s="414"/>
      <c r="O28" s="1152" t="s">
        <v>26</v>
      </c>
      <c r="P28" s="1152"/>
      <c r="Q28" s="1152"/>
      <c r="R28" s="18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</row>
    <row r="29" spans="1:28" ht="18" customHeight="1">
      <c r="A29" s="170"/>
      <c r="B29" s="98" t="s">
        <v>81</v>
      </c>
      <c r="C29" s="170"/>
      <c r="D29" s="171"/>
      <c r="E29" s="148">
        <v>317647533.47762531</v>
      </c>
      <c r="F29" s="414">
        <v>311881639.05287766</v>
      </c>
      <c r="G29" s="146">
        <f t="shared" si="8"/>
        <v>282437539.03310943</v>
      </c>
      <c r="H29" s="414">
        <v>177435099.22366303</v>
      </c>
      <c r="I29" s="414">
        <v>45751033.224217102</v>
      </c>
      <c r="J29" s="414">
        <v>1821434.0108838251</v>
      </c>
      <c r="K29" s="414">
        <v>3727362.9043917311</v>
      </c>
      <c r="L29" s="414">
        <v>922241.86344721937</v>
      </c>
      <c r="M29" s="414">
        <v>2949190.4430432217</v>
      </c>
      <c r="N29" s="414">
        <v>49831177.363463238</v>
      </c>
      <c r="O29" s="170"/>
      <c r="P29" s="170" t="s">
        <v>81</v>
      </c>
      <c r="Q29" s="170"/>
      <c r="R29" s="171"/>
      <c r="S29" s="147">
        <f>SUM(T29:Y29)</f>
        <v>29444100.019768126</v>
      </c>
      <c r="T29" s="147">
        <v>15755178.753153617</v>
      </c>
      <c r="U29" s="147">
        <v>1314399.6667001457</v>
      </c>
      <c r="V29" s="147">
        <v>646032.96286273771</v>
      </c>
      <c r="W29" s="147">
        <v>1303233.3093515593</v>
      </c>
      <c r="X29" s="147">
        <v>956366.73926672759</v>
      </c>
      <c r="Y29" s="147">
        <v>9468888.5884333402</v>
      </c>
      <c r="Z29" s="147">
        <v>5765894.4247478293</v>
      </c>
      <c r="AA29" s="147">
        <v>2196982.5616599149</v>
      </c>
      <c r="AB29" s="147">
        <v>3568911.8630879209</v>
      </c>
    </row>
    <row r="30" spans="1:28" ht="18" customHeight="1">
      <c r="A30" s="170"/>
      <c r="B30" s="98" t="s">
        <v>82</v>
      </c>
      <c r="C30" s="170"/>
      <c r="D30" s="171"/>
      <c r="E30" s="148">
        <v>39498645.231074601</v>
      </c>
      <c r="F30" s="414">
        <v>39168023.582244173</v>
      </c>
      <c r="G30" s="146">
        <f t="shared" si="8"/>
        <v>34806811.134577133</v>
      </c>
      <c r="H30" s="414">
        <v>23178121.496048138</v>
      </c>
      <c r="I30" s="414">
        <v>4639037.6323923441</v>
      </c>
      <c r="J30" s="414">
        <v>67183.521855616098</v>
      </c>
      <c r="K30" s="414">
        <v>433621.46166368102</v>
      </c>
      <c r="L30" s="414">
        <v>137528.55939744692</v>
      </c>
      <c r="M30" s="414">
        <v>347148.37688395765</v>
      </c>
      <c r="N30" s="414">
        <v>6004170.0863359515</v>
      </c>
      <c r="O30" s="170"/>
      <c r="P30" s="170" t="s">
        <v>82</v>
      </c>
      <c r="Q30" s="170"/>
      <c r="R30" s="171"/>
      <c r="S30" s="147">
        <f>SUM(T30:Y30)</f>
        <v>4361212.4476670455</v>
      </c>
      <c r="T30" s="147">
        <v>1974813.5788419787</v>
      </c>
      <c r="U30" s="147">
        <v>224793.28657861723</v>
      </c>
      <c r="V30" s="147">
        <v>84896.063181802063</v>
      </c>
      <c r="W30" s="147">
        <v>218369.85100250793</v>
      </c>
      <c r="X30" s="147">
        <v>10381.710917320583</v>
      </c>
      <c r="Y30" s="147">
        <v>1847957.9571448194</v>
      </c>
      <c r="Z30" s="147">
        <v>330621.64883042563</v>
      </c>
      <c r="AA30" s="147">
        <v>208493.46133328247</v>
      </c>
      <c r="AB30" s="147">
        <v>122128.18749714317</v>
      </c>
    </row>
    <row r="31" spans="1:28" ht="18" customHeight="1">
      <c r="A31" s="170"/>
      <c r="B31" s="98" t="s">
        <v>83</v>
      </c>
      <c r="C31" s="170"/>
      <c r="D31" s="171"/>
      <c r="E31" s="148">
        <v>88534516.747793674</v>
      </c>
      <c r="F31" s="414">
        <v>87671356.080805719</v>
      </c>
      <c r="G31" s="146">
        <f t="shared" si="8"/>
        <v>75092584.31157358</v>
      </c>
      <c r="H31" s="414">
        <v>47513460.078522064</v>
      </c>
      <c r="I31" s="414">
        <v>9254022.8848925978</v>
      </c>
      <c r="J31" s="414">
        <v>186617.32666673083</v>
      </c>
      <c r="K31" s="414">
        <v>1655157.1902576603</v>
      </c>
      <c r="L31" s="414">
        <v>235831.80558979511</v>
      </c>
      <c r="M31" s="414">
        <v>1433503.0992731845</v>
      </c>
      <c r="N31" s="414">
        <v>14813991.926371552</v>
      </c>
      <c r="O31" s="170"/>
      <c r="P31" s="170" t="s">
        <v>83</v>
      </c>
      <c r="Q31" s="170"/>
      <c r="R31" s="171"/>
      <c r="S31" s="147">
        <f>SUM(T31:Y31)</f>
        <v>12578771.769232165</v>
      </c>
      <c r="T31" s="147">
        <v>4743609.0148362499</v>
      </c>
      <c r="U31" s="147">
        <v>867597.69999851938</v>
      </c>
      <c r="V31" s="147">
        <v>264900.03417388862</v>
      </c>
      <c r="W31" s="147">
        <v>567749.67055909848</v>
      </c>
      <c r="X31" s="147">
        <v>108673.03619258113</v>
      </c>
      <c r="Y31" s="147">
        <v>6026242.3134718286</v>
      </c>
      <c r="Z31" s="147">
        <v>863160.66698791576</v>
      </c>
      <c r="AA31" s="147">
        <v>549329.72077615967</v>
      </c>
      <c r="AB31" s="147">
        <v>313830.94621175586</v>
      </c>
    </row>
    <row r="32" spans="1:28" ht="18" customHeight="1">
      <c r="A32" s="170"/>
      <c r="B32" s="98" t="s">
        <v>344</v>
      </c>
      <c r="C32" s="170"/>
      <c r="D32" s="171"/>
      <c r="E32" s="148">
        <v>35774505.653154597</v>
      </c>
      <c r="F32" s="414">
        <v>35643828.397946052</v>
      </c>
      <c r="G32" s="146">
        <f t="shared" si="8"/>
        <v>28733596.676082619</v>
      </c>
      <c r="H32" s="414">
        <v>20443290.067994695</v>
      </c>
      <c r="I32" s="414">
        <v>2855018.1932258084</v>
      </c>
      <c r="J32" s="414">
        <v>0</v>
      </c>
      <c r="K32" s="414">
        <v>632444.3930718269</v>
      </c>
      <c r="L32" s="414">
        <v>58402.179141365668</v>
      </c>
      <c r="M32" s="414">
        <v>406461.58080930519</v>
      </c>
      <c r="N32" s="414">
        <v>4337980.2618396161</v>
      </c>
      <c r="O32" s="170"/>
      <c r="P32" s="98" t="s">
        <v>344</v>
      </c>
      <c r="Q32" s="170"/>
      <c r="R32" s="171"/>
      <c r="S32" s="147">
        <f>SUM(T32:Y32)</f>
        <v>6910231.7218634337</v>
      </c>
      <c r="T32" s="147">
        <v>1687638.9546054525</v>
      </c>
      <c r="U32" s="147">
        <v>230799.89615102886</v>
      </c>
      <c r="V32" s="147">
        <v>131923.3401022157</v>
      </c>
      <c r="W32" s="147">
        <v>258180.62023863426</v>
      </c>
      <c r="X32" s="147">
        <v>18265.854819931745</v>
      </c>
      <c r="Y32" s="147">
        <v>4583423.0559461713</v>
      </c>
      <c r="Z32" s="147">
        <v>130677.25520854691</v>
      </c>
      <c r="AA32" s="147">
        <v>107202.16541416755</v>
      </c>
      <c r="AB32" s="147">
        <v>23475.089794379372</v>
      </c>
    </row>
    <row r="33" spans="1:28" ht="18" customHeight="1">
      <c r="A33" s="170"/>
      <c r="B33" s="98" t="s">
        <v>343</v>
      </c>
      <c r="C33" s="170"/>
      <c r="D33" s="171"/>
      <c r="E33" s="148">
        <v>38994204.278999992</v>
      </c>
      <c r="F33" s="414">
        <v>37791361.237000026</v>
      </c>
      <c r="G33" s="146">
        <f t="shared" si="8"/>
        <v>33278222.017999995</v>
      </c>
      <c r="H33" s="414">
        <v>16489737.591000002</v>
      </c>
      <c r="I33" s="414">
        <v>5390806.7740000011</v>
      </c>
      <c r="J33" s="414">
        <v>143835</v>
      </c>
      <c r="K33" s="414">
        <v>434818.84099999978</v>
      </c>
      <c r="L33" s="414">
        <v>73202.794000000038</v>
      </c>
      <c r="M33" s="414">
        <v>823825.64399999985</v>
      </c>
      <c r="N33" s="414">
        <v>9921995.3739999942</v>
      </c>
      <c r="O33" s="170"/>
      <c r="P33" s="98" t="s">
        <v>343</v>
      </c>
      <c r="Q33" s="170"/>
      <c r="R33" s="171"/>
      <c r="S33" s="147">
        <f>SUM(T33:Y33)</f>
        <v>4513139.2189999986</v>
      </c>
      <c r="T33" s="147">
        <v>2194726.9639999992</v>
      </c>
      <c r="U33" s="147">
        <v>190275.01599999997</v>
      </c>
      <c r="V33" s="147">
        <v>62730.729000000028</v>
      </c>
      <c r="W33" s="147">
        <v>240997.07700000011</v>
      </c>
      <c r="X33" s="147">
        <v>65570.525000000009</v>
      </c>
      <c r="Y33" s="147">
        <v>1758838.9079999994</v>
      </c>
      <c r="Z33" s="147">
        <v>1202843.0419999997</v>
      </c>
      <c r="AA33" s="147">
        <v>405714.45600000001</v>
      </c>
      <c r="AB33" s="147">
        <v>797128.58599999989</v>
      </c>
    </row>
    <row r="34" spans="1:28" ht="18" customHeight="1">
      <c r="A34" s="1152" t="s">
        <v>27</v>
      </c>
      <c r="B34" s="1152"/>
      <c r="C34" s="1152"/>
      <c r="D34" s="18"/>
      <c r="E34" s="148"/>
      <c r="F34" s="414"/>
      <c r="G34" s="146"/>
      <c r="H34" s="414"/>
      <c r="I34" s="414"/>
      <c r="J34" s="414"/>
      <c r="K34" s="414"/>
      <c r="L34" s="414"/>
      <c r="M34" s="414"/>
      <c r="N34" s="414"/>
      <c r="O34" s="1152" t="s">
        <v>27</v>
      </c>
      <c r="P34" s="1152"/>
      <c r="Q34" s="1152"/>
      <c r="R34" s="18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</row>
    <row r="35" spans="1:28" ht="18" customHeight="1">
      <c r="A35" s="1120" t="s">
        <v>65</v>
      </c>
      <c r="B35" s="1120"/>
      <c r="C35" s="172"/>
      <c r="D35" s="18"/>
      <c r="E35" s="148">
        <v>515793771.59730041</v>
      </c>
      <c r="F35" s="414">
        <v>507509978.02675229</v>
      </c>
      <c r="G35" s="146">
        <f t="shared" si="8"/>
        <v>450290715.49103808</v>
      </c>
      <c r="H35" s="414">
        <v>282532585.84947109</v>
      </c>
      <c r="I35" s="414">
        <v>67339436.801716402</v>
      </c>
      <c r="J35" s="414">
        <v>2219069.8594061723</v>
      </c>
      <c r="K35" s="414">
        <v>6826386.1812780211</v>
      </c>
      <c r="L35" s="414">
        <v>1400554.8165014265</v>
      </c>
      <c r="M35" s="414">
        <v>5903728.4459540434</v>
      </c>
      <c r="N35" s="414">
        <v>84068953.536710918</v>
      </c>
      <c r="O35" s="1120" t="s">
        <v>65</v>
      </c>
      <c r="P35" s="1120"/>
      <c r="Q35" s="172"/>
      <c r="R35" s="18"/>
      <c r="S35" s="147">
        <f t="shared" ref="S35:S49" si="9">SUM(T35:Y35)</f>
        <v>57219262.535713688</v>
      </c>
      <c r="T35" s="147">
        <v>26195440.265097037</v>
      </c>
      <c r="U35" s="147">
        <v>2818460.142274166</v>
      </c>
      <c r="V35" s="147">
        <v>1171536.8351128134</v>
      </c>
      <c r="W35" s="147">
        <v>2572444.9400609145</v>
      </c>
      <c r="X35" s="147">
        <v>1158765.710196547</v>
      </c>
      <c r="Y35" s="147">
        <v>23302614.642972212</v>
      </c>
      <c r="Z35" s="147">
        <v>8283793.5705486154</v>
      </c>
      <c r="AA35" s="147">
        <v>3458318.8979574149</v>
      </c>
      <c r="AB35" s="147">
        <v>4825474.6725911964</v>
      </c>
    </row>
    <row r="36" spans="1:28" ht="18" customHeight="1">
      <c r="A36" s="7"/>
      <c r="B36" s="98" t="s">
        <v>28</v>
      </c>
      <c r="C36" s="173"/>
      <c r="D36" s="18"/>
      <c r="E36" s="148">
        <v>261721817.92628512</v>
      </c>
      <c r="F36" s="414">
        <v>257267675.525951</v>
      </c>
      <c r="G36" s="146">
        <f t="shared" si="8"/>
        <v>224873575.41952512</v>
      </c>
      <c r="H36" s="414">
        <v>138649173.1800938</v>
      </c>
      <c r="I36" s="414">
        <v>37832916.912840918</v>
      </c>
      <c r="J36" s="414">
        <v>674893.1084108979</v>
      </c>
      <c r="K36" s="414">
        <v>3253452.7946120501</v>
      </c>
      <c r="L36" s="414">
        <v>776849.39729381667</v>
      </c>
      <c r="M36" s="414">
        <v>2900306.9768260028</v>
      </c>
      <c r="N36" s="414">
        <v>40785983.049447633</v>
      </c>
      <c r="O36" s="7"/>
      <c r="P36" s="98" t="s">
        <v>28</v>
      </c>
      <c r="Q36" s="173"/>
      <c r="R36" s="18"/>
      <c r="S36" s="147">
        <f t="shared" si="9"/>
        <v>32394100.106425799</v>
      </c>
      <c r="T36" s="147">
        <v>16076857.173464712</v>
      </c>
      <c r="U36" s="147">
        <v>1781701.7500614424</v>
      </c>
      <c r="V36" s="147">
        <v>605846.92939109576</v>
      </c>
      <c r="W36" s="147">
        <v>1282338.8746319865</v>
      </c>
      <c r="X36" s="147">
        <v>823219.5295272565</v>
      </c>
      <c r="Y36" s="147">
        <v>11824135.849349305</v>
      </c>
      <c r="Z36" s="147">
        <v>4454142.4003341822</v>
      </c>
      <c r="AA36" s="147">
        <v>1983164.6125085657</v>
      </c>
      <c r="AB36" s="147">
        <v>2470977.787825611</v>
      </c>
    </row>
    <row r="37" spans="1:28" ht="18" customHeight="1">
      <c r="A37" s="42"/>
      <c r="B37" s="42" t="s">
        <v>927</v>
      </c>
      <c r="C37" s="174"/>
      <c r="D37" s="171"/>
      <c r="E37" s="148">
        <v>64621998.916318744</v>
      </c>
      <c r="F37" s="414">
        <v>63926066.918478958</v>
      </c>
      <c r="G37" s="146">
        <f t="shared" si="8"/>
        <v>54437236.524667419</v>
      </c>
      <c r="H37" s="414">
        <v>37451423.224094726</v>
      </c>
      <c r="I37" s="414">
        <v>8582770.4741174951</v>
      </c>
      <c r="J37" s="414">
        <v>387503.4224124247</v>
      </c>
      <c r="K37" s="414">
        <v>703448.5962701313</v>
      </c>
      <c r="L37" s="414">
        <v>122753.99621901166</v>
      </c>
      <c r="M37" s="414">
        <v>611669.65304724209</v>
      </c>
      <c r="N37" s="414">
        <v>6577667.1585063934</v>
      </c>
      <c r="O37" s="42"/>
      <c r="P37" s="42" t="s">
        <v>927</v>
      </c>
      <c r="Q37" s="174"/>
      <c r="R37" s="171"/>
      <c r="S37" s="147">
        <f t="shared" si="9"/>
        <v>9488830.3938115276</v>
      </c>
      <c r="T37" s="147">
        <v>3794062.3331538327</v>
      </c>
      <c r="U37" s="147">
        <v>475901.95946312969</v>
      </c>
      <c r="V37" s="147">
        <v>187595.75212210274</v>
      </c>
      <c r="W37" s="147">
        <v>382267.90787260188</v>
      </c>
      <c r="X37" s="147">
        <v>142912.31344741888</v>
      </c>
      <c r="Y37" s="147">
        <v>4506090.1277524419</v>
      </c>
      <c r="Z37" s="147">
        <v>695931.99783978926</v>
      </c>
      <c r="AA37" s="147">
        <v>473913.36062033987</v>
      </c>
      <c r="AB37" s="147">
        <v>222018.63721944997</v>
      </c>
    </row>
    <row r="38" spans="1:28" ht="18" customHeight="1">
      <c r="A38" s="42"/>
      <c r="B38" s="42" t="s">
        <v>928</v>
      </c>
      <c r="C38" s="174"/>
      <c r="D38" s="171"/>
      <c r="E38" s="148">
        <v>132785246.94903438</v>
      </c>
      <c r="F38" s="414">
        <v>129639463.47478877</v>
      </c>
      <c r="G38" s="146">
        <f t="shared" si="8"/>
        <v>113952574.70624003</v>
      </c>
      <c r="H38" s="414">
        <v>63440666.400750674</v>
      </c>
      <c r="I38" s="414">
        <v>21354500.78612034</v>
      </c>
      <c r="J38" s="414">
        <v>154396.323</v>
      </c>
      <c r="K38" s="414">
        <v>1502422.7664431429</v>
      </c>
      <c r="L38" s="414">
        <v>485718.26637781161</v>
      </c>
      <c r="M38" s="414">
        <v>1560976.615253709</v>
      </c>
      <c r="N38" s="414">
        <v>25453893.548294343</v>
      </c>
      <c r="O38" s="42"/>
      <c r="P38" s="42" t="s">
        <v>928</v>
      </c>
      <c r="Q38" s="174"/>
      <c r="R38" s="171"/>
      <c r="S38" s="147">
        <f t="shared" si="9"/>
        <v>15686888.768548749</v>
      </c>
      <c r="T38" s="147">
        <v>8881771.3909306098</v>
      </c>
      <c r="U38" s="147">
        <v>823389.08605122566</v>
      </c>
      <c r="V38" s="147">
        <v>275108.54221534455</v>
      </c>
      <c r="W38" s="147">
        <v>576919.32718246034</v>
      </c>
      <c r="X38" s="147">
        <v>540999.8113478322</v>
      </c>
      <c r="Y38" s="147">
        <v>4588700.6108212741</v>
      </c>
      <c r="Z38" s="147">
        <v>3145783.4742456134</v>
      </c>
      <c r="AA38" s="147">
        <v>1141691.5363501066</v>
      </c>
      <c r="AB38" s="147">
        <v>2004091.9378955062</v>
      </c>
    </row>
    <row r="39" spans="1:28" ht="18" customHeight="1">
      <c r="A39" s="42"/>
      <c r="B39" s="42" t="s">
        <v>929</v>
      </c>
      <c r="C39" s="174"/>
      <c r="D39" s="171"/>
      <c r="E39" s="148">
        <v>33799110.753438689</v>
      </c>
      <c r="F39" s="414">
        <v>33432343.956940264</v>
      </c>
      <c r="G39" s="146">
        <f t="shared" si="8"/>
        <v>29411777.476232912</v>
      </c>
      <c r="H39" s="414">
        <v>20269610.028020907</v>
      </c>
      <c r="I39" s="414">
        <v>3820167.3439260861</v>
      </c>
      <c r="J39" s="414">
        <v>132993.36299847325</v>
      </c>
      <c r="K39" s="414">
        <v>336447.1243762318</v>
      </c>
      <c r="L39" s="414">
        <v>82574.146065683919</v>
      </c>
      <c r="M39" s="414">
        <v>188336.73485038881</v>
      </c>
      <c r="N39" s="414">
        <v>4581648.7359951427</v>
      </c>
      <c r="O39" s="42"/>
      <c r="P39" s="42" t="s">
        <v>929</v>
      </c>
      <c r="Q39" s="174"/>
      <c r="R39" s="171"/>
      <c r="S39" s="147">
        <f t="shared" si="9"/>
        <v>4020566.4807073628</v>
      </c>
      <c r="T39" s="147">
        <v>1943004.0418234663</v>
      </c>
      <c r="U39" s="147">
        <v>200587.78797296004</v>
      </c>
      <c r="V39" s="147">
        <v>81562.784539108034</v>
      </c>
      <c r="W39" s="147">
        <v>190118.34866972678</v>
      </c>
      <c r="X39" s="147">
        <v>106726.15924607115</v>
      </c>
      <c r="Y39" s="147">
        <v>1498567.35845603</v>
      </c>
      <c r="Z39" s="147">
        <v>366766.79649841844</v>
      </c>
      <c r="AA39" s="147">
        <v>222215.97614986487</v>
      </c>
      <c r="AB39" s="147">
        <v>144550.82034855345</v>
      </c>
    </row>
    <row r="40" spans="1:28" ht="18" customHeight="1">
      <c r="A40" s="42"/>
      <c r="B40" s="42" t="s">
        <v>930</v>
      </c>
      <c r="C40" s="174"/>
      <c r="D40" s="171"/>
      <c r="E40" s="148">
        <v>30515461.307493158</v>
      </c>
      <c r="F40" s="414">
        <v>30269801.175742801</v>
      </c>
      <c r="G40" s="146">
        <f t="shared" si="8"/>
        <v>27071986.712384634</v>
      </c>
      <c r="H40" s="414">
        <v>17487473.527227379</v>
      </c>
      <c r="I40" s="414">
        <v>4075478.3086770326</v>
      </c>
      <c r="J40" s="414">
        <v>0</v>
      </c>
      <c r="K40" s="414">
        <v>711134.30752254452</v>
      </c>
      <c r="L40" s="414">
        <v>85802.988631309214</v>
      </c>
      <c r="M40" s="414">
        <v>539323.97367466148</v>
      </c>
      <c r="N40" s="414">
        <v>4172773.6066517085</v>
      </c>
      <c r="O40" s="42"/>
      <c r="P40" s="42" t="s">
        <v>930</v>
      </c>
      <c r="Q40" s="174"/>
      <c r="R40" s="171"/>
      <c r="S40" s="147">
        <f t="shared" si="9"/>
        <v>3197814.463358161</v>
      </c>
      <c r="T40" s="147">
        <v>1458019.4075568025</v>
      </c>
      <c r="U40" s="147">
        <v>281822.91657412716</v>
      </c>
      <c r="V40" s="147">
        <v>61579.850514540842</v>
      </c>
      <c r="W40" s="147">
        <v>133033.29090719868</v>
      </c>
      <c r="X40" s="147">
        <v>32581.245485934578</v>
      </c>
      <c r="Y40" s="147">
        <v>1230777.7523195571</v>
      </c>
      <c r="Z40" s="147">
        <v>245660.13175035609</v>
      </c>
      <c r="AA40" s="147">
        <v>145343.73938825616</v>
      </c>
      <c r="AB40" s="147">
        <v>100316.39236209996</v>
      </c>
    </row>
    <row r="41" spans="1:28" ht="18" customHeight="1">
      <c r="A41" s="42"/>
      <c r="B41" s="98" t="s">
        <v>30</v>
      </c>
      <c r="C41" s="174"/>
      <c r="D41" s="171"/>
      <c r="E41" s="148">
        <v>109280119.91179357</v>
      </c>
      <c r="F41" s="414">
        <v>107904009.05990267</v>
      </c>
      <c r="G41" s="146">
        <f t="shared" si="8"/>
        <v>97002886.228049234</v>
      </c>
      <c r="H41" s="414">
        <v>68064590.070837498</v>
      </c>
      <c r="I41" s="414">
        <v>13093433.920761574</v>
      </c>
      <c r="J41" s="414">
        <v>284783.43764441786</v>
      </c>
      <c r="K41" s="414">
        <v>777608.57702057401</v>
      </c>
      <c r="L41" s="414">
        <v>253546.3709702013</v>
      </c>
      <c r="M41" s="414">
        <v>982335.91157734941</v>
      </c>
      <c r="N41" s="414">
        <v>13546587.939237623</v>
      </c>
      <c r="O41" s="42"/>
      <c r="P41" s="98" t="s">
        <v>30</v>
      </c>
      <c r="Q41" s="174"/>
      <c r="R41" s="171"/>
      <c r="S41" s="147">
        <f t="shared" si="9"/>
        <v>10901122.831853397</v>
      </c>
      <c r="T41" s="147">
        <v>4381136.4246080155</v>
      </c>
      <c r="U41" s="147">
        <v>551022.17397975246</v>
      </c>
      <c r="V41" s="147">
        <v>269881.28085870558</v>
      </c>
      <c r="W41" s="147">
        <v>620059.00826588983</v>
      </c>
      <c r="X41" s="147">
        <v>202749.51887814849</v>
      </c>
      <c r="Y41" s="147">
        <v>4876274.4252628852</v>
      </c>
      <c r="Z41" s="147">
        <v>1376110.8518908606</v>
      </c>
      <c r="AA41" s="147">
        <v>546864.15326012939</v>
      </c>
      <c r="AB41" s="147">
        <v>829246.69863073213</v>
      </c>
    </row>
    <row r="42" spans="1:28" ht="18" customHeight="1">
      <c r="A42" s="42"/>
      <c r="B42" s="42" t="s">
        <v>931</v>
      </c>
      <c r="C42" s="174"/>
      <c r="D42" s="171"/>
      <c r="E42" s="148">
        <v>76040612.872645527</v>
      </c>
      <c r="F42" s="414">
        <v>75080328.492903218</v>
      </c>
      <c r="G42" s="146">
        <f t="shared" si="8"/>
        <v>68100638.867682904</v>
      </c>
      <c r="H42" s="414">
        <v>47530488.838262707</v>
      </c>
      <c r="I42" s="414">
        <v>10490678.331283279</v>
      </c>
      <c r="J42" s="414">
        <v>284783.43764441786</v>
      </c>
      <c r="K42" s="414">
        <v>510902.08345503488</v>
      </c>
      <c r="L42" s="414">
        <v>208466.9061515455</v>
      </c>
      <c r="M42" s="414">
        <v>558968.40693620604</v>
      </c>
      <c r="N42" s="414">
        <v>8516350.8639497124</v>
      </c>
      <c r="O42" s="42"/>
      <c r="P42" s="42" t="s">
        <v>931</v>
      </c>
      <c r="Q42" s="174"/>
      <c r="R42" s="171"/>
      <c r="S42" s="147">
        <f t="shared" si="9"/>
        <v>6979689.6252203211</v>
      </c>
      <c r="T42" s="147">
        <v>3284086.9191653281</v>
      </c>
      <c r="U42" s="147">
        <v>418994.37476999225</v>
      </c>
      <c r="V42" s="147">
        <v>160187.6261746824</v>
      </c>
      <c r="W42" s="147">
        <v>416794.3566760206</v>
      </c>
      <c r="X42" s="147">
        <v>120371.21750855053</v>
      </c>
      <c r="Y42" s="147">
        <v>2579255.1309257471</v>
      </c>
      <c r="Z42" s="147">
        <v>960284.37974231387</v>
      </c>
      <c r="AA42" s="147">
        <v>383353.4901521235</v>
      </c>
      <c r="AB42" s="147">
        <v>576930.88959019003</v>
      </c>
    </row>
    <row r="43" spans="1:28" ht="18" customHeight="1">
      <c r="A43" s="42"/>
      <c r="B43" s="42" t="s">
        <v>932</v>
      </c>
      <c r="C43" s="174"/>
      <c r="D43" s="171"/>
      <c r="E43" s="148">
        <v>33239507.039147954</v>
      </c>
      <c r="F43" s="414">
        <v>32823680.566999435</v>
      </c>
      <c r="G43" s="146">
        <f t="shared" si="8"/>
        <v>28902247.360366356</v>
      </c>
      <c r="H43" s="414">
        <v>20534101.232574817</v>
      </c>
      <c r="I43" s="414">
        <v>2602755.589478299</v>
      </c>
      <c r="J43" s="414">
        <v>0</v>
      </c>
      <c r="K43" s="414">
        <v>266706.49356553936</v>
      </c>
      <c r="L43" s="414">
        <v>45079.464818655724</v>
      </c>
      <c r="M43" s="414">
        <v>423367.50464114279</v>
      </c>
      <c r="N43" s="414">
        <v>5030237.0752879018</v>
      </c>
      <c r="O43" s="42"/>
      <c r="P43" s="42" t="s">
        <v>932</v>
      </c>
      <c r="Q43" s="174"/>
      <c r="R43" s="171"/>
      <c r="S43" s="147">
        <f t="shared" si="9"/>
        <v>3921433.206633077</v>
      </c>
      <c r="T43" s="147">
        <v>1097049.5054426889</v>
      </c>
      <c r="U43" s="147">
        <v>132027.7992097605</v>
      </c>
      <c r="V43" s="147">
        <v>109693.65468402312</v>
      </c>
      <c r="W43" s="147">
        <v>203264.65158986935</v>
      </c>
      <c r="X43" s="147">
        <v>82378.301369597961</v>
      </c>
      <c r="Y43" s="147">
        <v>2297019.2943371371</v>
      </c>
      <c r="Z43" s="147">
        <v>415826.47214854776</v>
      </c>
      <c r="AA43" s="147">
        <v>163510.66310800574</v>
      </c>
      <c r="AB43" s="147">
        <v>252315.80904054196</v>
      </c>
    </row>
    <row r="44" spans="1:28" ht="18" customHeight="1">
      <c r="A44" s="42"/>
      <c r="B44" s="98" t="s">
        <v>31</v>
      </c>
      <c r="C44" s="174"/>
      <c r="D44" s="171"/>
      <c r="E44" s="148">
        <v>133830647.89596622</v>
      </c>
      <c r="F44" s="414">
        <v>131549593.61467087</v>
      </c>
      <c r="G44" s="146">
        <f t="shared" si="8"/>
        <v>118875985.79547714</v>
      </c>
      <c r="H44" s="414">
        <v>69081897.852066189</v>
      </c>
      <c r="I44" s="414">
        <v>15388914.043279234</v>
      </c>
      <c r="J44" s="414">
        <v>1259393.3133508568</v>
      </c>
      <c r="K44" s="414">
        <v>2711252.9013244701</v>
      </c>
      <c r="L44" s="414">
        <v>363256.71536494204</v>
      </c>
      <c r="M44" s="414">
        <v>1858678.4252287911</v>
      </c>
      <c r="N44" s="414">
        <v>28212592.544862654</v>
      </c>
      <c r="O44" s="42"/>
      <c r="P44" s="98" t="s">
        <v>31</v>
      </c>
      <c r="Q44" s="174"/>
      <c r="R44" s="171"/>
      <c r="S44" s="147">
        <f t="shared" si="9"/>
        <v>12673607.819193806</v>
      </c>
      <c r="T44" s="147">
        <v>5190322.0988050643</v>
      </c>
      <c r="U44" s="147">
        <v>442324.96579459723</v>
      </c>
      <c r="V44" s="147">
        <v>260855.60980777338</v>
      </c>
      <c r="W44" s="147">
        <v>624704.38763340889</v>
      </c>
      <c r="X44" s="147">
        <v>127385.66039394581</v>
      </c>
      <c r="Y44" s="147">
        <v>6028015.0967590176</v>
      </c>
      <c r="Z44" s="147">
        <v>2281054.281295239</v>
      </c>
      <c r="AA44" s="147">
        <v>871581.669442766</v>
      </c>
      <c r="AB44" s="147">
        <v>1409472.6118524773</v>
      </c>
    </row>
    <row r="45" spans="1:28" ht="18" customHeight="1">
      <c r="A45" s="42"/>
      <c r="B45" s="42" t="s">
        <v>933</v>
      </c>
      <c r="C45" s="172"/>
      <c r="D45" s="18"/>
      <c r="E45" s="148">
        <v>29647163.988536492</v>
      </c>
      <c r="F45" s="414">
        <v>29252088.067061946</v>
      </c>
      <c r="G45" s="146">
        <f t="shared" si="8"/>
        <v>25855351.593609132</v>
      </c>
      <c r="H45" s="414">
        <v>15546364.608084736</v>
      </c>
      <c r="I45" s="414">
        <v>4080733.6362867565</v>
      </c>
      <c r="J45" s="414">
        <v>202072.46366666668</v>
      </c>
      <c r="K45" s="414">
        <v>655824.67788770772</v>
      </c>
      <c r="L45" s="414">
        <v>95742.716105193307</v>
      </c>
      <c r="M45" s="414">
        <v>499965.19726767944</v>
      </c>
      <c r="N45" s="414">
        <v>4774648.2943103965</v>
      </c>
      <c r="O45" s="42"/>
      <c r="P45" s="42" t="s">
        <v>933</v>
      </c>
      <c r="Q45" s="172"/>
      <c r="R45" s="18"/>
      <c r="S45" s="147">
        <f t="shared" si="9"/>
        <v>3396736.4734528246</v>
      </c>
      <c r="T45" s="147">
        <v>1443788.4472313472</v>
      </c>
      <c r="U45" s="147">
        <v>134072.7881146399</v>
      </c>
      <c r="V45" s="147">
        <v>51653.936220041018</v>
      </c>
      <c r="W45" s="147">
        <v>138557.32508924708</v>
      </c>
      <c r="X45" s="147">
        <v>27286.325009933727</v>
      </c>
      <c r="Y45" s="147">
        <v>1601377.6517876158</v>
      </c>
      <c r="Z45" s="147">
        <v>395075.92147452437</v>
      </c>
      <c r="AA45" s="147">
        <v>145998.99234406956</v>
      </c>
      <c r="AB45" s="147">
        <v>249076.92913045469</v>
      </c>
    </row>
    <row r="46" spans="1:28" ht="18" customHeight="1">
      <c r="A46" s="42"/>
      <c r="B46" s="42" t="s">
        <v>934</v>
      </c>
      <c r="C46" s="172"/>
      <c r="D46" s="18"/>
      <c r="E46" s="148">
        <v>76076464.216376826</v>
      </c>
      <c r="F46" s="414">
        <v>74670279.447244003</v>
      </c>
      <c r="G46" s="146">
        <f t="shared" si="8"/>
        <v>68257682.150474027</v>
      </c>
      <c r="H46" s="414">
        <v>36835997.513158381</v>
      </c>
      <c r="I46" s="414">
        <v>8406514.076597495</v>
      </c>
      <c r="J46" s="414">
        <v>1057320.84968419</v>
      </c>
      <c r="K46" s="414">
        <v>1565957.6040058648</v>
      </c>
      <c r="L46" s="414">
        <v>222223.41865065199</v>
      </c>
      <c r="M46" s="414">
        <v>1083920.0942357748</v>
      </c>
      <c r="N46" s="414">
        <v>19085748.594141662</v>
      </c>
      <c r="O46" s="42"/>
      <c r="P46" s="42" t="s">
        <v>934</v>
      </c>
      <c r="Q46" s="172"/>
      <c r="R46" s="18"/>
      <c r="S46" s="147">
        <f t="shared" si="9"/>
        <v>6412597.2967700399</v>
      </c>
      <c r="T46" s="147">
        <v>2857583.0675074384</v>
      </c>
      <c r="U46" s="147">
        <v>229164.55639697265</v>
      </c>
      <c r="V46" s="147">
        <v>133041.69890004164</v>
      </c>
      <c r="W46" s="147">
        <v>344603.1585217127</v>
      </c>
      <c r="X46" s="147">
        <v>78050.335302491818</v>
      </c>
      <c r="Y46" s="147">
        <v>2770154.4801413827</v>
      </c>
      <c r="Z46" s="147">
        <v>1406184.7691327487</v>
      </c>
      <c r="AA46" s="147">
        <v>572352.67857422039</v>
      </c>
      <c r="AB46" s="147">
        <v>833832.09055852925</v>
      </c>
    </row>
    <row r="47" spans="1:28" ht="18" customHeight="1">
      <c r="A47" s="42"/>
      <c r="B47" s="42" t="s">
        <v>935</v>
      </c>
      <c r="C47" s="172"/>
      <c r="D47" s="18"/>
      <c r="E47" s="148">
        <v>28107019.691052873</v>
      </c>
      <c r="F47" s="414">
        <v>27627226.100364905</v>
      </c>
      <c r="G47" s="146">
        <f t="shared" si="8"/>
        <v>24762952.051393956</v>
      </c>
      <c r="H47" s="414">
        <v>16699535.73082306</v>
      </c>
      <c r="I47" s="414">
        <v>2901666.3303949838</v>
      </c>
      <c r="J47" s="414">
        <v>0</v>
      </c>
      <c r="K47" s="414">
        <v>489470.61943090142</v>
      </c>
      <c r="L47" s="414">
        <v>45290.580609096782</v>
      </c>
      <c r="M47" s="414">
        <v>274793.13372533652</v>
      </c>
      <c r="N47" s="414">
        <v>4352195.6564105758</v>
      </c>
      <c r="O47" s="42"/>
      <c r="P47" s="42" t="s">
        <v>935</v>
      </c>
      <c r="Q47" s="172"/>
      <c r="R47" s="18"/>
      <c r="S47" s="147">
        <f t="shared" si="9"/>
        <v>2864274.0489709489</v>
      </c>
      <c r="T47" s="147">
        <v>888950.58406628296</v>
      </c>
      <c r="U47" s="147">
        <v>79087.621282984866</v>
      </c>
      <c r="V47" s="147">
        <v>76159.974687690803</v>
      </c>
      <c r="W47" s="147">
        <v>141543.90402244913</v>
      </c>
      <c r="X47" s="147">
        <v>22049.000081520295</v>
      </c>
      <c r="Y47" s="147">
        <v>1656482.9648300207</v>
      </c>
      <c r="Z47" s="147">
        <v>479793.59068796894</v>
      </c>
      <c r="AA47" s="147">
        <v>153229.99852447584</v>
      </c>
      <c r="AB47" s="147">
        <v>326563.5921634931</v>
      </c>
    </row>
    <row r="48" spans="1:28" ht="18" customHeight="1">
      <c r="A48" s="42"/>
      <c r="B48" s="98" t="s">
        <v>33</v>
      </c>
      <c r="C48" s="172"/>
      <c r="D48" s="18"/>
      <c r="E48" s="148">
        <v>10961185.863255605</v>
      </c>
      <c r="F48" s="414">
        <v>10788699.826227274</v>
      </c>
      <c r="G48" s="146">
        <f t="shared" si="8"/>
        <v>9538268.0479865819</v>
      </c>
      <c r="H48" s="414">
        <v>6736924.7464737119</v>
      </c>
      <c r="I48" s="414">
        <v>1024171.9248346626</v>
      </c>
      <c r="J48" s="414">
        <v>0</v>
      </c>
      <c r="K48" s="414">
        <v>84071.908320919349</v>
      </c>
      <c r="L48" s="414">
        <v>6902.3328724673675</v>
      </c>
      <c r="M48" s="414">
        <v>162407.13232191134</v>
      </c>
      <c r="N48" s="414">
        <v>1523790.0031629098</v>
      </c>
      <c r="O48" s="42"/>
      <c r="P48" s="98" t="s">
        <v>33</v>
      </c>
      <c r="Q48" s="172"/>
      <c r="R48" s="18"/>
      <c r="S48" s="147">
        <f t="shared" si="9"/>
        <v>1250431.7782406905</v>
      </c>
      <c r="T48" s="147">
        <v>547124.56821923296</v>
      </c>
      <c r="U48" s="147">
        <v>43411.252438372772</v>
      </c>
      <c r="V48" s="147">
        <v>34953.015055240532</v>
      </c>
      <c r="W48" s="147">
        <v>45342.669529630628</v>
      </c>
      <c r="X48" s="147">
        <v>5411.0013971955086</v>
      </c>
      <c r="Y48" s="147">
        <v>574189.27160101815</v>
      </c>
      <c r="Z48" s="147">
        <v>172486.03702833338</v>
      </c>
      <c r="AA48" s="147">
        <v>56708.46274595349</v>
      </c>
      <c r="AB48" s="147">
        <v>115777.57428237984</v>
      </c>
    </row>
    <row r="49" spans="1:28" ht="18" customHeight="1">
      <c r="A49" s="1120" t="s">
        <v>34</v>
      </c>
      <c r="B49" s="1120"/>
      <c r="C49" s="172"/>
      <c r="D49" s="18"/>
      <c r="E49" s="148">
        <v>4655633.791347797</v>
      </c>
      <c r="F49" s="414">
        <v>4646230.3241216894</v>
      </c>
      <c r="G49" s="146">
        <f t="shared" si="8"/>
        <v>4058037.6823046058</v>
      </c>
      <c r="H49" s="414">
        <v>2527122.6077566994</v>
      </c>
      <c r="I49" s="414">
        <v>550481.90701144538</v>
      </c>
      <c r="J49" s="414">
        <v>0</v>
      </c>
      <c r="K49" s="414">
        <v>57018.609106883028</v>
      </c>
      <c r="L49" s="414">
        <v>26652.385074399579</v>
      </c>
      <c r="M49" s="414">
        <v>56400.698055618101</v>
      </c>
      <c r="N49" s="414">
        <v>840361.47529956058</v>
      </c>
      <c r="O49" s="1120" t="s">
        <v>34</v>
      </c>
      <c r="P49" s="1120"/>
      <c r="Q49" s="172"/>
      <c r="R49" s="18"/>
      <c r="S49" s="147">
        <f t="shared" si="9"/>
        <v>588192.64181708242</v>
      </c>
      <c r="T49" s="147">
        <v>160527.00034027491</v>
      </c>
      <c r="U49" s="147">
        <v>9405.4231541466434</v>
      </c>
      <c r="V49" s="147">
        <v>18946.294207828767</v>
      </c>
      <c r="W49" s="147">
        <v>16085.588090884015</v>
      </c>
      <c r="X49" s="147">
        <v>492.15600001450781</v>
      </c>
      <c r="Y49" s="147">
        <v>382736.18002393359</v>
      </c>
      <c r="Z49" s="147">
        <v>9403.467226107663</v>
      </c>
      <c r="AA49" s="147">
        <v>9403.467226107663</v>
      </c>
      <c r="AB49" s="147">
        <v>0</v>
      </c>
    </row>
    <row r="50" spans="1:28" ht="18" customHeight="1">
      <c r="A50" s="1100" t="s">
        <v>164</v>
      </c>
      <c r="B50" s="1100"/>
      <c r="C50" s="1100"/>
      <c r="D50" s="171"/>
      <c r="E50" s="148"/>
      <c r="F50" s="414"/>
      <c r="G50" s="414"/>
      <c r="H50" s="414"/>
      <c r="I50" s="414"/>
      <c r="J50" s="414"/>
      <c r="K50" s="414"/>
      <c r="L50" s="414"/>
      <c r="M50" s="414"/>
      <c r="N50" s="414"/>
      <c r="O50" s="1100" t="s">
        <v>164</v>
      </c>
      <c r="P50" s="1100"/>
      <c r="Q50" s="1100"/>
      <c r="R50" s="171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</row>
    <row r="51" spans="1:28" ht="18" customHeight="1">
      <c r="A51" s="1120" t="s">
        <v>35</v>
      </c>
      <c r="B51" s="1120" t="s">
        <v>35</v>
      </c>
      <c r="C51" s="102"/>
      <c r="D51" s="171"/>
      <c r="E51" s="148">
        <v>273156500.43362695</v>
      </c>
      <c r="F51" s="414">
        <v>268955826.47403622</v>
      </c>
      <c r="G51" s="146">
        <f t="shared" si="8"/>
        <v>242251218.03298056</v>
      </c>
      <c r="H51" s="414">
        <v>153480601.91116837</v>
      </c>
      <c r="I51" s="414">
        <v>33005377.270741682</v>
      </c>
      <c r="J51" s="414">
        <v>314796.56576634641</v>
      </c>
      <c r="K51" s="414">
        <v>4078427.7303416901</v>
      </c>
      <c r="L51" s="414">
        <v>815433.10728444217</v>
      </c>
      <c r="M51" s="414">
        <v>3494039.4854052751</v>
      </c>
      <c r="N51" s="414">
        <v>47062541.962272771</v>
      </c>
      <c r="O51" s="1120" t="s">
        <v>35</v>
      </c>
      <c r="P51" s="1120" t="s">
        <v>35</v>
      </c>
      <c r="Q51" s="102"/>
      <c r="R51" s="171"/>
      <c r="S51" s="399">
        <f>SUM(T51:Y51)</f>
        <v>26704608.44105576</v>
      </c>
      <c r="T51" s="147">
        <v>11812073.914571656</v>
      </c>
      <c r="U51" s="147">
        <v>1099929.0608683478</v>
      </c>
      <c r="V51" s="147">
        <v>539242.04610200447</v>
      </c>
      <c r="W51" s="147">
        <v>1287269.8664256167</v>
      </c>
      <c r="X51" s="147">
        <v>435505.63358210225</v>
      </c>
      <c r="Y51" s="147">
        <v>11530587.919506034</v>
      </c>
      <c r="Z51" s="147">
        <v>4200673.9595906204</v>
      </c>
      <c r="AA51" s="147">
        <v>1778568.8307664497</v>
      </c>
      <c r="AB51" s="147">
        <v>2422105.1288241744</v>
      </c>
    </row>
    <row r="52" spans="1:28" ht="18" customHeight="1">
      <c r="A52" s="98"/>
      <c r="B52" s="98" t="s">
        <v>36</v>
      </c>
      <c r="C52" s="98"/>
      <c r="D52" s="171"/>
      <c r="E52" s="148">
        <v>130835354.12414286</v>
      </c>
      <c r="F52" s="414">
        <v>129094130.65613495</v>
      </c>
      <c r="G52" s="146">
        <f t="shared" si="8"/>
        <v>115765606.37104531</v>
      </c>
      <c r="H52" s="414">
        <v>73436395.571239486</v>
      </c>
      <c r="I52" s="414">
        <v>13710396.995930443</v>
      </c>
      <c r="J52" s="414">
        <v>52988.312766346418</v>
      </c>
      <c r="K52" s="414">
        <v>2410647.8373652594</v>
      </c>
      <c r="L52" s="414">
        <v>275006.72559309076</v>
      </c>
      <c r="M52" s="414">
        <v>2055728.5799707358</v>
      </c>
      <c r="N52" s="414">
        <v>23824442.348179955</v>
      </c>
      <c r="O52" s="98"/>
      <c r="P52" s="98" t="s">
        <v>36</v>
      </c>
      <c r="Q52" s="98"/>
      <c r="R52" s="171"/>
      <c r="S52" s="399">
        <f>SUM(T52:Y52)</f>
        <v>13328524.285089636</v>
      </c>
      <c r="T52" s="147">
        <v>4952982.5517807566</v>
      </c>
      <c r="U52" s="147">
        <v>545793.96949870035</v>
      </c>
      <c r="V52" s="147">
        <v>304398.66371396882</v>
      </c>
      <c r="W52" s="147">
        <v>709697.2338460536</v>
      </c>
      <c r="X52" s="147">
        <v>276201.87557046564</v>
      </c>
      <c r="Y52" s="147">
        <v>6539449.9906796915</v>
      </c>
      <c r="Z52" s="147">
        <v>1741223.4680079066</v>
      </c>
      <c r="AA52" s="147">
        <v>717230.98259680625</v>
      </c>
      <c r="AB52" s="147">
        <v>1023992.4854111002</v>
      </c>
    </row>
    <row r="53" spans="1:28" ht="18" customHeight="1">
      <c r="A53" s="98"/>
      <c r="B53" s="98" t="s">
        <v>37</v>
      </c>
      <c r="C53" s="98"/>
      <c r="D53" s="171"/>
      <c r="E53" s="148">
        <v>79575713.314163014</v>
      </c>
      <c r="F53" s="414">
        <v>78039122.14080748</v>
      </c>
      <c r="G53" s="146">
        <f t="shared" si="8"/>
        <v>70568667.989619687</v>
      </c>
      <c r="H53" s="414">
        <v>41317712.596533686</v>
      </c>
      <c r="I53" s="414">
        <v>11477918.11577118</v>
      </c>
      <c r="J53" s="414">
        <v>7360.7529999999997</v>
      </c>
      <c r="K53" s="414">
        <v>1006907.6868640074</v>
      </c>
      <c r="L53" s="414">
        <v>302711.16637521901</v>
      </c>
      <c r="M53" s="414">
        <v>1037989.7815200945</v>
      </c>
      <c r="N53" s="414">
        <v>15418067.889555505</v>
      </c>
      <c r="O53" s="98"/>
      <c r="P53" s="98" t="s">
        <v>37</v>
      </c>
      <c r="Q53" s="98"/>
      <c r="R53" s="171"/>
      <c r="S53" s="399">
        <f>SUM(T53:Y53)</f>
        <v>7470454.1511877067</v>
      </c>
      <c r="T53" s="147">
        <v>3460140.3348083333</v>
      </c>
      <c r="U53" s="147">
        <v>326585.43415012426</v>
      </c>
      <c r="V53" s="147">
        <v>142233.61597596834</v>
      </c>
      <c r="W53" s="147">
        <v>336296.90821154317</v>
      </c>
      <c r="X53" s="147">
        <v>96630.774565888321</v>
      </c>
      <c r="Y53" s="147">
        <v>3108567.0834758482</v>
      </c>
      <c r="Z53" s="147">
        <v>1536591.173355513</v>
      </c>
      <c r="AA53" s="147">
        <v>673075.52934943233</v>
      </c>
      <c r="AB53" s="147">
        <v>863515.64400608093</v>
      </c>
    </row>
    <row r="54" spans="1:28" ht="18" customHeight="1">
      <c r="A54" s="98"/>
      <c r="B54" s="98" t="s">
        <v>38</v>
      </c>
      <c r="C54" s="98"/>
      <c r="D54" s="171"/>
      <c r="E54" s="148">
        <v>62745432.995321266</v>
      </c>
      <c r="F54" s="414">
        <v>61822573.67709405</v>
      </c>
      <c r="G54" s="146">
        <f t="shared" si="8"/>
        <v>55916943.67231562</v>
      </c>
      <c r="H54" s="414">
        <v>38726493.743395247</v>
      </c>
      <c r="I54" s="414">
        <v>7817062.1590400962</v>
      </c>
      <c r="J54" s="414">
        <v>254447.5</v>
      </c>
      <c r="K54" s="414">
        <v>660872.20611242671</v>
      </c>
      <c r="L54" s="414">
        <v>237715.21531613194</v>
      </c>
      <c r="M54" s="414">
        <v>400321.12391445145</v>
      </c>
      <c r="N54" s="414">
        <v>7820031.7245372664</v>
      </c>
      <c r="O54" s="98"/>
      <c r="P54" s="98" t="s">
        <v>38</v>
      </c>
      <c r="Q54" s="98"/>
      <c r="R54" s="171"/>
      <c r="S54" s="399">
        <f>SUM(T54:Y54)</f>
        <v>5905630.0047784243</v>
      </c>
      <c r="T54" s="147">
        <v>3398951.0279825656</v>
      </c>
      <c r="U54" s="147">
        <v>227549.65721952339</v>
      </c>
      <c r="V54" s="147">
        <v>92609.766412067533</v>
      </c>
      <c r="W54" s="147">
        <v>241275.72436801772</v>
      </c>
      <c r="X54" s="147">
        <v>62672.983445748177</v>
      </c>
      <c r="Y54" s="147">
        <v>1882570.8453505018</v>
      </c>
      <c r="Z54" s="147">
        <v>922859.31822720252</v>
      </c>
      <c r="AA54" s="147">
        <v>388262.31882020994</v>
      </c>
      <c r="AB54" s="147">
        <v>534596.99940699257</v>
      </c>
    </row>
    <row r="55" spans="1:28" ht="18" customHeight="1" thickBot="1">
      <c r="A55" s="1121" t="s">
        <v>39</v>
      </c>
      <c r="B55" s="1121"/>
      <c r="C55" s="100"/>
      <c r="D55" s="175"/>
      <c r="E55" s="415">
        <v>247292904.95502108</v>
      </c>
      <c r="F55" s="415">
        <v>243200381.87683713</v>
      </c>
      <c r="G55" s="150">
        <f t="shared" si="8"/>
        <v>212097535.14036214</v>
      </c>
      <c r="H55" s="415">
        <v>131579106.54605959</v>
      </c>
      <c r="I55" s="415">
        <v>34884541.437986135</v>
      </c>
      <c r="J55" s="415">
        <v>1904273.2936398259</v>
      </c>
      <c r="K55" s="415">
        <v>2804977.060043206</v>
      </c>
      <c r="L55" s="415">
        <v>611774.09429138491</v>
      </c>
      <c r="M55" s="415">
        <v>2466089.6586043919</v>
      </c>
      <c r="N55" s="415">
        <v>37846773.049737588</v>
      </c>
      <c r="O55" s="1121" t="s">
        <v>39</v>
      </c>
      <c r="P55" s="1121"/>
      <c r="Q55" s="100"/>
      <c r="R55" s="175"/>
      <c r="S55" s="400">
        <f>SUM(T55:Y55)</f>
        <v>31102846.736475013</v>
      </c>
      <c r="T55" s="151">
        <v>14543893.350865653</v>
      </c>
      <c r="U55" s="151">
        <v>1727936.5045599665</v>
      </c>
      <c r="V55" s="151">
        <v>651241.08321863879</v>
      </c>
      <c r="W55" s="151">
        <v>1301260.6617261842</v>
      </c>
      <c r="X55" s="151">
        <v>723752.23261445877</v>
      </c>
      <c r="Y55" s="151">
        <v>12154762.903490113</v>
      </c>
      <c r="Z55" s="151">
        <v>4092523.0781841008</v>
      </c>
      <c r="AA55" s="151">
        <v>1689153.5344170765</v>
      </c>
      <c r="AB55" s="151">
        <v>2403369.5437670262</v>
      </c>
    </row>
    <row r="56" spans="1:28" s="43" customFormat="1">
      <c r="B56" s="14"/>
      <c r="C56" s="14"/>
      <c r="D56" s="15"/>
      <c r="I56" s="44"/>
    </row>
    <row r="62" spans="1:28" ht="16.2">
      <c r="B62" s="369" t="s">
        <v>936</v>
      </c>
      <c r="E62" s="155">
        <f>E39+E40</f>
        <v>64314572.060931846</v>
      </c>
      <c r="F62" s="155">
        <f t="shared" ref="F62:N62" si="10">F39+F40</f>
        <v>63702145.132683069</v>
      </c>
      <c r="G62" s="155">
        <f t="shared" si="10"/>
        <v>56483764.188617542</v>
      </c>
      <c r="H62" s="155">
        <f t="shared" si="10"/>
        <v>37757083.55524829</v>
      </c>
      <c r="I62" s="155">
        <f t="shared" si="10"/>
        <v>7895645.6526031187</v>
      </c>
      <c r="J62" s="155">
        <f t="shared" si="10"/>
        <v>132993.36299847325</v>
      </c>
      <c r="K62" s="155">
        <f t="shared" si="10"/>
        <v>1047581.4318987763</v>
      </c>
      <c r="L62" s="155">
        <f t="shared" si="10"/>
        <v>168377.13469699313</v>
      </c>
      <c r="M62" s="155">
        <f t="shared" si="10"/>
        <v>727660.70852505032</v>
      </c>
      <c r="N62" s="155">
        <f t="shared" si="10"/>
        <v>8754422.3426468521</v>
      </c>
      <c r="P62" s="369" t="s">
        <v>936</v>
      </c>
      <c r="S62" s="155">
        <f t="shared" ref="S62:AB62" si="11">S39+S40</f>
        <v>7218380.9440655243</v>
      </c>
      <c r="T62" s="155">
        <f t="shared" si="11"/>
        <v>3401023.4493802688</v>
      </c>
      <c r="U62" s="155">
        <f t="shared" si="11"/>
        <v>482410.7045470872</v>
      </c>
      <c r="V62" s="155">
        <f t="shared" si="11"/>
        <v>143142.63505364888</v>
      </c>
      <c r="W62" s="155">
        <f t="shared" si="11"/>
        <v>323151.63957692543</v>
      </c>
      <c r="X62" s="155">
        <f t="shared" si="11"/>
        <v>139307.40473200573</v>
      </c>
      <c r="Y62" s="155">
        <f t="shared" si="11"/>
        <v>2729345.1107755871</v>
      </c>
      <c r="Z62" s="155">
        <f t="shared" si="11"/>
        <v>612426.92824877449</v>
      </c>
      <c r="AA62" s="155">
        <f t="shared" si="11"/>
        <v>367559.71553812106</v>
      </c>
      <c r="AB62" s="155">
        <f t="shared" si="11"/>
        <v>244867.2127106534</v>
      </c>
    </row>
  </sheetData>
  <mergeCells count="82">
    <mergeCell ref="A24:C24"/>
    <mergeCell ref="O24:Q24"/>
    <mergeCell ref="O22:Q22"/>
    <mergeCell ref="O11:Q11"/>
    <mergeCell ref="A13:C13"/>
    <mergeCell ref="A21:C21"/>
    <mergeCell ref="A23:C23"/>
    <mergeCell ref="O23:Q23"/>
    <mergeCell ref="A12:C12"/>
    <mergeCell ref="O15:Q15"/>
    <mergeCell ref="A15:C15"/>
    <mergeCell ref="A19:C19"/>
    <mergeCell ref="A17:C17"/>
    <mergeCell ref="O16:Q16"/>
    <mergeCell ref="O17:Q17"/>
    <mergeCell ref="O7:Q7"/>
    <mergeCell ref="A8:C8"/>
    <mergeCell ref="A10:C10"/>
    <mergeCell ref="A11:C11"/>
    <mergeCell ref="A7:C7"/>
    <mergeCell ref="O8:Q8"/>
    <mergeCell ref="O10:Q10"/>
    <mergeCell ref="O9:Q9"/>
    <mergeCell ref="A9:C9"/>
    <mergeCell ref="S3:Y3"/>
    <mergeCell ref="O3:Q6"/>
    <mergeCell ref="S4:Y4"/>
    <mergeCell ref="W5:W6"/>
    <mergeCell ref="V5:V6"/>
    <mergeCell ref="F4:F6"/>
    <mergeCell ref="A51:B51"/>
    <mergeCell ref="O14:Q14"/>
    <mergeCell ref="A14:C14"/>
    <mergeCell ref="A18:C18"/>
    <mergeCell ref="A28:C28"/>
    <mergeCell ref="O18:Q18"/>
    <mergeCell ref="O13:Q13"/>
    <mergeCell ref="O12:Q12"/>
    <mergeCell ref="O19:Q19"/>
    <mergeCell ref="A3:C6"/>
    <mergeCell ref="A16:C16"/>
    <mergeCell ref="I5:I6"/>
    <mergeCell ref="J5:J6"/>
    <mergeCell ref="A49:B49"/>
    <mergeCell ref="O49:P49"/>
    <mergeCell ref="A55:B55"/>
    <mergeCell ref="O51:P51"/>
    <mergeCell ref="A20:C20"/>
    <mergeCell ref="O20:Q20"/>
    <mergeCell ref="A50:C50"/>
    <mergeCell ref="O25:Q25"/>
    <mergeCell ref="O28:Q28"/>
    <mergeCell ref="A25:C25"/>
    <mergeCell ref="O50:Q50"/>
    <mergeCell ref="O21:Q21"/>
    <mergeCell ref="O55:P55"/>
    <mergeCell ref="A35:B35"/>
    <mergeCell ref="O35:P35"/>
    <mergeCell ref="O34:Q34"/>
    <mergeCell ref="A34:C34"/>
    <mergeCell ref="A22:C22"/>
    <mergeCell ref="AB4:AB6"/>
    <mergeCell ref="U5:U6"/>
    <mergeCell ref="AA4:AA6"/>
    <mergeCell ref="Y5:Y6"/>
    <mergeCell ref="Z4:Z6"/>
    <mergeCell ref="X1:AB1"/>
    <mergeCell ref="H5:H6"/>
    <mergeCell ref="K5:K6"/>
    <mergeCell ref="X5:X6"/>
    <mergeCell ref="S5:S6"/>
    <mergeCell ref="O1:W1"/>
    <mergeCell ref="T5:T6"/>
    <mergeCell ref="I1:N1"/>
    <mergeCell ref="A1:H1"/>
    <mergeCell ref="N5:N6"/>
    <mergeCell ref="E3:E6"/>
    <mergeCell ref="F3:N3"/>
    <mergeCell ref="G4:N4"/>
    <mergeCell ref="G5:G6"/>
    <mergeCell ref="L5:L6"/>
    <mergeCell ref="M5:M6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3" manualBreakCount="3">
    <brk id="8" max="44" man="1"/>
    <brk id="14" max="43" man="1"/>
    <brk id="23" max="44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BL157"/>
  <sheetViews>
    <sheetView view="pageBreakPreview" topLeftCell="Q1" zoomScaleNormal="100" workbookViewId="0">
      <selection activeCell="J65" sqref="J65"/>
    </sheetView>
  </sheetViews>
  <sheetFormatPr defaultColWidth="9.109375" defaultRowHeight="15.6"/>
  <cols>
    <col min="1" max="1" width="2.33203125" style="178" customWidth="1"/>
    <col min="2" max="2" width="16.6640625" style="178" customWidth="1"/>
    <col min="3" max="3" width="2.33203125" style="178" customWidth="1"/>
    <col min="4" max="4" width="1.6640625" style="179" customWidth="1"/>
    <col min="5" max="5" width="15.6640625" style="426" customWidth="1"/>
    <col min="6" max="6" width="16.109375" style="426" customWidth="1"/>
    <col min="7" max="7" width="15.109375" style="426" customWidth="1"/>
    <col min="8" max="8" width="13" style="426" customWidth="1"/>
    <col min="9" max="14" width="15.33203125" style="426" customWidth="1"/>
    <col min="15" max="15" width="2.33203125" style="178" customWidth="1"/>
    <col min="16" max="16" width="16.6640625" style="178" customWidth="1"/>
    <col min="17" max="17" width="2.33203125" style="178" customWidth="1"/>
    <col min="18" max="18" width="1.6640625" style="179" customWidth="1"/>
    <col min="19" max="19" width="16.109375" style="426" customWidth="1"/>
    <col min="20" max="20" width="20.109375" style="426" customWidth="1"/>
    <col min="21" max="21" width="15.109375" style="426" customWidth="1"/>
    <col min="22" max="22" width="18.5546875" style="426" customWidth="1"/>
    <col min="23" max="28" width="15.33203125" style="426" customWidth="1"/>
    <col min="29" max="29" width="9.109375" style="426"/>
    <col min="30" max="30" width="15.44140625" style="426" bestFit="1" customWidth="1"/>
    <col min="31" max="16384" width="9.109375" style="426"/>
  </cols>
  <sheetData>
    <row r="1" spans="1:49" s="154" customFormat="1" ht="35.1" customHeight="1">
      <c r="A1" s="403"/>
      <c r="B1" s="403"/>
      <c r="C1" s="403"/>
      <c r="D1" s="403"/>
      <c r="E1" s="403"/>
      <c r="F1" s="403"/>
      <c r="G1" s="403"/>
      <c r="H1" s="303" t="s">
        <v>580</v>
      </c>
      <c r="I1" s="1272" t="s">
        <v>287</v>
      </c>
      <c r="J1" s="1273"/>
      <c r="K1" s="1273"/>
      <c r="L1" s="1273"/>
      <c r="M1" s="1273"/>
      <c r="N1" s="1273"/>
      <c r="O1" s="403"/>
      <c r="P1" s="403"/>
      <c r="Q1" s="403"/>
      <c r="R1" s="403"/>
      <c r="S1" s="403"/>
      <c r="T1" s="403"/>
      <c r="U1" s="403"/>
      <c r="V1" s="303" t="s">
        <v>580</v>
      </c>
      <c r="W1" s="1255" t="s">
        <v>288</v>
      </c>
      <c r="X1" s="1255"/>
      <c r="Y1" s="1255"/>
      <c r="Z1" s="1255"/>
      <c r="AA1" s="1255"/>
      <c r="AB1" s="1255"/>
    </row>
    <row r="2" spans="1:49" s="155" customFormat="1" ht="12.9" customHeight="1" thickBot="1">
      <c r="B2" s="156"/>
      <c r="C2" s="156"/>
      <c r="D2" s="391"/>
      <c r="E2" s="159"/>
      <c r="F2" s="159"/>
      <c r="G2" s="159"/>
      <c r="H2" s="159"/>
      <c r="I2" s="159"/>
      <c r="J2" s="159"/>
      <c r="K2" s="159"/>
      <c r="L2" s="159"/>
      <c r="M2" s="159"/>
      <c r="N2" s="305" t="s">
        <v>349</v>
      </c>
      <c r="P2" s="156"/>
      <c r="Q2" s="156"/>
      <c r="R2" s="391"/>
      <c r="S2" s="391"/>
      <c r="T2" s="159"/>
      <c r="U2" s="305"/>
      <c r="V2" s="159"/>
      <c r="W2" s="159"/>
      <c r="X2" s="159"/>
      <c r="Y2" s="159"/>
      <c r="Z2" s="159"/>
      <c r="AA2" s="159"/>
      <c r="AB2" s="305" t="s">
        <v>349</v>
      </c>
    </row>
    <row r="3" spans="1:49" s="155" customFormat="1" ht="15" customHeight="1">
      <c r="A3" s="1153" t="s">
        <v>1</v>
      </c>
      <c r="B3" s="1153"/>
      <c r="C3" s="1153"/>
      <c r="D3" s="392"/>
      <c r="E3" s="1201" t="s">
        <v>78</v>
      </c>
      <c r="F3" s="1257" t="s">
        <v>227</v>
      </c>
      <c r="G3" s="1258"/>
      <c r="H3" s="1258"/>
      <c r="I3" s="1258"/>
      <c r="J3" s="1258"/>
      <c r="K3" s="1258"/>
      <c r="L3" s="1258"/>
      <c r="M3" s="1258"/>
      <c r="N3" s="1258"/>
      <c r="O3" s="1153" t="s">
        <v>1</v>
      </c>
      <c r="P3" s="1153"/>
      <c r="Q3" s="1153"/>
      <c r="R3" s="392"/>
      <c r="S3" s="1274" t="s">
        <v>228</v>
      </c>
      <c r="T3" s="1275"/>
      <c r="U3" s="1275"/>
      <c r="V3" s="1275"/>
      <c r="W3" s="1275"/>
      <c r="X3" s="1275"/>
      <c r="Y3" s="1276"/>
      <c r="Z3" s="19" t="s">
        <v>925</v>
      </c>
      <c r="AA3" s="19"/>
      <c r="AB3" s="20"/>
    </row>
    <row r="4" spans="1:49" s="155" customFormat="1" ht="15" customHeight="1">
      <c r="A4" s="1154"/>
      <c r="B4" s="1154"/>
      <c r="C4" s="1154"/>
      <c r="D4" s="161"/>
      <c r="E4" s="1202"/>
      <c r="F4" s="1159" t="s">
        <v>204</v>
      </c>
      <c r="G4" s="1259" t="s">
        <v>229</v>
      </c>
      <c r="H4" s="1260"/>
      <c r="I4" s="1260"/>
      <c r="J4" s="1260"/>
      <c r="K4" s="1260"/>
      <c r="L4" s="1260"/>
      <c r="M4" s="1260"/>
      <c r="N4" s="1261"/>
      <c r="O4" s="1154"/>
      <c r="P4" s="1154"/>
      <c r="Q4" s="1154"/>
      <c r="R4" s="161"/>
      <c r="S4" s="1269" t="s">
        <v>230</v>
      </c>
      <c r="T4" s="1270"/>
      <c r="U4" s="1270"/>
      <c r="V4" s="1270"/>
      <c r="W4" s="1270"/>
      <c r="X4" s="1270"/>
      <c r="Y4" s="1271"/>
      <c r="Z4" s="1238" t="s">
        <v>204</v>
      </c>
      <c r="AA4" s="1238" t="s">
        <v>231</v>
      </c>
      <c r="AB4" s="1241" t="s">
        <v>542</v>
      </c>
    </row>
    <row r="5" spans="1:49" s="155" customFormat="1" ht="15" customHeight="1">
      <c r="A5" s="1154"/>
      <c r="B5" s="1154"/>
      <c r="C5" s="1154"/>
      <c r="D5" s="161"/>
      <c r="E5" s="1202"/>
      <c r="F5" s="1159"/>
      <c r="G5" s="1238" t="s">
        <v>68</v>
      </c>
      <c r="H5" s="1238" t="s">
        <v>233</v>
      </c>
      <c r="I5" s="1242" t="s">
        <v>234</v>
      </c>
      <c r="J5" s="1238" t="s">
        <v>235</v>
      </c>
      <c r="K5" s="1238" t="s">
        <v>179</v>
      </c>
      <c r="L5" s="1238" t="s">
        <v>236</v>
      </c>
      <c r="M5" s="1238" t="s">
        <v>237</v>
      </c>
      <c r="N5" s="1238" t="s">
        <v>238</v>
      </c>
      <c r="O5" s="1154"/>
      <c r="P5" s="1154"/>
      <c r="Q5" s="1154"/>
      <c r="R5" s="161"/>
      <c r="S5" s="1242" t="s">
        <v>68</v>
      </c>
      <c r="T5" s="1238" t="s">
        <v>168</v>
      </c>
      <c r="U5" s="1238" t="s">
        <v>239</v>
      </c>
      <c r="V5" s="1238" t="s">
        <v>240</v>
      </c>
      <c r="W5" s="1242" t="s">
        <v>241</v>
      </c>
      <c r="X5" s="1238" t="s">
        <v>242</v>
      </c>
      <c r="Y5" s="1238" t="s">
        <v>243</v>
      </c>
      <c r="Z5" s="1264"/>
      <c r="AA5" s="1264"/>
      <c r="AB5" s="1262"/>
    </row>
    <row r="6" spans="1:49" s="155" customFormat="1" ht="48.75" customHeight="1">
      <c r="A6" s="1155"/>
      <c r="B6" s="1155"/>
      <c r="C6" s="1155"/>
      <c r="D6" s="99"/>
      <c r="E6" s="1203"/>
      <c r="F6" s="1161"/>
      <c r="G6" s="1203"/>
      <c r="H6" s="1203"/>
      <c r="I6" s="1161"/>
      <c r="J6" s="1203"/>
      <c r="K6" s="1203"/>
      <c r="L6" s="1203"/>
      <c r="M6" s="1203"/>
      <c r="N6" s="1203"/>
      <c r="O6" s="1155"/>
      <c r="P6" s="1155"/>
      <c r="Q6" s="1155"/>
      <c r="R6" s="99"/>
      <c r="S6" s="1161"/>
      <c r="T6" s="1203"/>
      <c r="U6" s="1203"/>
      <c r="V6" s="1203"/>
      <c r="W6" s="1161"/>
      <c r="X6" s="1203"/>
      <c r="Y6" s="1203"/>
      <c r="Z6" s="1265"/>
      <c r="AA6" s="1265"/>
      <c r="AB6" s="1263"/>
    </row>
    <row r="7" spans="1:49" s="393" customFormat="1" ht="24.6" hidden="1" customHeight="1">
      <c r="A7" s="1165" t="s">
        <v>834</v>
      </c>
      <c r="B7" s="1165"/>
      <c r="C7" s="1165"/>
      <c r="D7" s="18"/>
      <c r="E7" s="164">
        <v>526282949</v>
      </c>
      <c r="F7" s="164">
        <v>504890838</v>
      </c>
      <c r="G7" s="50">
        <f t="shared" ref="G7:G16" si="0">SUM(H7:N7)</f>
        <v>450942031</v>
      </c>
      <c r="H7" s="164">
        <v>297312785</v>
      </c>
      <c r="I7" s="164">
        <v>105258817</v>
      </c>
      <c r="J7" s="164">
        <v>3810330</v>
      </c>
      <c r="K7" s="164">
        <v>4500331</v>
      </c>
      <c r="L7" s="164">
        <v>745121</v>
      </c>
      <c r="M7" s="164">
        <v>4245851</v>
      </c>
      <c r="N7" s="164">
        <v>35068796</v>
      </c>
      <c r="O7" s="1165" t="s">
        <v>834</v>
      </c>
      <c r="P7" s="1165"/>
      <c r="Q7" s="1165"/>
      <c r="R7" s="18"/>
      <c r="S7" s="50">
        <f t="shared" ref="S7:S19" si="1">SUM(T7:Y7)</f>
        <v>49541286</v>
      </c>
      <c r="T7" s="163">
        <v>24732641</v>
      </c>
      <c r="U7" s="164">
        <v>1353167</v>
      </c>
      <c r="V7" s="164">
        <v>1553881</v>
      </c>
      <c r="W7" s="164">
        <v>3151268</v>
      </c>
      <c r="X7" s="164">
        <v>1751100</v>
      </c>
      <c r="Y7" s="164">
        <v>16999229</v>
      </c>
      <c r="Z7" s="164">
        <v>21392111</v>
      </c>
      <c r="AA7" s="164">
        <v>11251746</v>
      </c>
      <c r="AB7" s="164">
        <v>10140365</v>
      </c>
    </row>
    <row r="8" spans="1:49" s="393" customFormat="1" ht="24.6" hidden="1" customHeight="1">
      <c r="A8" s="1152" t="s">
        <v>835</v>
      </c>
      <c r="B8" s="1152"/>
      <c r="C8" s="1152"/>
      <c r="D8" s="18"/>
      <c r="E8" s="167">
        <v>500259936.87579286</v>
      </c>
      <c r="F8" s="167">
        <v>468440044.70421875</v>
      </c>
      <c r="G8" s="50">
        <f t="shared" si="0"/>
        <v>418609284.14764512</v>
      </c>
      <c r="H8" s="167">
        <v>255463872.03214708</v>
      </c>
      <c r="I8" s="167">
        <v>95398874.19872877</v>
      </c>
      <c r="J8" s="167">
        <v>1543510.0786830864</v>
      </c>
      <c r="K8" s="167">
        <v>3606197.8578925608</v>
      </c>
      <c r="L8" s="167">
        <v>742245.18016339734</v>
      </c>
      <c r="M8" s="167">
        <v>4358271.3518481841</v>
      </c>
      <c r="N8" s="167">
        <v>57496313.448182054</v>
      </c>
      <c r="O8" s="1152" t="s">
        <v>835</v>
      </c>
      <c r="P8" s="1152"/>
      <c r="Q8" s="1152"/>
      <c r="R8" s="18"/>
      <c r="S8" s="50">
        <f t="shared" si="1"/>
        <v>44951966.544361331</v>
      </c>
      <c r="T8" s="166">
        <v>22994687.799438879</v>
      </c>
      <c r="U8" s="167">
        <v>1218807.477969009</v>
      </c>
      <c r="V8" s="167">
        <v>1464609.0822741014</v>
      </c>
      <c r="W8" s="167">
        <v>2707873.6993029877</v>
      </c>
      <c r="X8" s="167">
        <v>2435916.673869262</v>
      </c>
      <c r="Y8" s="167">
        <v>14130071.811507091</v>
      </c>
      <c r="Z8" s="167">
        <v>31819892.171573572</v>
      </c>
      <c r="AA8" s="167">
        <v>16282523.782206509</v>
      </c>
      <c r="AB8" s="167">
        <v>15537368.389367055</v>
      </c>
    </row>
    <row r="9" spans="1:49" s="393" customFormat="1" ht="24.6" hidden="1" customHeight="1">
      <c r="A9" s="1152" t="s">
        <v>836</v>
      </c>
      <c r="B9" s="1152"/>
      <c r="C9" s="1152"/>
      <c r="D9" s="18"/>
      <c r="E9" s="167">
        <v>489213132</v>
      </c>
      <c r="F9" s="167">
        <v>474061931</v>
      </c>
      <c r="G9" s="50">
        <f t="shared" si="0"/>
        <v>418765000.93499964</v>
      </c>
      <c r="H9" s="167">
        <v>314489922</v>
      </c>
      <c r="I9" s="167">
        <v>70638374.57499966</v>
      </c>
      <c r="J9" s="167">
        <v>2007705</v>
      </c>
      <c r="K9" s="167">
        <v>2739490</v>
      </c>
      <c r="L9" s="167">
        <v>757235.4</v>
      </c>
      <c r="M9" s="167">
        <v>3093962.9599999809</v>
      </c>
      <c r="N9" s="167">
        <v>25038311</v>
      </c>
      <c r="O9" s="1152" t="s">
        <v>836</v>
      </c>
      <c r="P9" s="1152"/>
      <c r="Q9" s="1152"/>
      <c r="R9" s="18"/>
      <c r="S9" s="50">
        <f t="shared" si="1"/>
        <v>51064299.102000073</v>
      </c>
      <c r="T9" s="166">
        <v>19566590.462000091</v>
      </c>
      <c r="U9" s="167">
        <v>1482722</v>
      </c>
      <c r="V9" s="167">
        <v>1432899.5999999847</v>
      </c>
      <c r="W9" s="167">
        <v>1977322.0399999938</v>
      </c>
      <c r="X9" s="167">
        <v>1399344</v>
      </c>
      <c r="Y9" s="167">
        <v>25205421</v>
      </c>
      <c r="Z9" s="167">
        <v>15151201</v>
      </c>
      <c r="AA9" s="167">
        <v>9505513</v>
      </c>
      <c r="AB9" s="167">
        <v>5645688</v>
      </c>
    </row>
    <row r="10" spans="1:49" s="393" customFormat="1" ht="19.5" hidden="1" customHeight="1">
      <c r="A10" s="1152" t="s">
        <v>837</v>
      </c>
      <c r="B10" s="1152"/>
      <c r="C10" s="1152"/>
      <c r="D10" s="18"/>
      <c r="E10" s="167">
        <v>419108300.79884535</v>
      </c>
      <c r="F10" s="167">
        <v>396649042.59909409</v>
      </c>
      <c r="G10" s="50">
        <f t="shared" si="0"/>
        <v>353495935.61890829</v>
      </c>
      <c r="H10" s="167">
        <v>215267322.94458571</v>
      </c>
      <c r="I10" s="167">
        <v>67969049.190299273</v>
      </c>
      <c r="J10" s="167">
        <v>3857663.2927012201</v>
      </c>
      <c r="K10" s="167">
        <v>3184074.4645790067</v>
      </c>
      <c r="L10" s="167">
        <v>827061.19027196267</v>
      </c>
      <c r="M10" s="167">
        <v>4500239.4232014809</v>
      </c>
      <c r="N10" s="167">
        <v>57890525.113269642</v>
      </c>
      <c r="O10" s="1152" t="s">
        <v>837</v>
      </c>
      <c r="P10" s="1152"/>
      <c r="Q10" s="1152"/>
      <c r="R10" s="18"/>
      <c r="S10" s="50">
        <f t="shared" si="1"/>
        <v>43153106.980185494</v>
      </c>
      <c r="T10" s="166">
        <v>23381225.458153117</v>
      </c>
      <c r="U10" s="167">
        <v>1022340.2123323941</v>
      </c>
      <c r="V10" s="167">
        <v>1363659.7286403633</v>
      </c>
      <c r="W10" s="167">
        <v>2633047.989027027</v>
      </c>
      <c r="X10" s="167">
        <v>3447618.1337923533</v>
      </c>
      <c r="Y10" s="167">
        <v>11305215.458240237</v>
      </c>
      <c r="Z10" s="167">
        <v>22459258.199751787</v>
      </c>
      <c r="AA10" s="167">
        <v>8628724.2359048557</v>
      </c>
      <c r="AB10" s="167">
        <v>13830533.963846939</v>
      </c>
    </row>
    <row r="11" spans="1:49" s="393" customFormat="1" ht="14.1" hidden="1" customHeight="1">
      <c r="A11" s="1152" t="s">
        <v>838</v>
      </c>
      <c r="B11" s="1152"/>
      <c r="C11" s="1152"/>
      <c r="D11" s="18"/>
      <c r="E11" s="167">
        <v>476703908.25929618</v>
      </c>
      <c r="F11" s="167">
        <v>456720129.96827769</v>
      </c>
      <c r="G11" s="50">
        <f t="shared" si="0"/>
        <v>413956937.12728733</v>
      </c>
      <c r="H11" s="167">
        <v>262428581.17396924</v>
      </c>
      <c r="I11" s="167">
        <v>77367533.54695791</v>
      </c>
      <c r="J11" s="167">
        <v>2216923.5168294827</v>
      </c>
      <c r="K11" s="167">
        <v>4139916.9677333706</v>
      </c>
      <c r="L11" s="167">
        <v>996936.72449556203</v>
      </c>
      <c r="M11" s="167">
        <v>4194601.4945782684</v>
      </c>
      <c r="N11" s="167">
        <v>62612443.702723511</v>
      </c>
      <c r="O11" s="1152" t="s">
        <v>838</v>
      </c>
      <c r="P11" s="1152"/>
      <c r="Q11" s="1152"/>
      <c r="R11" s="18"/>
      <c r="S11" s="50">
        <f t="shared" si="1"/>
        <v>42763192.840989754</v>
      </c>
      <c r="T11" s="166">
        <v>23406249.541655455</v>
      </c>
      <c r="U11" s="167">
        <v>1069721.2877072636</v>
      </c>
      <c r="V11" s="167">
        <v>1415644.1527868828</v>
      </c>
      <c r="W11" s="167">
        <v>2531503.2865837179</v>
      </c>
      <c r="X11" s="167">
        <v>2135758.3300581598</v>
      </c>
      <c r="Y11" s="167">
        <v>12204316.242198268</v>
      </c>
      <c r="Z11" s="167">
        <v>19983778.291019205</v>
      </c>
      <c r="AA11" s="167">
        <v>7603973.8304292941</v>
      </c>
      <c r="AB11" s="167">
        <v>12379804.460589908</v>
      </c>
    </row>
    <row r="12" spans="1:49" s="129" customFormat="1" ht="14.1" hidden="1" customHeight="1">
      <c r="A12" s="1100" t="s">
        <v>839</v>
      </c>
      <c r="B12" s="1100"/>
      <c r="C12" s="1100"/>
      <c r="D12" s="2"/>
      <c r="E12" s="50">
        <v>496488994.83943087</v>
      </c>
      <c r="F12" s="50">
        <v>481343126.79512012</v>
      </c>
      <c r="G12" s="50">
        <f t="shared" si="0"/>
        <v>439721147.60266435</v>
      </c>
      <c r="H12" s="50">
        <v>284329598.69309759</v>
      </c>
      <c r="I12" s="50">
        <v>82504221.960096911</v>
      </c>
      <c r="J12" s="50">
        <v>3872579.8365629241</v>
      </c>
      <c r="K12" s="50">
        <v>3969552.0641623829</v>
      </c>
      <c r="L12" s="50">
        <v>785592.04435622005</v>
      </c>
      <c r="M12" s="50">
        <v>4360744.7463139854</v>
      </c>
      <c r="N12" s="50">
        <v>59898858.258074351</v>
      </c>
      <c r="O12" s="1100" t="s">
        <v>839</v>
      </c>
      <c r="P12" s="1100"/>
      <c r="Q12" s="1100"/>
      <c r="R12" s="2"/>
      <c r="S12" s="50">
        <f t="shared" si="1"/>
        <v>41621979.192455567</v>
      </c>
      <c r="T12" s="50">
        <v>22112135.194528367</v>
      </c>
      <c r="U12" s="50">
        <v>977949.36275986081</v>
      </c>
      <c r="V12" s="50">
        <v>1246412.4508344219</v>
      </c>
      <c r="W12" s="50">
        <v>1868683.6678214085</v>
      </c>
      <c r="X12" s="50">
        <v>1391131.407581476</v>
      </c>
      <c r="Y12" s="50">
        <v>14025667.108930033</v>
      </c>
      <c r="Z12" s="50">
        <v>15145868.044310147</v>
      </c>
      <c r="AA12" s="50">
        <v>5855055.0694833612</v>
      </c>
      <c r="AB12" s="50">
        <v>9290812.9748267699</v>
      </c>
      <c r="AD12" s="129">
        <f>SUM(E12:E13,E15)</f>
        <v>1580226551.1417046</v>
      </c>
    </row>
    <row r="13" spans="1:49" s="393" customFormat="1" ht="14.1" hidden="1" customHeight="1">
      <c r="A13" s="1152" t="s">
        <v>840</v>
      </c>
      <c r="B13" s="1152"/>
      <c r="C13" s="1152"/>
      <c r="D13" s="18"/>
      <c r="E13" s="50">
        <v>529763432.86957943</v>
      </c>
      <c r="F13" s="50">
        <v>512695022.82086575</v>
      </c>
      <c r="G13" s="50">
        <f t="shared" si="0"/>
        <v>469260479.84028232</v>
      </c>
      <c r="H13" s="50">
        <v>304432118.85760933</v>
      </c>
      <c r="I13" s="50">
        <v>78056508.787830189</v>
      </c>
      <c r="J13" s="50">
        <v>4588468.4158692267</v>
      </c>
      <c r="K13" s="50">
        <v>4471659.3119518673</v>
      </c>
      <c r="L13" s="50">
        <v>1108688.3710674169</v>
      </c>
      <c r="M13" s="50">
        <v>4642236.2712207725</v>
      </c>
      <c r="N13" s="50">
        <v>71960799.824733555</v>
      </c>
      <c r="O13" s="1152" t="s">
        <v>840</v>
      </c>
      <c r="P13" s="1152"/>
      <c r="Q13" s="1152"/>
      <c r="R13" s="18"/>
      <c r="S13" s="50">
        <f t="shared" si="1"/>
        <v>43434542.980582535</v>
      </c>
      <c r="T13" s="50">
        <v>22931544.368874259</v>
      </c>
      <c r="U13" s="50">
        <v>1308158.2005250007</v>
      </c>
      <c r="V13" s="50">
        <v>1264946.1043595017</v>
      </c>
      <c r="W13" s="50">
        <v>2018358.876425161</v>
      </c>
      <c r="X13" s="50">
        <v>1445541.6938203718</v>
      </c>
      <c r="Y13" s="50">
        <v>14465993.736578237</v>
      </c>
      <c r="Z13" s="50">
        <v>17068410.048713371</v>
      </c>
      <c r="AA13" s="50">
        <v>5498132.7390306629</v>
      </c>
      <c r="AB13" s="50">
        <v>11570277.309682725</v>
      </c>
      <c r="AF13" s="416"/>
      <c r="AG13" s="416"/>
      <c r="AH13" s="416"/>
      <c r="AI13" s="416"/>
      <c r="AJ13" s="416"/>
      <c r="AK13" s="416"/>
      <c r="AL13" s="416"/>
      <c r="AM13" s="416"/>
      <c r="AN13" s="416"/>
      <c r="AO13" s="416"/>
      <c r="AP13" s="416"/>
      <c r="AQ13" s="416"/>
      <c r="AR13" s="416"/>
      <c r="AS13" s="416"/>
      <c r="AT13" s="416"/>
      <c r="AU13" s="416"/>
      <c r="AV13" s="416"/>
      <c r="AW13" s="416"/>
    </row>
    <row r="14" spans="1:49" s="393" customFormat="1" ht="14.1" hidden="1" customHeight="1">
      <c r="A14" s="1152" t="s">
        <v>16</v>
      </c>
      <c r="B14" s="1152"/>
      <c r="C14" s="1152"/>
      <c r="D14" s="18"/>
      <c r="E14" s="50">
        <v>536794692.29690802</v>
      </c>
      <c r="F14" s="50">
        <v>521734671.30878443</v>
      </c>
      <c r="G14" s="50">
        <f t="shared" si="0"/>
        <v>476115763.59936035</v>
      </c>
      <c r="H14" s="50">
        <v>311857891.91174448</v>
      </c>
      <c r="I14" s="50">
        <v>77284127.118604407</v>
      </c>
      <c r="J14" s="50">
        <v>4368036.0241957745</v>
      </c>
      <c r="K14" s="50">
        <v>4459962.5911052665</v>
      </c>
      <c r="L14" s="50">
        <v>1075368.3353540944</v>
      </c>
      <c r="M14" s="50">
        <v>4438564.1981129171</v>
      </c>
      <c r="N14" s="50">
        <v>72631813.420243397</v>
      </c>
      <c r="O14" s="1152" t="s">
        <v>16</v>
      </c>
      <c r="P14" s="1152"/>
      <c r="Q14" s="1152"/>
      <c r="R14" s="18"/>
      <c r="S14" s="50">
        <f t="shared" si="1"/>
        <v>45618907.709423251</v>
      </c>
      <c r="T14" s="50">
        <v>23711678.7738421</v>
      </c>
      <c r="U14" s="50">
        <v>1369416.4287412162</v>
      </c>
      <c r="V14" s="50">
        <v>1353978.7519006452</v>
      </c>
      <c r="W14" s="50">
        <v>2087831.3027805197</v>
      </c>
      <c r="X14" s="50">
        <v>1246304.0955267863</v>
      </c>
      <c r="Y14" s="50">
        <v>15849698.356631983</v>
      </c>
      <c r="Z14" s="50">
        <v>15060020.98812389</v>
      </c>
      <c r="AA14" s="50">
        <v>4148827.8701000037</v>
      </c>
      <c r="AB14" s="50">
        <v>10911193.118023887</v>
      </c>
      <c r="AQ14" s="416"/>
    </row>
    <row r="15" spans="1:49" s="393" customFormat="1" ht="14.1" hidden="1" customHeight="1">
      <c r="A15" s="1100" t="s">
        <v>841</v>
      </c>
      <c r="B15" s="1100"/>
      <c r="C15" s="1100"/>
      <c r="D15" s="18"/>
      <c r="E15" s="50">
        <v>553974123.43269408</v>
      </c>
      <c r="F15" s="50">
        <v>541854421.76084232</v>
      </c>
      <c r="G15" s="50">
        <f t="shared" si="0"/>
        <v>492617125.02882802</v>
      </c>
      <c r="H15" s="50">
        <v>329291549.46900713</v>
      </c>
      <c r="I15" s="50">
        <v>66949770.766271278</v>
      </c>
      <c r="J15" s="50">
        <v>4397660.3019358907</v>
      </c>
      <c r="K15" s="50">
        <v>4688112.3759639384</v>
      </c>
      <c r="L15" s="50">
        <v>1271409.5963614986</v>
      </c>
      <c r="M15" s="50">
        <v>4063349.7332274397</v>
      </c>
      <c r="N15" s="50">
        <v>81955272.78606078</v>
      </c>
      <c r="O15" s="1100" t="s">
        <v>841</v>
      </c>
      <c r="P15" s="1100"/>
      <c r="Q15" s="1100"/>
      <c r="R15" s="18"/>
      <c r="S15" s="50">
        <f t="shared" si="1"/>
        <v>49237296.732013062</v>
      </c>
      <c r="T15" s="50">
        <v>24759216.978360169</v>
      </c>
      <c r="U15" s="50">
        <v>1745206.8876963207</v>
      </c>
      <c r="V15" s="50">
        <v>1474510.1654522009</v>
      </c>
      <c r="W15" s="50">
        <v>2259155.4459781502</v>
      </c>
      <c r="X15" s="50">
        <v>832220.89254016196</v>
      </c>
      <c r="Y15" s="50">
        <v>18166986.361986056</v>
      </c>
      <c r="Z15" s="50">
        <v>12119701.671853863</v>
      </c>
      <c r="AA15" s="50">
        <v>5493121.4999061162</v>
      </c>
      <c r="AB15" s="50">
        <v>6626580.1719477568</v>
      </c>
    </row>
    <row r="16" spans="1:49" s="393" customFormat="1" ht="14.1" hidden="1" customHeight="1">
      <c r="A16" s="1152" t="s">
        <v>842</v>
      </c>
      <c r="B16" s="1152"/>
      <c r="C16" s="1152"/>
      <c r="D16" s="18"/>
      <c r="E16" s="167">
        <v>560070365.17429125</v>
      </c>
      <c r="F16" s="167">
        <v>544103225.05843985</v>
      </c>
      <c r="G16" s="50">
        <f t="shared" si="0"/>
        <v>497306493.56444049</v>
      </c>
      <c r="H16" s="167">
        <v>337667914.69405138</v>
      </c>
      <c r="I16" s="167">
        <v>60634861.372655563</v>
      </c>
      <c r="J16" s="167">
        <v>7070109.0288936626</v>
      </c>
      <c r="K16" s="167">
        <v>4105297.0410181759</v>
      </c>
      <c r="L16" s="167">
        <v>969129.08166522824</v>
      </c>
      <c r="M16" s="167">
        <v>3542044.0940998192</v>
      </c>
      <c r="N16" s="167">
        <v>83317138.252056643</v>
      </c>
      <c r="O16" s="1152" t="s">
        <v>842</v>
      </c>
      <c r="P16" s="1152"/>
      <c r="Q16" s="1152"/>
      <c r="R16" s="18"/>
      <c r="S16" s="50">
        <f t="shared" si="1"/>
        <v>46796731.494000539</v>
      </c>
      <c r="T16" s="167">
        <v>22464605.164075799</v>
      </c>
      <c r="U16" s="167">
        <v>1733569.1662502626</v>
      </c>
      <c r="V16" s="167">
        <v>1174239.4439325552</v>
      </c>
      <c r="W16" s="167">
        <v>2035775.0777215781</v>
      </c>
      <c r="X16" s="167">
        <v>1609988.8526201989</v>
      </c>
      <c r="Y16" s="167">
        <v>17778553.789400145</v>
      </c>
      <c r="Z16" s="167">
        <v>15967140.115850762</v>
      </c>
      <c r="AA16" s="167">
        <v>5784933.0212108986</v>
      </c>
      <c r="AB16" s="167">
        <v>10182207.094639864</v>
      </c>
    </row>
    <row r="17" spans="1:64" s="393" customFormat="1" ht="18" hidden="1" customHeight="1">
      <c r="A17" s="1100" t="s">
        <v>843</v>
      </c>
      <c r="B17" s="1100"/>
      <c r="C17" s="1100"/>
      <c r="D17" s="18"/>
      <c r="E17" s="167">
        <v>496601977.69840121</v>
      </c>
      <c r="F17" s="167">
        <v>488367701.22577751</v>
      </c>
      <c r="G17" s="50">
        <f t="shared" ref="G17:G23" si="2">SUM(H17:N17)</f>
        <v>442375323.52045184</v>
      </c>
      <c r="H17" s="167">
        <v>299226461.79350102</v>
      </c>
      <c r="I17" s="167">
        <v>62693880.690241016</v>
      </c>
      <c r="J17" s="167">
        <v>6888594.2343562962</v>
      </c>
      <c r="K17" s="167">
        <v>5348490.7705685459</v>
      </c>
      <c r="L17" s="167">
        <v>1095918.1262080851</v>
      </c>
      <c r="M17" s="167">
        <v>3216676.9773841053</v>
      </c>
      <c r="N17" s="167">
        <v>63905300.928192794</v>
      </c>
      <c r="O17" s="1100" t="s">
        <v>843</v>
      </c>
      <c r="P17" s="1100"/>
      <c r="Q17" s="1100"/>
      <c r="R17" s="18"/>
      <c r="S17" s="50">
        <f t="shared" si="1"/>
        <v>45992377.705325633</v>
      </c>
      <c r="T17" s="167">
        <v>22556191.156092446</v>
      </c>
      <c r="U17" s="167">
        <v>1669969.6608284907</v>
      </c>
      <c r="V17" s="167">
        <v>1005335.9886982448</v>
      </c>
      <c r="W17" s="167">
        <v>2059959.800872264</v>
      </c>
      <c r="X17" s="167">
        <v>1229721.0536949025</v>
      </c>
      <c r="Y17" s="167">
        <v>17471200.045139283</v>
      </c>
      <c r="Z17" s="167">
        <v>8234276.4726241939</v>
      </c>
      <c r="AA17" s="167">
        <v>3054462.5944479257</v>
      </c>
      <c r="AB17" s="167">
        <v>5179813.8781762552</v>
      </c>
    </row>
    <row r="18" spans="1:64" s="393" customFormat="1" ht="15.75" hidden="1" customHeight="1">
      <c r="A18" s="1100" t="s">
        <v>844</v>
      </c>
      <c r="B18" s="1100"/>
      <c r="C18" s="1100"/>
      <c r="D18" s="18"/>
      <c r="E18" s="144">
        <v>552869850.08385503</v>
      </c>
      <c r="F18" s="144">
        <v>545609538.32146454</v>
      </c>
      <c r="G18" s="250">
        <f t="shared" si="2"/>
        <v>495646950.48677838</v>
      </c>
      <c r="H18" s="144">
        <v>331103305.22873092</v>
      </c>
      <c r="I18" s="144">
        <v>68173235.708185196</v>
      </c>
      <c r="J18" s="144">
        <v>2510483.3665946699</v>
      </c>
      <c r="K18" s="144">
        <v>5115612.9545477172</v>
      </c>
      <c r="L18" s="144">
        <v>1053028.9692076065</v>
      </c>
      <c r="M18" s="144">
        <v>3432345.1338795708</v>
      </c>
      <c r="N18" s="144">
        <v>84258939.125632733</v>
      </c>
      <c r="O18" s="1100" t="s">
        <v>844</v>
      </c>
      <c r="P18" s="1100"/>
      <c r="Q18" s="1100"/>
      <c r="R18" s="18"/>
      <c r="S18" s="250">
        <f t="shared" si="1"/>
        <v>49962587.834686346</v>
      </c>
      <c r="T18" s="144">
        <v>24824214.330726173</v>
      </c>
      <c r="U18" s="144">
        <v>1819030.0801872623</v>
      </c>
      <c r="V18" s="144">
        <v>1179574.375424424</v>
      </c>
      <c r="W18" s="144">
        <v>2026051.3368344619</v>
      </c>
      <c r="X18" s="144">
        <v>1105398.1725415699</v>
      </c>
      <c r="Y18" s="144">
        <v>19008319.53897246</v>
      </c>
      <c r="Z18" s="144">
        <v>7260311.7623895369</v>
      </c>
      <c r="AA18" s="144">
        <v>2820092.489777823</v>
      </c>
      <c r="AB18" s="144">
        <v>4440219.2726117149</v>
      </c>
    </row>
    <row r="19" spans="1:64" s="393" customFormat="1" ht="14.25" hidden="1" customHeight="1">
      <c r="A19" s="1100" t="s">
        <v>845</v>
      </c>
      <c r="B19" s="1100"/>
      <c r="C19" s="1100"/>
      <c r="D19" s="18"/>
      <c r="E19" s="250">
        <v>549122917.60196519</v>
      </c>
      <c r="F19" s="250">
        <v>538028957.04110456</v>
      </c>
      <c r="G19" s="250">
        <f t="shared" si="2"/>
        <v>487575695.20942247</v>
      </c>
      <c r="H19" s="250">
        <v>327954187.36831635</v>
      </c>
      <c r="I19" s="144">
        <v>68215919.611239389</v>
      </c>
      <c r="J19" s="144">
        <v>3804191.4392418195</v>
      </c>
      <c r="K19" s="144">
        <v>5378453.5339665376</v>
      </c>
      <c r="L19" s="144">
        <v>1196882.4616509003</v>
      </c>
      <c r="M19" s="144">
        <v>3861427.3411211199</v>
      </c>
      <c r="N19" s="144">
        <v>77164633.45388636</v>
      </c>
      <c r="O19" s="1100" t="s">
        <v>845</v>
      </c>
      <c r="P19" s="1100"/>
      <c r="Q19" s="1100"/>
      <c r="R19" s="18"/>
      <c r="S19" s="250">
        <f t="shared" si="1"/>
        <v>50453261.83168301</v>
      </c>
      <c r="T19" s="144">
        <v>24514600.208476603</v>
      </c>
      <c r="U19" s="144">
        <v>1942421.1656226597</v>
      </c>
      <c r="V19" s="144">
        <v>1128408.1940226085</v>
      </c>
      <c r="W19" s="144">
        <v>2126972.957060853</v>
      </c>
      <c r="X19" s="144">
        <v>1212126.8026057486</v>
      </c>
      <c r="Y19" s="144">
        <v>19528732.503894538</v>
      </c>
      <c r="Z19" s="144">
        <v>11093960.560860451</v>
      </c>
      <c r="AA19" s="144">
        <v>4564335.1142636128</v>
      </c>
      <c r="AB19" s="144">
        <v>6529625.4465968385</v>
      </c>
    </row>
    <row r="20" spans="1:64" s="393" customFormat="1" ht="14.25" customHeight="1">
      <c r="A20" s="1100" t="s">
        <v>846</v>
      </c>
      <c r="B20" s="1100"/>
      <c r="C20" s="1100"/>
      <c r="D20" s="18"/>
      <c r="E20" s="144">
        <v>529032480.35362381</v>
      </c>
      <c r="F20" s="144">
        <v>520416271.19983798</v>
      </c>
      <c r="G20" s="250">
        <f t="shared" si="2"/>
        <v>469581988.39443791</v>
      </c>
      <c r="H20" s="144">
        <v>316269790.26960284</v>
      </c>
      <c r="I20" s="144">
        <v>66488133.843514755</v>
      </c>
      <c r="J20" s="144">
        <v>1215029.7040749842</v>
      </c>
      <c r="K20" s="144">
        <v>5036702.576808474</v>
      </c>
      <c r="L20" s="144">
        <v>1310994.7776689415</v>
      </c>
      <c r="M20" s="144">
        <v>4497911.8439037399</v>
      </c>
      <c r="N20" s="144">
        <v>74763425.378864244</v>
      </c>
      <c r="O20" s="1100" t="s">
        <v>846</v>
      </c>
      <c r="P20" s="1100"/>
      <c r="Q20" s="1100"/>
      <c r="R20" s="18"/>
      <c r="S20" s="250">
        <f>SUM(T20:Y20)</f>
        <v>50834282.805400461</v>
      </c>
      <c r="T20" s="144">
        <v>23730323.622911576</v>
      </c>
      <c r="U20" s="144">
        <v>2145273.4534487487</v>
      </c>
      <c r="V20" s="144">
        <v>1091048.6119697767</v>
      </c>
      <c r="W20" s="144">
        <v>2062128.0954953786</v>
      </c>
      <c r="X20" s="144">
        <v>1131985.9354936567</v>
      </c>
      <c r="Y20" s="144">
        <v>20673523.086081322</v>
      </c>
      <c r="Z20" s="144">
        <v>8616209.1537845507</v>
      </c>
      <c r="AA20" s="144">
        <v>3385343.3319646516</v>
      </c>
      <c r="AB20" s="144">
        <v>5230865.8218199117</v>
      </c>
    </row>
    <row r="21" spans="1:64" s="393" customFormat="1" ht="14.25" customHeight="1">
      <c r="A21" s="1100" t="s">
        <v>847</v>
      </c>
      <c r="B21" s="1100"/>
      <c r="C21" s="1100"/>
      <c r="D21" s="18"/>
      <c r="E21" s="167">
        <v>529869670.19716895</v>
      </c>
      <c r="F21" s="167">
        <v>520753348.18296248</v>
      </c>
      <c r="G21" s="250">
        <f t="shared" si="2"/>
        <v>472204876.77719045</v>
      </c>
      <c r="H21" s="167">
        <v>312098420.98798788</v>
      </c>
      <c r="I21" s="167">
        <v>61266458.141266815</v>
      </c>
      <c r="J21" s="167">
        <v>3707591.4065191075</v>
      </c>
      <c r="K21" s="167">
        <v>8039978.1807946023</v>
      </c>
      <c r="L21" s="167">
        <v>1938442.8392433522</v>
      </c>
      <c r="M21" s="167">
        <v>6750325.5899471203</v>
      </c>
      <c r="N21" s="167">
        <v>78403659.631431609</v>
      </c>
      <c r="O21" s="1100" t="s">
        <v>847</v>
      </c>
      <c r="P21" s="1100"/>
      <c r="Q21" s="1100"/>
      <c r="R21" s="18"/>
      <c r="S21" s="50">
        <f>SUM(T21:Y21)</f>
        <v>48548471.405772075</v>
      </c>
      <c r="T21" s="167">
        <v>22511207.543375045</v>
      </c>
      <c r="U21" s="167">
        <v>2079389.5625312019</v>
      </c>
      <c r="V21" s="167">
        <v>985224.46056390146</v>
      </c>
      <c r="W21" s="167">
        <v>2249159.3632818158</v>
      </c>
      <c r="X21" s="167">
        <v>1004630.81559611</v>
      </c>
      <c r="Y21" s="167">
        <v>19718859.660423998</v>
      </c>
      <c r="Z21" s="167">
        <v>9116322.0142062679</v>
      </c>
      <c r="AA21" s="167">
        <v>3734968.9152795128</v>
      </c>
      <c r="AB21" s="167">
        <v>5381353.0989267658</v>
      </c>
    </row>
    <row r="22" spans="1:64" s="393" customFormat="1" ht="14.25" customHeight="1">
      <c r="A22" s="1100" t="s">
        <v>848</v>
      </c>
      <c r="B22" s="1100"/>
      <c r="C22" s="1100"/>
      <c r="D22" s="18"/>
      <c r="E22" s="144">
        <v>565869419.78643441</v>
      </c>
      <c r="F22" s="144">
        <v>556712647.07893455</v>
      </c>
      <c r="G22" s="144">
        <f t="shared" si="2"/>
        <v>504511908.18825787</v>
      </c>
      <c r="H22" s="144">
        <v>346190748.97137898</v>
      </c>
      <c r="I22" s="144">
        <v>66276659.513176665</v>
      </c>
      <c r="J22" s="144">
        <v>2964876.8222299484</v>
      </c>
      <c r="K22" s="144">
        <v>5517621.6103633652</v>
      </c>
      <c r="L22" s="144">
        <v>1843054.8525859215</v>
      </c>
      <c r="M22" s="144">
        <v>5204765.6441238783</v>
      </c>
      <c r="N22" s="144">
        <v>76514180.774399176</v>
      </c>
      <c r="O22" s="1100" t="s">
        <v>848</v>
      </c>
      <c r="P22" s="1100"/>
      <c r="Q22" s="1100"/>
      <c r="R22" s="18"/>
      <c r="S22" s="250">
        <f>SUM(T22:Y22)</f>
        <v>52200738.890676357</v>
      </c>
      <c r="T22" s="144">
        <v>24331553.296935868</v>
      </c>
      <c r="U22" s="144">
        <v>2222463.3826866513</v>
      </c>
      <c r="V22" s="144">
        <v>1075573.1737441719</v>
      </c>
      <c r="W22" s="144">
        <v>2501198.816944635</v>
      </c>
      <c r="X22" s="144">
        <v>1087912.7379393422</v>
      </c>
      <c r="Y22" s="144">
        <v>20982037.482425686</v>
      </c>
      <c r="Z22" s="144">
        <v>9156772.7074994519</v>
      </c>
      <c r="AA22" s="144">
        <v>3902034.7403056403</v>
      </c>
      <c r="AB22" s="144">
        <v>5254737.9671938084</v>
      </c>
    </row>
    <row r="23" spans="1:64" s="393" customFormat="1" ht="12.75" customHeight="1">
      <c r="A23" s="1100" t="s">
        <v>849</v>
      </c>
      <c r="B23" s="1100"/>
      <c r="C23" s="1100"/>
      <c r="D23" s="18"/>
      <c r="E23" s="144">
        <v>554076930.49204898</v>
      </c>
      <c r="F23" s="144">
        <v>542949387.01808667</v>
      </c>
      <c r="G23" s="144">
        <f t="shared" si="2"/>
        <v>490022479.33153802</v>
      </c>
      <c r="H23" s="144">
        <v>322378700.24124277</v>
      </c>
      <c r="I23" s="144">
        <v>67659196.020815</v>
      </c>
      <c r="J23" s="144">
        <v>2534522.2287871907</v>
      </c>
      <c r="K23" s="144">
        <v>9371209.5568055753</v>
      </c>
      <c r="L23" s="144">
        <v>2507888.9927149396</v>
      </c>
      <c r="M23" s="144">
        <v>4530413.912225185</v>
      </c>
      <c r="N23" s="144">
        <v>81040548.378947377</v>
      </c>
      <c r="O23" s="1100" t="s">
        <v>849</v>
      </c>
      <c r="P23" s="1100"/>
      <c r="Q23" s="1100"/>
      <c r="R23" s="18"/>
      <c r="S23" s="250">
        <f>SUM(T23:Y23)</f>
        <v>52926907.686548397</v>
      </c>
      <c r="T23" s="144">
        <v>23953858.019061577</v>
      </c>
      <c r="U23" s="144">
        <v>2488644.8562480072</v>
      </c>
      <c r="V23" s="144">
        <v>1119575.0517665599</v>
      </c>
      <c r="W23" s="144">
        <v>2286647.549829626</v>
      </c>
      <c r="X23" s="144">
        <v>1418518.1973175055</v>
      </c>
      <c r="Y23" s="144">
        <v>21659664.012325119</v>
      </c>
      <c r="Z23" s="144">
        <v>11127543.473962359</v>
      </c>
      <c r="AA23" s="144">
        <v>3639908.4765941496</v>
      </c>
      <c r="AB23" s="144">
        <v>7487634.9973681886</v>
      </c>
    </row>
    <row r="24" spans="1:64" s="393" customFormat="1" ht="12.75" customHeight="1">
      <c r="A24" s="1100" t="s">
        <v>1201</v>
      </c>
      <c r="B24" s="1100"/>
      <c r="C24" s="1100"/>
      <c r="D24" s="18"/>
      <c r="E24" s="144">
        <v>520449405.38864815</v>
      </c>
      <c r="F24" s="144">
        <v>512156208.35087395</v>
      </c>
      <c r="G24" s="144">
        <f>H24+I24+J24+K24+L24+M24+N24</f>
        <v>454348753.17334265</v>
      </c>
      <c r="H24" s="144">
        <v>285059708.45722783</v>
      </c>
      <c r="I24" s="144">
        <v>67889918.708727837</v>
      </c>
      <c r="J24" s="144">
        <v>2219069.8594061723</v>
      </c>
      <c r="K24" s="144">
        <v>6883404.7903849045</v>
      </c>
      <c r="L24" s="144">
        <v>1427207.2015758262</v>
      </c>
      <c r="M24" s="144">
        <v>5960129.1440096628</v>
      </c>
      <c r="N24" s="144">
        <v>84909315.01201047</v>
      </c>
      <c r="O24" s="1100" t="s">
        <v>1201</v>
      </c>
      <c r="P24" s="1100"/>
      <c r="Q24" s="1100"/>
      <c r="R24" s="18"/>
      <c r="S24" s="250">
        <f>SUM(T24:Y24)</f>
        <v>57807455.177530766</v>
      </c>
      <c r="T24" s="144">
        <v>26355967.265437309</v>
      </c>
      <c r="U24" s="144">
        <v>2827865.5654283124</v>
      </c>
      <c r="V24" s="144">
        <v>1190483.1293206429</v>
      </c>
      <c r="W24" s="144">
        <v>2588530.5281517985</v>
      </c>
      <c r="X24" s="144">
        <v>1159257.8661965614</v>
      </c>
      <c r="Y24" s="144">
        <v>23685350.822996136</v>
      </c>
      <c r="Z24" s="144">
        <v>8293197.037774724</v>
      </c>
      <c r="AA24" s="144">
        <v>3467722.3651835234</v>
      </c>
      <c r="AB24" s="144">
        <v>4825474.6725911964</v>
      </c>
    </row>
    <row r="25" spans="1:64" s="43" customFormat="1" ht="14.1" customHeight="1">
      <c r="A25" s="1100" t="s">
        <v>17</v>
      </c>
      <c r="B25" s="1100"/>
      <c r="C25" s="1100"/>
      <c r="D25" s="2"/>
      <c r="E25" s="250"/>
      <c r="F25" s="250"/>
      <c r="G25" s="250"/>
      <c r="H25" s="250"/>
      <c r="I25" s="250"/>
      <c r="J25" s="250"/>
      <c r="K25" s="250"/>
      <c r="L25" s="250"/>
      <c r="M25" s="418"/>
      <c r="N25" s="418"/>
      <c r="O25" s="1100" t="s">
        <v>17</v>
      </c>
      <c r="P25" s="1100"/>
      <c r="Q25" s="1100"/>
      <c r="R25" s="2"/>
      <c r="S25" s="250"/>
      <c r="T25" s="250"/>
      <c r="U25" s="250"/>
      <c r="V25" s="250"/>
      <c r="W25" s="250"/>
      <c r="X25" s="148"/>
      <c r="Y25" s="148"/>
      <c r="Z25" s="148"/>
      <c r="AA25" s="148"/>
      <c r="AB25" s="148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</row>
    <row r="26" spans="1:64" s="43" customFormat="1" ht="14.1" customHeight="1">
      <c r="A26" s="98"/>
      <c r="B26" s="42" t="s">
        <v>301</v>
      </c>
      <c r="C26" s="98"/>
      <c r="D26" s="46"/>
      <c r="E26" s="147">
        <v>138738167.28927374</v>
      </c>
      <c r="F26" s="414">
        <v>137528556.67073962</v>
      </c>
      <c r="G26" s="146">
        <f>H26+I26+J26+K26+L26+M26+N26</f>
        <v>117474402.41338825</v>
      </c>
      <c r="H26" s="414">
        <v>82249632.247352809</v>
      </c>
      <c r="I26" s="414">
        <v>13871182.938189903</v>
      </c>
      <c r="J26" s="414">
        <v>587074.58761306992</v>
      </c>
      <c r="K26" s="414">
        <v>2375652.8151533869</v>
      </c>
      <c r="L26" s="414">
        <v>339457.69640949654</v>
      </c>
      <c r="M26" s="414">
        <v>1528769.1467120673</v>
      </c>
      <c r="N26" s="414">
        <v>16522632.981957516</v>
      </c>
      <c r="O26" s="98"/>
      <c r="P26" s="42" t="s">
        <v>301</v>
      </c>
      <c r="Q26" s="98"/>
      <c r="R26" s="46"/>
      <c r="S26" s="147">
        <f t="shared" ref="S26:S31" si="3">SUM(T26:Y26)</f>
        <v>20054154.257351451</v>
      </c>
      <c r="T26" s="147">
        <v>7246366.872631412</v>
      </c>
      <c r="U26" s="147">
        <v>1143874.5023947053</v>
      </c>
      <c r="V26" s="147">
        <v>420971.12750559294</v>
      </c>
      <c r="W26" s="147">
        <v>933945.90199853084</v>
      </c>
      <c r="X26" s="148">
        <v>486465.96631422127</v>
      </c>
      <c r="Y26" s="148">
        <v>9822529.8865069859</v>
      </c>
      <c r="Z26" s="148">
        <v>1209610.6185342886</v>
      </c>
      <c r="AA26" s="148">
        <v>784505.29905417422</v>
      </c>
      <c r="AB26" s="148">
        <v>425105.31948011526</v>
      </c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</row>
    <row r="27" spans="1:64" s="43" customFormat="1" ht="14.1" customHeight="1">
      <c r="A27" s="98"/>
      <c r="B27" s="42" t="s">
        <v>850</v>
      </c>
      <c r="C27" s="98"/>
      <c r="D27" s="46"/>
      <c r="E27" s="147">
        <v>85702338.519148842</v>
      </c>
      <c r="F27" s="414">
        <v>83696280.543113828</v>
      </c>
      <c r="G27" s="146">
        <f t="shared" ref="G27:G64" si="4">H27+I27+J27+K27+L27+M27+N27</f>
        <v>72105430.092324376</v>
      </c>
      <c r="H27" s="414">
        <v>46802159.936763369</v>
      </c>
      <c r="I27" s="414">
        <v>10435524.722629758</v>
      </c>
      <c r="J27" s="414">
        <v>129234.27412796195</v>
      </c>
      <c r="K27" s="414">
        <v>1321252.1149581734</v>
      </c>
      <c r="L27" s="414">
        <v>266338.10192463407</v>
      </c>
      <c r="M27" s="414">
        <v>1054525.2062759656</v>
      </c>
      <c r="N27" s="414">
        <v>12096395.735644525</v>
      </c>
      <c r="O27" s="98"/>
      <c r="P27" s="42" t="s">
        <v>850</v>
      </c>
      <c r="Q27" s="98"/>
      <c r="R27" s="46"/>
      <c r="S27" s="147">
        <f t="shared" si="3"/>
        <v>11590850.450789403</v>
      </c>
      <c r="T27" s="147">
        <v>4847568.1689175051</v>
      </c>
      <c r="U27" s="147">
        <v>550054.04332844343</v>
      </c>
      <c r="V27" s="147">
        <v>252099.99663666848</v>
      </c>
      <c r="W27" s="147">
        <v>459183.1668261931</v>
      </c>
      <c r="X27" s="148">
        <v>83906.30363328004</v>
      </c>
      <c r="Y27" s="148">
        <v>5398038.7714473139</v>
      </c>
      <c r="Z27" s="148">
        <v>2006057.9760350129</v>
      </c>
      <c r="AA27" s="148">
        <v>579204.24629511486</v>
      </c>
      <c r="AB27" s="148">
        <v>1426853.7297398972</v>
      </c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</row>
    <row r="28" spans="1:64" s="43" customFormat="1" ht="14.1" customHeight="1">
      <c r="A28" s="98"/>
      <c r="B28" s="42" t="s">
        <v>851</v>
      </c>
      <c r="C28" s="98"/>
      <c r="D28" s="46"/>
      <c r="E28" s="147">
        <v>108829138.98151232</v>
      </c>
      <c r="F28" s="414">
        <v>107381604.31632665</v>
      </c>
      <c r="G28" s="146">
        <f t="shared" si="4"/>
        <v>96434834.772220939</v>
      </c>
      <c r="H28" s="414">
        <v>58081544.857329845</v>
      </c>
      <c r="I28" s="414">
        <v>15329767.598757572</v>
      </c>
      <c r="J28" s="414">
        <v>336734.73766514054</v>
      </c>
      <c r="K28" s="414">
        <v>1008116.4257734296</v>
      </c>
      <c r="L28" s="414">
        <v>204217.35190975922</v>
      </c>
      <c r="M28" s="414">
        <v>1097966.7051154571</v>
      </c>
      <c r="N28" s="414">
        <v>20376487.095669754</v>
      </c>
      <c r="O28" s="98"/>
      <c r="P28" s="42" t="s">
        <v>851</v>
      </c>
      <c r="Q28" s="98"/>
      <c r="R28" s="46"/>
      <c r="S28" s="147">
        <f t="shared" si="3"/>
        <v>10946769.544105534</v>
      </c>
      <c r="T28" s="147">
        <v>5467225.5451040426</v>
      </c>
      <c r="U28" s="147">
        <v>547151.74751299317</v>
      </c>
      <c r="V28" s="147">
        <v>221241.06315619504</v>
      </c>
      <c r="W28" s="147">
        <v>585881.88763477607</v>
      </c>
      <c r="X28" s="148">
        <v>337756.32968930685</v>
      </c>
      <c r="Y28" s="148">
        <v>3787512.9710082198</v>
      </c>
      <c r="Z28" s="148">
        <v>1447534.665185719</v>
      </c>
      <c r="AA28" s="148">
        <v>688329.4941567136</v>
      </c>
      <c r="AB28" s="148">
        <v>759205.17102900473</v>
      </c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</row>
    <row r="29" spans="1:64" s="43" customFormat="1" ht="14.1" customHeight="1">
      <c r="A29" s="98"/>
      <c r="B29" s="42" t="s">
        <v>852</v>
      </c>
      <c r="C29" s="98"/>
      <c r="D29" s="46"/>
      <c r="E29" s="147">
        <v>54820182.828446165</v>
      </c>
      <c r="F29" s="414">
        <v>53808325.5836346</v>
      </c>
      <c r="G29" s="146">
        <f t="shared" si="4"/>
        <v>48706226.257107772</v>
      </c>
      <c r="H29" s="414">
        <v>28092871.995397963</v>
      </c>
      <c r="I29" s="414">
        <v>9265339.3021801412</v>
      </c>
      <c r="J29" s="414">
        <v>958923.005</v>
      </c>
      <c r="K29" s="414">
        <v>799521.59832416952</v>
      </c>
      <c r="L29" s="414">
        <v>117068.61585128386</v>
      </c>
      <c r="M29" s="414">
        <v>713206.82825362997</v>
      </c>
      <c r="N29" s="414">
        <v>8759294.9121005833</v>
      </c>
      <c r="O29" s="98"/>
      <c r="P29" s="42" t="s">
        <v>852</v>
      </c>
      <c r="Q29" s="98"/>
      <c r="R29" s="46"/>
      <c r="S29" s="147">
        <f t="shared" si="3"/>
        <v>5102099.3265268039</v>
      </c>
      <c r="T29" s="147">
        <v>2802670.7101727594</v>
      </c>
      <c r="U29" s="147">
        <v>214958.27952380502</v>
      </c>
      <c r="V29" s="147">
        <v>91484.394751172164</v>
      </c>
      <c r="W29" s="147">
        <v>244929.35602037873</v>
      </c>
      <c r="X29" s="148">
        <v>111837.92155975314</v>
      </c>
      <c r="Y29" s="148">
        <v>1636218.6644989352</v>
      </c>
      <c r="Z29" s="148">
        <v>1011857.2448115919</v>
      </c>
      <c r="AA29" s="148">
        <v>402915.057469411</v>
      </c>
      <c r="AB29" s="148">
        <v>608942.18734218075</v>
      </c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</row>
    <row r="30" spans="1:64" s="43" customFormat="1" ht="14.1" customHeight="1">
      <c r="A30" s="98"/>
      <c r="B30" s="42" t="s">
        <v>853</v>
      </c>
      <c r="C30" s="98"/>
      <c r="D30" s="46"/>
      <c r="E30" s="147">
        <v>55394405.195266835</v>
      </c>
      <c r="F30" s="414">
        <v>54175250.50705874</v>
      </c>
      <c r="G30" s="146">
        <f t="shared" si="4"/>
        <v>49005148.159301147</v>
      </c>
      <c r="H30" s="414">
        <v>28337312.966383763</v>
      </c>
      <c r="I30" s="414">
        <v>8729612.3679705001</v>
      </c>
      <c r="J30" s="414">
        <v>156285.61600000001</v>
      </c>
      <c r="K30" s="414">
        <v>614041.8641757397</v>
      </c>
      <c r="L30" s="414">
        <v>180811.84348065304</v>
      </c>
      <c r="M30" s="414">
        <v>777979.4806525514</v>
      </c>
      <c r="N30" s="414">
        <v>10209104.020637944</v>
      </c>
      <c r="O30" s="98"/>
      <c r="P30" s="42" t="s">
        <v>853</v>
      </c>
      <c r="Q30" s="98"/>
      <c r="R30" s="46"/>
      <c r="S30" s="147">
        <f t="shared" si="3"/>
        <v>5170102.3477575947</v>
      </c>
      <c r="T30" s="147">
        <v>2908067.9736115807</v>
      </c>
      <c r="U30" s="147">
        <v>219002.85066836447</v>
      </c>
      <c r="V30" s="147">
        <v>115024.44827101535</v>
      </c>
      <c r="W30" s="147">
        <v>168085.36367192245</v>
      </c>
      <c r="X30" s="148">
        <v>86969.591</v>
      </c>
      <c r="Y30" s="148">
        <v>1672952.1205347113</v>
      </c>
      <c r="Z30" s="148">
        <v>1219154.6882081088</v>
      </c>
      <c r="AA30" s="148">
        <v>464329.93620810914</v>
      </c>
      <c r="AB30" s="148">
        <v>754824.75200000021</v>
      </c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</row>
    <row r="31" spans="1:64" s="43" customFormat="1" ht="14.1" customHeight="1">
      <c r="A31" s="98"/>
      <c r="B31" s="42" t="s">
        <v>306</v>
      </c>
      <c r="C31" s="98"/>
      <c r="D31" s="46"/>
      <c r="E31" s="147">
        <v>76965172.574999988</v>
      </c>
      <c r="F31" s="414">
        <v>75566190.730000004</v>
      </c>
      <c r="G31" s="146">
        <f t="shared" si="4"/>
        <v>70622711.479000002</v>
      </c>
      <c r="H31" s="414">
        <v>41496186.454000004</v>
      </c>
      <c r="I31" s="414">
        <v>10258491.779000001</v>
      </c>
      <c r="J31" s="414">
        <v>50817.639000000003</v>
      </c>
      <c r="K31" s="414">
        <v>764819.97199999995</v>
      </c>
      <c r="L31" s="414">
        <v>319313.592</v>
      </c>
      <c r="M31" s="414">
        <v>787681.77700000012</v>
      </c>
      <c r="N31" s="414">
        <v>16945400.266000003</v>
      </c>
      <c r="O31" s="98"/>
      <c r="P31" s="42" t="s">
        <v>306</v>
      </c>
      <c r="Q31" s="98"/>
      <c r="R31" s="46"/>
      <c r="S31" s="147">
        <f t="shared" si="3"/>
        <v>4943479.2510000002</v>
      </c>
      <c r="T31" s="147">
        <v>3084067.9950000001</v>
      </c>
      <c r="U31" s="147">
        <v>152824.14199999999</v>
      </c>
      <c r="V31" s="147">
        <v>89662.099000000002</v>
      </c>
      <c r="W31" s="147">
        <v>196504.85200000001</v>
      </c>
      <c r="X31" s="148">
        <v>52321.754000000001</v>
      </c>
      <c r="Y31" s="148">
        <v>1368098.409</v>
      </c>
      <c r="Z31" s="148">
        <v>1398981.8450000002</v>
      </c>
      <c r="AA31" s="148">
        <v>548438.33200000005</v>
      </c>
      <c r="AB31" s="148">
        <v>850543.51299999992</v>
      </c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</row>
    <row r="32" spans="1:64" s="43" customFormat="1" ht="14.1" customHeight="1">
      <c r="A32" s="1100" t="s">
        <v>18</v>
      </c>
      <c r="B32" s="1100"/>
      <c r="C32" s="1100"/>
      <c r="D32" s="2"/>
      <c r="E32" s="147"/>
      <c r="F32" s="414"/>
      <c r="G32" s="414"/>
      <c r="H32" s="414"/>
      <c r="I32" s="414"/>
      <c r="J32" s="414"/>
      <c r="K32" s="414"/>
      <c r="L32" s="414"/>
      <c r="M32" s="414"/>
      <c r="N32" s="414"/>
      <c r="O32" s="1100" t="s">
        <v>18</v>
      </c>
      <c r="P32" s="1100"/>
      <c r="Q32" s="1100"/>
      <c r="R32" s="2"/>
      <c r="S32" s="147"/>
      <c r="T32" s="147"/>
      <c r="U32" s="147"/>
      <c r="V32" s="147"/>
      <c r="W32" s="147"/>
      <c r="X32" s="148"/>
      <c r="Y32" s="148"/>
      <c r="Z32" s="148"/>
      <c r="AA32" s="148"/>
      <c r="AB32" s="148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</row>
    <row r="33" spans="1:64" s="43" customFormat="1" ht="14.1" customHeight="1">
      <c r="A33" s="98"/>
      <c r="B33" s="62" t="s">
        <v>487</v>
      </c>
      <c r="C33" s="98"/>
      <c r="D33" s="46"/>
      <c r="E33" s="147">
        <v>21112536.155178849</v>
      </c>
      <c r="F33" s="414">
        <v>20777936.14904036</v>
      </c>
      <c r="G33" s="146">
        <f t="shared" si="4"/>
        <v>15579003.707932157</v>
      </c>
      <c r="H33" s="414">
        <v>10218487.616406685</v>
      </c>
      <c r="I33" s="414">
        <v>2373888.3087262516</v>
      </c>
      <c r="J33" s="414">
        <v>238418.38699999999</v>
      </c>
      <c r="K33" s="414">
        <v>236346.81316119499</v>
      </c>
      <c r="L33" s="414">
        <v>102110.24607834998</v>
      </c>
      <c r="M33" s="414">
        <v>324841.90078975627</v>
      </c>
      <c r="N33" s="414">
        <v>2084910.4357699205</v>
      </c>
      <c r="O33" s="98"/>
      <c r="P33" s="62" t="s">
        <v>487</v>
      </c>
      <c r="Q33" s="98"/>
      <c r="R33" s="46"/>
      <c r="S33" s="147">
        <f t="shared" ref="S33:S42" si="5">SUM(T33:Y33)</f>
        <v>5198932.4411081951</v>
      </c>
      <c r="T33" s="147">
        <v>2294431.5983508774</v>
      </c>
      <c r="U33" s="147">
        <v>282940.09212611587</v>
      </c>
      <c r="V33" s="147">
        <v>132193.93861498102</v>
      </c>
      <c r="W33" s="147">
        <v>285878.90625383466</v>
      </c>
      <c r="X33" s="148">
        <v>239946.36759174304</v>
      </c>
      <c r="Y33" s="148">
        <v>1963541.5381706434</v>
      </c>
      <c r="Z33" s="148">
        <v>334600.00613849593</v>
      </c>
      <c r="AA33" s="148">
        <v>195535.38301346233</v>
      </c>
      <c r="AB33" s="148">
        <v>139064.62312503345</v>
      </c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</row>
    <row r="34" spans="1:64" s="43" customFormat="1" ht="14.1" customHeight="1">
      <c r="A34" s="98"/>
      <c r="B34" s="62" t="s">
        <v>488</v>
      </c>
      <c r="C34" s="98"/>
      <c r="D34" s="46"/>
      <c r="E34" s="147">
        <v>16114053.390209129</v>
      </c>
      <c r="F34" s="414">
        <v>15945026.452692498</v>
      </c>
      <c r="G34" s="146">
        <f t="shared" si="4"/>
        <v>12904766.906970754</v>
      </c>
      <c r="H34" s="414">
        <v>8556406.2795531545</v>
      </c>
      <c r="I34" s="414">
        <v>1779707.2339512981</v>
      </c>
      <c r="J34" s="414">
        <v>0</v>
      </c>
      <c r="K34" s="414">
        <v>487927.03030127444</v>
      </c>
      <c r="L34" s="414">
        <v>48959.813238330862</v>
      </c>
      <c r="M34" s="414">
        <v>226515.7634911621</v>
      </c>
      <c r="N34" s="414">
        <v>1805250.786435534</v>
      </c>
      <c r="O34" s="98"/>
      <c r="P34" s="62" t="s">
        <v>488</v>
      </c>
      <c r="Q34" s="98"/>
      <c r="R34" s="46"/>
      <c r="S34" s="147">
        <f t="shared" si="5"/>
        <v>3040259.545721746</v>
      </c>
      <c r="T34" s="147">
        <v>1278981.5498655476</v>
      </c>
      <c r="U34" s="147">
        <v>171768.02845799591</v>
      </c>
      <c r="V34" s="147">
        <v>70005.505597691386</v>
      </c>
      <c r="W34" s="147">
        <v>173160.5639936208</v>
      </c>
      <c r="X34" s="148">
        <v>18105.270132325109</v>
      </c>
      <c r="Y34" s="148">
        <v>1328238.6276745652</v>
      </c>
      <c r="Z34" s="148">
        <v>169026.93751662018</v>
      </c>
      <c r="AA34" s="148">
        <v>88619.594283934741</v>
      </c>
      <c r="AB34" s="148">
        <v>80407.343232685438</v>
      </c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</row>
    <row r="35" spans="1:64" s="43" customFormat="1" ht="14.1" customHeight="1">
      <c r="A35" s="42"/>
      <c r="B35" s="62" t="s">
        <v>489</v>
      </c>
      <c r="C35" s="42"/>
      <c r="D35" s="46"/>
      <c r="E35" s="147">
        <v>36271774.041955866</v>
      </c>
      <c r="F35" s="414">
        <v>35953645.208890416</v>
      </c>
      <c r="G35" s="146">
        <f t="shared" si="4"/>
        <v>29867514.402441487</v>
      </c>
      <c r="H35" s="414">
        <v>20709518.557611257</v>
      </c>
      <c r="I35" s="414">
        <v>3927220.7649751571</v>
      </c>
      <c r="J35" s="414">
        <v>0</v>
      </c>
      <c r="K35" s="414">
        <v>587019.10262023495</v>
      </c>
      <c r="L35" s="414">
        <v>74256.593965742199</v>
      </c>
      <c r="M35" s="414">
        <v>342645.87793293042</v>
      </c>
      <c r="N35" s="414">
        <v>4226853.5053361617</v>
      </c>
      <c r="O35" s="42"/>
      <c r="P35" s="62" t="s">
        <v>489</v>
      </c>
      <c r="Q35" s="42"/>
      <c r="R35" s="46"/>
      <c r="S35" s="147">
        <f t="shared" si="5"/>
        <v>6086130.806448957</v>
      </c>
      <c r="T35" s="147">
        <v>2282939.7013924909</v>
      </c>
      <c r="U35" s="147">
        <v>295478.52843675856</v>
      </c>
      <c r="V35" s="147">
        <v>126770.5367796136</v>
      </c>
      <c r="W35" s="147">
        <v>275012.05344401894</v>
      </c>
      <c r="X35" s="148">
        <v>19426.367329269906</v>
      </c>
      <c r="Y35" s="148">
        <v>3086503.6190668042</v>
      </c>
      <c r="Z35" s="148">
        <v>318128.83306542283</v>
      </c>
      <c r="AA35" s="148">
        <v>224544.81461583785</v>
      </c>
      <c r="AB35" s="148">
        <v>93584.01844958507</v>
      </c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</row>
    <row r="36" spans="1:64" s="43" customFormat="1" ht="14.1" customHeight="1">
      <c r="A36" s="42"/>
      <c r="B36" s="62" t="s">
        <v>490</v>
      </c>
      <c r="C36" s="42"/>
      <c r="D36" s="46"/>
      <c r="E36" s="147">
        <v>73027180.720634386</v>
      </c>
      <c r="F36" s="414">
        <v>71984721.133695066</v>
      </c>
      <c r="G36" s="146">
        <f t="shared" si="4"/>
        <v>61898053.719006695</v>
      </c>
      <c r="H36" s="414">
        <v>41123537.046484366</v>
      </c>
      <c r="I36" s="414">
        <v>8699459.9405378588</v>
      </c>
      <c r="J36" s="414">
        <v>108280.15665636398</v>
      </c>
      <c r="K36" s="414">
        <v>1090188.9413025321</v>
      </c>
      <c r="L36" s="414">
        <v>195403.34243107153</v>
      </c>
      <c r="M36" s="414">
        <v>903553.16914655408</v>
      </c>
      <c r="N36" s="414">
        <v>9777631.1224479582</v>
      </c>
      <c r="O36" s="42"/>
      <c r="P36" s="62" t="s">
        <v>490</v>
      </c>
      <c r="Q36" s="42"/>
      <c r="R36" s="46"/>
      <c r="S36" s="147">
        <f t="shared" si="5"/>
        <v>10086667.414688405</v>
      </c>
      <c r="T36" s="147">
        <v>3956147.0513955238</v>
      </c>
      <c r="U36" s="147">
        <v>672196.59345716937</v>
      </c>
      <c r="V36" s="147">
        <v>227309.49447485985</v>
      </c>
      <c r="W36" s="147">
        <v>475530.51979693823</v>
      </c>
      <c r="X36" s="148">
        <v>214892.11337411572</v>
      </c>
      <c r="Y36" s="148">
        <v>4540591.6421897961</v>
      </c>
      <c r="Z36" s="148">
        <v>1042459.5869392619</v>
      </c>
      <c r="AA36" s="148">
        <v>460523.60206328327</v>
      </c>
      <c r="AB36" s="148">
        <v>581935.98487597879</v>
      </c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</row>
    <row r="37" spans="1:64" s="43" customFormat="1" ht="14.1" customHeight="1">
      <c r="A37" s="42"/>
      <c r="B37" s="62" t="s">
        <v>491</v>
      </c>
      <c r="C37" s="42"/>
      <c r="D37" s="46"/>
      <c r="E37" s="147">
        <v>73518334.742950037</v>
      </c>
      <c r="F37" s="414">
        <v>72464156.270895377</v>
      </c>
      <c r="G37" s="146">
        <f t="shared" si="4"/>
        <v>62243501.528095141</v>
      </c>
      <c r="H37" s="414">
        <v>40614256.418172754</v>
      </c>
      <c r="I37" s="414">
        <v>7365701.0048301546</v>
      </c>
      <c r="J37" s="414">
        <v>329270.43956021307</v>
      </c>
      <c r="K37" s="414">
        <v>1201835.4514512944</v>
      </c>
      <c r="L37" s="414">
        <v>206835.66181814004</v>
      </c>
      <c r="M37" s="414">
        <v>876074.04298029165</v>
      </c>
      <c r="N37" s="414">
        <v>11649528.509282302</v>
      </c>
      <c r="O37" s="42"/>
      <c r="P37" s="62" t="s">
        <v>491</v>
      </c>
      <c r="Q37" s="42"/>
      <c r="R37" s="46"/>
      <c r="S37" s="147">
        <f t="shared" si="5"/>
        <v>10220654.742800165</v>
      </c>
      <c r="T37" s="147">
        <v>3877025.9717024006</v>
      </c>
      <c r="U37" s="147">
        <v>433661.43877411803</v>
      </c>
      <c r="V37" s="147">
        <v>143189.59435912015</v>
      </c>
      <c r="W37" s="147">
        <v>366319.14313912945</v>
      </c>
      <c r="X37" s="148">
        <v>279397.09619602328</v>
      </c>
      <c r="Y37" s="148">
        <v>5121061.4986293716</v>
      </c>
      <c r="Z37" s="148">
        <v>1054178.4720547164</v>
      </c>
      <c r="AA37" s="148">
        <v>513246.81364405929</v>
      </c>
      <c r="AB37" s="148">
        <v>540931.65841065731</v>
      </c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</row>
    <row r="38" spans="1:64" s="43" customFormat="1" ht="14.1" customHeight="1">
      <c r="A38" s="42"/>
      <c r="B38" s="62" t="s">
        <v>492</v>
      </c>
      <c r="C38" s="42"/>
      <c r="D38" s="46"/>
      <c r="E38" s="147">
        <v>100811901.0519039</v>
      </c>
      <c r="F38" s="414">
        <v>99327314.940306172</v>
      </c>
      <c r="G38" s="146">
        <f t="shared" si="4"/>
        <v>90571968.905508086</v>
      </c>
      <c r="H38" s="414">
        <v>58141476.428073585</v>
      </c>
      <c r="I38" s="414">
        <v>13774505.035288613</v>
      </c>
      <c r="J38" s="414">
        <v>304837.75318959542</v>
      </c>
      <c r="K38" s="414">
        <v>1187540.7895220108</v>
      </c>
      <c r="L38" s="414">
        <v>183654.72838271971</v>
      </c>
      <c r="M38" s="414">
        <v>1133035.0175315959</v>
      </c>
      <c r="N38" s="414">
        <v>15846919.153519968</v>
      </c>
      <c r="O38" s="42"/>
      <c r="P38" s="62" t="s">
        <v>492</v>
      </c>
      <c r="Q38" s="42"/>
      <c r="R38" s="46"/>
      <c r="S38" s="147">
        <f t="shared" si="5"/>
        <v>8755346.0347979255</v>
      </c>
      <c r="T38" s="147">
        <v>4338710.8828942794</v>
      </c>
      <c r="U38" s="147">
        <v>429753.83919930074</v>
      </c>
      <c r="V38" s="147">
        <v>179983.53441098763</v>
      </c>
      <c r="W38" s="147">
        <v>464467.70801156393</v>
      </c>
      <c r="X38" s="148">
        <v>152844.21636739204</v>
      </c>
      <c r="Y38" s="148">
        <v>3189585.8539144006</v>
      </c>
      <c r="Z38" s="148">
        <v>1484586.1115977615</v>
      </c>
      <c r="AA38" s="148">
        <v>548393.07319727051</v>
      </c>
      <c r="AB38" s="148">
        <v>936193.03840049007</v>
      </c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</row>
    <row r="39" spans="1:64" s="43" customFormat="1" ht="14.1" customHeight="1">
      <c r="A39" s="42"/>
      <c r="B39" s="62" t="s">
        <v>493</v>
      </c>
      <c r="C39" s="42"/>
      <c r="D39" s="46"/>
      <c r="E39" s="147">
        <v>40989709.418853104</v>
      </c>
      <c r="F39" s="414">
        <v>40155888.562709726</v>
      </c>
      <c r="G39" s="146">
        <f t="shared" si="4"/>
        <v>36865321.206833512</v>
      </c>
      <c r="H39" s="414">
        <v>20634803.384868462</v>
      </c>
      <c r="I39" s="414">
        <v>7399232.184235543</v>
      </c>
      <c r="J39" s="414">
        <v>100000</v>
      </c>
      <c r="K39" s="414">
        <v>404226.47571389808</v>
      </c>
      <c r="L39" s="414">
        <v>71495.039878807976</v>
      </c>
      <c r="M39" s="414">
        <v>283451.52080316568</v>
      </c>
      <c r="N39" s="414">
        <v>7972112.6013336368</v>
      </c>
      <c r="O39" s="42"/>
      <c r="P39" s="62" t="s">
        <v>493</v>
      </c>
      <c r="Q39" s="42"/>
      <c r="R39" s="46"/>
      <c r="S39" s="147">
        <f t="shared" si="5"/>
        <v>3290567.3558762213</v>
      </c>
      <c r="T39" s="147">
        <v>1822912.059965766</v>
      </c>
      <c r="U39" s="147">
        <v>128522.00278101297</v>
      </c>
      <c r="V39" s="147">
        <v>66730.944228270455</v>
      </c>
      <c r="W39" s="147">
        <v>106995.48742564145</v>
      </c>
      <c r="X39" s="148">
        <v>58684.262763574407</v>
      </c>
      <c r="Y39" s="148">
        <v>1106722.5987119556</v>
      </c>
      <c r="Z39" s="148">
        <v>833820.8561433783</v>
      </c>
      <c r="AA39" s="148">
        <v>328628.88186553767</v>
      </c>
      <c r="AB39" s="148">
        <v>505191.97427783994</v>
      </c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</row>
    <row r="40" spans="1:64" s="43" customFormat="1" ht="14.1" customHeight="1">
      <c r="A40" s="42"/>
      <c r="B40" s="62" t="s">
        <v>494</v>
      </c>
      <c r="C40" s="42"/>
      <c r="D40" s="46"/>
      <c r="E40" s="147">
        <v>35917496.58780393</v>
      </c>
      <c r="F40" s="414">
        <v>35010377.672832787</v>
      </c>
      <c r="G40" s="146">
        <f t="shared" si="4"/>
        <v>31888430.937135622</v>
      </c>
      <c r="H40" s="414">
        <v>18190910.501140647</v>
      </c>
      <c r="I40" s="414">
        <v>6097536.162834486</v>
      </c>
      <c r="J40" s="414">
        <v>116071.863</v>
      </c>
      <c r="K40" s="414">
        <v>569653.58461680473</v>
      </c>
      <c r="L40" s="414">
        <v>80615.474000055226</v>
      </c>
      <c r="M40" s="414">
        <v>629692.09333421476</v>
      </c>
      <c r="N40" s="414">
        <v>6203951.2582094064</v>
      </c>
      <c r="O40" s="42"/>
      <c r="P40" s="62" t="s">
        <v>494</v>
      </c>
      <c r="Q40" s="42"/>
      <c r="R40" s="46"/>
      <c r="S40" s="147">
        <f t="shared" si="5"/>
        <v>3121946.7356971749</v>
      </c>
      <c r="T40" s="147">
        <v>1784078.9653485911</v>
      </c>
      <c r="U40" s="147">
        <v>131673.14676089809</v>
      </c>
      <c r="V40" s="147">
        <v>107569.18898555131</v>
      </c>
      <c r="W40" s="147">
        <v>134897.91008704479</v>
      </c>
      <c r="X40" s="148">
        <v>79245.452833419607</v>
      </c>
      <c r="Y40" s="148">
        <v>884482.0716816698</v>
      </c>
      <c r="Z40" s="148">
        <v>907118.91497114603</v>
      </c>
      <c r="AA40" s="148">
        <v>319446.12880440924</v>
      </c>
      <c r="AB40" s="148">
        <v>587672.78616673662</v>
      </c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</row>
    <row r="41" spans="1:64" s="43" customFormat="1" ht="14.1" customHeight="1">
      <c r="A41" s="42"/>
      <c r="B41" s="62" t="s">
        <v>495</v>
      </c>
      <c r="C41" s="42"/>
      <c r="D41" s="46"/>
      <c r="E41" s="147">
        <v>65950271.56115897</v>
      </c>
      <c r="F41" s="414">
        <v>64696744.524811074</v>
      </c>
      <c r="G41" s="146">
        <f t="shared" si="4"/>
        <v>59386653.769419074</v>
      </c>
      <c r="H41" s="414">
        <v>33423010.192916855</v>
      </c>
      <c r="I41" s="414">
        <v>10392855.604348514</v>
      </c>
      <c r="J41" s="414">
        <v>971373.62100000004</v>
      </c>
      <c r="K41" s="414">
        <v>678090.20869565581</v>
      </c>
      <c r="L41" s="414">
        <v>208159.74778260902</v>
      </c>
      <c r="M41" s="414">
        <v>683329.98600000003</v>
      </c>
      <c r="N41" s="414">
        <v>13029834.408675438</v>
      </c>
      <c r="O41" s="42"/>
      <c r="P41" s="62" t="s">
        <v>495</v>
      </c>
      <c r="Q41" s="42"/>
      <c r="R41" s="46"/>
      <c r="S41" s="147">
        <f t="shared" si="5"/>
        <v>5310090.7553919991</v>
      </c>
      <c r="T41" s="147">
        <v>3101949.3975218316</v>
      </c>
      <c r="U41" s="147">
        <v>212047.83143494246</v>
      </c>
      <c r="V41" s="147">
        <v>69859.445869568663</v>
      </c>
      <c r="W41" s="147">
        <v>162951.28900000849</v>
      </c>
      <c r="X41" s="148">
        <v>65155.199608698087</v>
      </c>
      <c r="Y41" s="148">
        <v>1698127.5919569505</v>
      </c>
      <c r="Z41" s="148">
        <v>1253527.0363479198</v>
      </c>
      <c r="AA41" s="148">
        <v>438745.51769572904</v>
      </c>
      <c r="AB41" s="148">
        <v>814781.5186521908</v>
      </c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</row>
    <row r="42" spans="1:64" s="43" customFormat="1" ht="14.1" customHeight="1">
      <c r="A42" s="42"/>
      <c r="B42" s="62" t="s">
        <v>432</v>
      </c>
      <c r="C42" s="42"/>
      <c r="D42" s="46"/>
      <c r="E42" s="147">
        <v>56736147.718000002</v>
      </c>
      <c r="F42" s="414">
        <v>55840397.434999995</v>
      </c>
      <c r="G42" s="146">
        <f t="shared" si="4"/>
        <v>53143538.089999996</v>
      </c>
      <c r="H42" s="414">
        <v>33447302.032000002</v>
      </c>
      <c r="I42" s="414">
        <v>6079812.4689999996</v>
      </c>
      <c r="J42" s="414">
        <v>50817.639000000003</v>
      </c>
      <c r="K42" s="414">
        <v>440576.39300000004</v>
      </c>
      <c r="L42" s="414">
        <v>255716.55400000003</v>
      </c>
      <c r="M42" s="414">
        <v>556989.77200000011</v>
      </c>
      <c r="N42" s="414">
        <v>12312323.230999999</v>
      </c>
      <c r="O42" s="42"/>
      <c r="P42" s="62" t="s">
        <v>432</v>
      </c>
      <c r="Q42" s="42"/>
      <c r="R42" s="46"/>
      <c r="S42" s="147">
        <f t="shared" si="5"/>
        <v>2696859.3449999997</v>
      </c>
      <c r="T42" s="147">
        <v>1618790.0869999998</v>
      </c>
      <c r="U42" s="147">
        <v>69824.063999999998</v>
      </c>
      <c r="V42" s="147">
        <v>66870.945999999996</v>
      </c>
      <c r="W42" s="147">
        <v>143316.94699999999</v>
      </c>
      <c r="X42" s="148">
        <v>31561.520000000004</v>
      </c>
      <c r="Y42" s="148">
        <v>766495.78099999996</v>
      </c>
      <c r="Z42" s="148">
        <v>895750.28300000005</v>
      </c>
      <c r="AA42" s="148">
        <v>350038.55599999998</v>
      </c>
      <c r="AB42" s="148">
        <v>545711.72700000007</v>
      </c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</row>
    <row r="43" spans="1:64" s="43" customFormat="1" ht="14.1" customHeight="1">
      <c r="A43" s="1100" t="s">
        <v>19</v>
      </c>
      <c r="B43" s="1100"/>
      <c r="C43" s="1100"/>
      <c r="D43" s="46"/>
      <c r="E43" s="147"/>
      <c r="F43" s="414"/>
      <c r="G43" s="414"/>
      <c r="H43" s="414"/>
      <c r="I43" s="414"/>
      <c r="J43" s="414"/>
      <c r="K43" s="414"/>
      <c r="L43" s="414"/>
      <c r="M43" s="414"/>
      <c r="N43" s="414"/>
      <c r="O43" s="1100" t="s">
        <v>19</v>
      </c>
      <c r="P43" s="1100"/>
      <c r="Q43" s="1100"/>
      <c r="R43" s="46"/>
      <c r="S43" s="147"/>
      <c r="T43" s="147"/>
      <c r="U43" s="147"/>
      <c r="V43" s="147"/>
      <c r="W43" s="147"/>
      <c r="X43" s="148"/>
      <c r="Y43" s="148"/>
      <c r="Z43" s="148"/>
      <c r="AA43" s="148"/>
      <c r="AB43" s="148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</row>
    <row r="44" spans="1:64" s="43" customFormat="1" ht="14.1" customHeight="1">
      <c r="A44" s="42"/>
      <c r="B44" s="62" t="s">
        <v>487</v>
      </c>
      <c r="C44" s="42"/>
      <c r="D44" s="46"/>
      <c r="E44" s="147">
        <v>17998514.290424071</v>
      </c>
      <c r="F44" s="414">
        <v>17658857.229708631</v>
      </c>
      <c r="G44" s="146">
        <f t="shared" si="4"/>
        <v>12426253.507591367</v>
      </c>
      <c r="H44" s="414">
        <v>7809396.3061211621</v>
      </c>
      <c r="I44" s="414">
        <v>2261875.9728620374</v>
      </c>
      <c r="J44" s="414">
        <v>20438.246999999999</v>
      </c>
      <c r="K44" s="414">
        <v>222749.41088173096</v>
      </c>
      <c r="L44" s="414">
        <v>100561.69443216652</v>
      </c>
      <c r="M44" s="414">
        <v>303080.06216141616</v>
      </c>
      <c r="N44" s="414">
        <v>1708151.8141328522</v>
      </c>
      <c r="O44" s="42"/>
      <c r="P44" s="62" t="s">
        <v>487</v>
      </c>
      <c r="Q44" s="42"/>
      <c r="R44" s="46"/>
      <c r="S44" s="147">
        <f t="shared" ref="S44:S53" si="6">SUM(T44:Y44)</f>
        <v>5232603.7221172694</v>
      </c>
      <c r="T44" s="147">
        <v>2288557.3798098774</v>
      </c>
      <c r="U44" s="147">
        <v>284861.03575750533</v>
      </c>
      <c r="V44" s="147">
        <v>133264.18227964197</v>
      </c>
      <c r="W44" s="147">
        <v>341308.87876384245</v>
      </c>
      <c r="X44" s="148">
        <v>308978.87964702141</v>
      </c>
      <c r="Y44" s="148">
        <v>1875633.3658593812</v>
      </c>
      <c r="Z44" s="148">
        <v>339657.0607154452</v>
      </c>
      <c r="AA44" s="148">
        <v>194847.44262124746</v>
      </c>
      <c r="AB44" s="148">
        <v>144809.61809419762</v>
      </c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</row>
    <row r="45" spans="1:64" s="43" customFormat="1" ht="14.1" customHeight="1">
      <c r="A45" s="42"/>
      <c r="B45" s="62" t="s">
        <v>488</v>
      </c>
      <c r="C45" s="42"/>
      <c r="D45" s="46"/>
      <c r="E45" s="147">
        <v>15496646.456069056</v>
      </c>
      <c r="F45" s="414">
        <v>15341119.751903776</v>
      </c>
      <c r="G45" s="146">
        <f t="shared" si="4"/>
        <v>12378001.320770418</v>
      </c>
      <c r="H45" s="414">
        <v>7853383.999725136</v>
      </c>
      <c r="I45" s="414">
        <v>1866716.5259152697</v>
      </c>
      <c r="J45" s="414">
        <v>85710.711406406001</v>
      </c>
      <c r="K45" s="414">
        <v>471223.5345877448</v>
      </c>
      <c r="L45" s="414">
        <v>50413.154567271617</v>
      </c>
      <c r="M45" s="414">
        <v>246584.27473424427</v>
      </c>
      <c r="N45" s="414">
        <v>1803969.1198343467</v>
      </c>
      <c r="O45" s="42"/>
      <c r="P45" s="62" t="s">
        <v>488</v>
      </c>
      <c r="Q45" s="42"/>
      <c r="R45" s="46"/>
      <c r="S45" s="147">
        <f t="shared" si="6"/>
        <v>2963118.4311333559</v>
      </c>
      <c r="T45" s="147">
        <v>1205625.7610999674</v>
      </c>
      <c r="U45" s="147">
        <v>170556.51659501178</v>
      </c>
      <c r="V45" s="147">
        <v>70597.102465445845</v>
      </c>
      <c r="W45" s="147">
        <v>185508.83972135218</v>
      </c>
      <c r="X45" s="148">
        <v>16568.264070965237</v>
      </c>
      <c r="Y45" s="148">
        <v>1314261.9471806134</v>
      </c>
      <c r="Z45" s="148">
        <v>155526.70416527212</v>
      </c>
      <c r="AA45" s="148">
        <v>92391.809523375399</v>
      </c>
      <c r="AB45" s="148">
        <v>63134.894641896724</v>
      </c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</row>
    <row r="46" spans="1:64" s="43" customFormat="1" ht="14.1" customHeight="1">
      <c r="A46" s="42"/>
      <c r="B46" s="62" t="s">
        <v>489</v>
      </c>
      <c r="C46" s="42"/>
      <c r="D46" s="46"/>
      <c r="E46" s="147">
        <v>36785823.816160738</v>
      </c>
      <c r="F46" s="414">
        <v>36285802.469882295</v>
      </c>
      <c r="G46" s="146">
        <f t="shared" si="4"/>
        <v>30150062.072422791</v>
      </c>
      <c r="H46" s="414">
        <v>20944311.380775463</v>
      </c>
      <c r="I46" s="414">
        <v>3818261.909610061</v>
      </c>
      <c r="J46" s="414">
        <v>2811.1982500221143</v>
      </c>
      <c r="K46" s="414">
        <v>606469.30296803708</v>
      </c>
      <c r="L46" s="414">
        <v>80120.975159097507</v>
      </c>
      <c r="M46" s="414">
        <v>338867.50591828779</v>
      </c>
      <c r="N46" s="414">
        <v>4359219.799741826</v>
      </c>
      <c r="O46" s="42"/>
      <c r="P46" s="62" t="s">
        <v>489</v>
      </c>
      <c r="Q46" s="42"/>
      <c r="R46" s="46"/>
      <c r="S46" s="147">
        <f t="shared" si="6"/>
        <v>6135740.397459507</v>
      </c>
      <c r="T46" s="147">
        <v>2288749.6953314072</v>
      </c>
      <c r="U46" s="147">
        <v>297695.58632397797</v>
      </c>
      <c r="V46" s="147">
        <v>131041.36234154357</v>
      </c>
      <c r="W46" s="147">
        <v>246636.74521109863</v>
      </c>
      <c r="X46" s="148">
        <v>24333.536266888383</v>
      </c>
      <c r="Y46" s="148">
        <v>3147283.4719845904</v>
      </c>
      <c r="Z46" s="148">
        <v>500021.34627841867</v>
      </c>
      <c r="AA46" s="148">
        <v>238728.37788416655</v>
      </c>
      <c r="AB46" s="148">
        <v>261292.96839425227</v>
      </c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</row>
    <row r="47" spans="1:64" s="43" customFormat="1" ht="14.1" customHeight="1">
      <c r="A47" s="98"/>
      <c r="B47" s="62" t="s">
        <v>490</v>
      </c>
      <c r="C47" s="98"/>
      <c r="D47" s="46"/>
      <c r="E47" s="147">
        <v>71764635.154355168</v>
      </c>
      <c r="F47" s="414">
        <v>70360122.625178248</v>
      </c>
      <c r="G47" s="146">
        <f t="shared" si="4"/>
        <v>59707706.949580722</v>
      </c>
      <c r="H47" s="414">
        <v>39891021.274435669</v>
      </c>
      <c r="I47" s="414">
        <v>8114615.7889131466</v>
      </c>
      <c r="J47" s="414">
        <v>336719.37351186341</v>
      </c>
      <c r="K47" s="414">
        <v>999745.29937385453</v>
      </c>
      <c r="L47" s="414">
        <v>172993.39569050691</v>
      </c>
      <c r="M47" s="414">
        <v>911992.9991001637</v>
      </c>
      <c r="N47" s="414">
        <v>9280618.8185555097</v>
      </c>
      <c r="O47" s="98"/>
      <c r="P47" s="62" t="s">
        <v>490</v>
      </c>
      <c r="Q47" s="98"/>
      <c r="R47" s="46"/>
      <c r="S47" s="147">
        <f t="shared" si="6"/>
        <v>10652415.67559758</v>
      </c>
      <c r="T47" s="147">
        <v>4073101.6369289267</v>
      </c>
      <c r="U47" s="147">
        <v>675506.79150429287</v>
      </c>
      <c r="V47" s="147">
        <v>236586.38143407064</v>
      </c>
      <c r="W47" s="147">
        <v>459367.66534761887</v>
      </c>
      <c r="X47" s="148">
        <v>131141.25301071562</v>
      </c>
      <c r="Y47" s="148">
        <v>5076711.947371955</v>
      </c>
      <c r="Z47" s="148">
        <v>1404512.5291768671</v>
      </c>
      <c r="AA47" s="148">
        <v>465001.08200911857</v>
      </c>
      <c r="AB47" s="148">
        <v>939511.44716774882</v>
      </c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</row>
    <row r="48" spans="1:64" s="43" customFormat="1" ht="14.1" customHeight="1">
      <c r="A48" s="98"/>
      <c r="B48" s="62" t="s">
        <v>491</v>
      </c>
      <c r="C48" s="98"/>
      <c r="D48" s="46"/>
      <c r="E48" s="147">
        <v>70179510.213444516</v>
      </c>
      <c r="F48" s="414">
        <v>69407263.181152791</v>
      </c>
      <c r="G48" s="146">
        <f t="shared" si="4"/>
        <v>59916068.22518152</v>
      </c>
      <c r="H48" s="414">
        <v>39155009.851271667</v>
      </c>
      <c r="I48" s="414">
        <v>7791683.7482745312</v>
      </c>
      <c r="J48" s="414">
        <v>284824.54066201003</v>
      </c>
      <c r="K48" s="414">
        <v>1240527.488184612</v>
      </c>
      <c r="L48" s="414">
        <v>218157.90652217995</v>
      </c>
      <c r="M48" s="414">
        <v>878796.07680246956</v>
      </c>
      <c r="N48" s="414">
        <v>10347068.613464059</v>
      </c>
      <c r="O48" s="98"/>
      <c r="P48" s="62" t="s">
        <v>491</v>
      </c>
      <c r="Q48" s="98"/>
      <c r="R48" s="46"/>
      <c r="S48" s="147">
        <f t="shared" si="6"/>
        <v>9491194.9559712335</v>
      </c>
      <c r="T48" s="147">
        <v>3670863.6631479817</v>
      </c>
      <c r="U48" s="147">
        <v>427706.68321494391</v>
      </c>
      <c r="V48" s="147">
        <v>142018.16397221162</v>
      </c>
      <c r="W48" s="147">
        <v>330469.60827905458</v>
      </c>
      <c r="X48" s="148">
        <v>278964.97887245944</v>
      </c>
      <c r="Y48" s="148">
        <v>4641171.858484583</v>
      </c>
      <c r="Z48" s="148">
        <v>772247.03229170479</v>
      </c>
      <c r="AA48" s="148">
        <v>469246.27143584366</v>
      </c>
      <c r="AB48" s="148">
        <v>303000.76085586142</v>
      </c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</row>
    <row r="49" spans="1:64" s="43" customFormat="1" ht="14.1" customHeight="1">
      <c r="A49" s="98"/>
      <c r="B49" s="62" t="s">
        <v>492</v>
      </c>
      <c r="C49" s="98"/>
      <c r="D49" s="46"/>
      <c r="E49" s="147">
        <v>105775956.0606879</v>
      </c>
      <c r="F49" s="414">
        <v>104325870.73905963</v>
      </c>
      <c r="G49" s="146">
        <f t="shared" si="4"/>
        <v>95066487.534007862</v>
      </c>
      <c r="H49" s="414">
        <v>60082070.824442744</v>
      </c>
      <c r="I49" s="414">
        <v>14182448.152321097</v>
      </c>
      <c r="J49" s="414">
        <v>360858.49890920357</v>
      </c>
      <c r="K49" s="414">
        <v>1217985.2000185703</v>
      </c>
      <c r="L49" s="414">
        <v>199992.74397001829</v>
      </c>
      <c r="M49" s="414">
        <v>1314765.1165286987</v>
      </c>
      <c r="N49" s="414">
        <v>17708366.99781752</v>
      </c>
      <c r="O49" s="98"/>
      <c r="P49" s="62" t="s">
        <v>492</v>
      </c>
      <c r="Q49" s="98"/>
      <c r="R49" s="46"/>
      <c r="S49" s="147">
        <f t="shared" si="6"/>
        <v>9259383.2050516084</v>
      </c>
      <c r="T49" s="147">
        <v>4598014.685991548</v>
      </c>
      <c r="U49" s="147">
        <v>439587.65700057894</v>
      </c>
      <c r="V49" s="147">
        <v>203798.02756981752</v>
      </c>
      <c r="W49" s="147">
        <v>472648.11216216959</v>
      </c>
      <c r="X49" s="148">
        <v>171641.99274353232</v>
      </c>
      <c r="Y49" s="148">
        <v>3373692.7295839619</v>
      </c>
      <c r="Z49" s="148">
        <v>1450085.321628286</v>
      </c>
      <c r="AA49" s="148">
        <v>586827.11790717754</v>
      </c>
      <c r="AB49" s="148">
        <v>863258.20372110768</v>
      </c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</row>
    <row r="50" spans="1:64" s="43" customFormat="1" ht="14.1" customHeight="1">
      <c r="A50" s="98"/>
      <c r="B50" s="62" t="s">
        <v>493</v>
      </c>
      <c r="C50" s="98"/>
      <c r="D50" s="46"/>
      <c r="E50" s="147">
        <v>36002387.362689026</v>
      </c>
      <c r="F50" s="414">
        <v>35419219.493981548</v>
      </c>
      <c r="G50" s="146">
        <f t="shared" si="4"/>
        <v>32644859.73493949</v>
      </c>
      <c r="H50" s="414">
        <v>18378981.357756991</v>
      </c>
      <c r="I50" s="414">
        <v>7283844.794154563</v>
      </c>
      <c r="J50" s="414">
        <v>116128.52966666728</v>
      </c>
      <c r="K50" s="414">
        <v>360068.96079677559</v>
      </c>
      <c r="L50" s="414">
        <v>66139.065733700336</v>
      </c>
      <c r="M50" s="414">
        <v>240916.5862634868</v>
      </c>
      <c r="N50" s="414">
        <v>6198780.4405673081</v>
      </c>
      <c r="O50" s="98"/>
      <c r="P50" s="62" t="s">
        <v>493</v>
      </c>
      <c r="Q50" s="98"/>
      <c r="R50" s="46"/>
      <c r="S50" s="147">
        <f t="shared" si="6"/>
        <v>2774359.7590420442</v>
      </c>
      <c r="T50" s="147">
        <v>1644315.1425880187</v>
      </c>
      <c r="U50" s="147">
        <v>111701.55228802901</v>
      </c>
      <c r="V50" s="147">
        <v>38453.108505700358</v>
      </c>
      <c r="W50" s="147">
        <v>94064.524675925582</v>
      </c>
      <c r="X50" s="148">
        <v>64764.434492604727</v>
      </c>
      <c r="Y50" s="148">
        <v>821060.99649176595</v>
      </c>
      <c r="Z50" s="148">
        <v>583167.86870748142</v>
      </c>
      <c r="AA50" s="148">
        <v>279344.32885008154</v>
      </c>
      <c r="AB50" s="148">
        <v>303823.53985739965</v>
      </c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</row>
    <row r="51" spans="1:64" s="43" customFormat="1" ht="14.1" customHeight="1">
      <c r="A51" s="98"/>
      <c r="B51" s="62" t="s">
        <v>494</v>
      </c>
      <c r="C51" s="98"/>
      <c r="D51" s="46"/>
      <c r="E51" s="147">
        <v>44178377.912190482</v>
      </c>
      <c r="F51" s="414">
        <v>43158766.473727085</v>
      </c>
      <c r="G51" s="146">
        <f t="shared" si="4"/>
        <v>39352240.808702186</v>
      </c>
      <c r="H51" s="414">
        <v>21635448.528731544</v>
      </c>
      <c r="I51" s="414">
        <v>6817140.0376190376</v>
      </c>
      <c r="J51" s="414">
        <v>958923.005</v>
      </c>
      <c r="K51" s="414">
        <v>651079.08758789429</v>
      </c>
      <c r="L51" s="414">
        <v>116192.09691184133</v>
      </c>
      <c r="M51" s="414">
        <v>487689.11750090425</v>
      </c>
      <c r="N51" s="414">
        <v>8685768.9353509694</v>
      </c>
      <c r="O51" s="98"/>
      <c r="P51" s="62" t="s">
        <v>494</v>
      </c>
      <c r="Q51" s="98"/>
      <c r="R51" s="46"/>
      <c r="S51" s="147">
        <f t="shared" si="6"/>
        <v>3806525.6650249045</v>
      </c>
      <c r="T51" s="147">
        <v>2162913.9908245648</v>
      </c>
      <c r="U51" s="147">
        <v>161729.58298645282</v>
      </c>
      <c r="V51" s="147">
        <v>99541.315560076386</v>
      </c>
      <c r="W51" s="147">
        <v>162582.52492631253</v>
      </c>
      <c r="X51" s="148">
        <v>74229.518225612119</v>
      </c>
      <c r="Y51" s="148">
        <v>1145528.7325018856</v>
      </c>
      <c r="Z51" s="148">
        <v>1019611.4384633759</v>
      </c>
      <c r="AA51" s="148">
        <v>376835.94170840323</v>
      </c>
      <c r="AB51" s="148">
        <v>642775.49675497261</v>
      </c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</row>
    <row r="52" spans="1:64" s="43" customFormat="1" ht="14.1" customHeight="1">
      <c r="A52" s="98"/>
      <c r="B52" s="62" t="s">
        <v>495</v>
      </c>
      <c r="C52" s="98"/>
      <c r="D52" s="46"/>
      <c r="E52" s="147">
        <v>64625992.269158967</v>
      </c>
      <c r="F52" s="414">
        <v>63375142.127811074</v>
      </c>
      <c r="G52" s="146">
        <f t="shared" si="4"/>
        <v>58729037.46941907</v>
      </c>
      <c r="H52" s="414">
        <v>35027158.074916855</v>
      </c>
      <c r="I52" s="414">
        <v>9509744.0193485096</v>
      </c>
      <c r="J52" s="414">
        <v>52655.755000000005</v>
      </c>
      <c r="K52" s="414">
        <v>652776.7526956558</v>
      </c>
      <c r="L52" s="414">
        <v>163851.32078260902</v>
      </c>
      <c r="M52" s="414">
        <v>679444.70200000016</v>
      </c>
      <c r="N52" s="414">
        <v>12643406.844675437</v>
      </c>
      <c r="O52" s="98"/>
      <c r="P52" s="62" t="s">
        <v>495</v>
      </c>
      <c r="Q52" s="98"/>
      <c r="R52" s="46"/>
      <c r="S52" s="147">
        <f t="shared" si="6"/>
        <v>4646104.6583920009</v>
      </c>
      <c r="T52" s="147">
        <v>2690643.9375218325</v>
      </c>
      <c r="U52" s="147">
        <v>184733.50543494249</v>
      </c>
      <c r="V52" s="147">
        <v>77958.379869568656</v>
      </c>
      <c r="W52" s="147">
        <v>175527.79700000849</v>
      </c>
      <c r="X52" s="148">
        <v>55500.456608698092</v>
      </c>
      <c r="Y52" s="148">
        <v>1461740.5819569502</v>
      </c>
      <c r="Z52" s="148">
        <v>1250850.1413479198</v>
      </c>
      <c r="AA52" s="148">
        <v>506242.21169572906</v>
      </c>
      <c r="AB52" s="148">
        <v>744607.92965219077</v>
      </c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</row>
    <row r="53" spans="1:64" s="43" customFormat="1" ht="14.1" customHeight="1">
      <c r="A53" s="98"/>
      <c r="B53" s="62" t="s">
        <v>432</v>
      </c>
      <c r="C53" s="98"/>
      <c r="D53" s="46"/>
      <c r="E53" s="147">
        <v>57641561.853468336</v>
      </c>
      <c r="F53" s="414">
        <v>56824044.258468375</v>
      </c>
      <c r="G53" s="146">
        <f t="shared" si="4"/>
        <v>53978035.550727107</v>
      </c>
      <c r="H53" s="414">
        <v>34282926.85905052</v>
      </c>
      <c r="I53" s="414">
        <v>6243587.7597096264</v>
      </c>
      <c r="J53" s="414">
        <v>0</v>
      </c>
      <c r="K53" s="414">
        <v>460779.75329002494</v>
      </c>
      <c r="L53" s="414">
        <v>258784.84780643519</v>
      </c>
      <c r="M53" s="414">
        <v>557992.7030000001</v>
      </c>
      <c r="N53" s="414">
        <v>12173963.627870491</v>
      </c>
      <c r="O53" s="98"/>
      <c r="P53" s="62" t="s">
        <v>432</v>
      </c>
      <c r="Q53" s="98"/>
      <c r="R53" s="46"/>
      <c r="S53" s="147">
        <f t="shared" si="6"/>
        <v>2846008.7077412801</v>
      </c>
      <c r="T53" s="147">
        <v>1733181.3721931833</v>
      </c>
      <c r="U53" s="147">
        <v>73786.65432257668</v>
      </c>
      <c r="V53" s="147">
        <v>57225.105322567375</v>
      </c>
      <c r="W53" s="147">
        <v>120415.83206441787</v>
      </c>
      <c r="X53" s="148">
        <v>33134.552258063901</v>
      </c>
      <c r="Y53" s="148">
        <v>828265.19158047112</v>
      </c>
      <c r="Z53" s="148">
        <v>817517.59499995108</v>
      </c>
      <c r="AA53" s="148">
        <v>258257.78154838071</v>
      </c>
      <c r="AB53" s="148">
        <v>559259.81345157046</v>
      </c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</row>
    <row r="54" spans="1:64" s="43" customFormat="1" ht="14.1" customHeight="1">
      <c r="A54" s="1100" t="s">
        <v>20</v>
      </c>
      <c r="B54" s="1100"/>
      <c r="C54" s="1100"/>
      <c r="D54" s="2"/>
      <c r="E54" s="147"/>
      <c r="F54" s="414"/>
      <c r="G54" s="414"/>
      <c r="H54" s="414"/>
      <c r="I54" s="414"/>
      <c r="J54" s="414"/>
      <c r="K54" s="414"/>
      <c r="L54" s="414"/>
      <c r="M54" s="414"/>
      <c r="N54" s="414"/>
      <c r="O54" s="1100" t="s">
        <v>20</v>
      </c>
      <c r="P54" s="1100"/>
      <c r="Q54" s="1100"/>
      <c r="R54" s="2"/>
      <c r="S54" s="147"/>
      <c r="T54" s="147"/>
      <c r="U54" s="147"/>
      <c r="V54" s="147"/>
      <c r="W54" s="147"/>
      <c r="X54" s="148"/>
      <c r="Y54" s="148"/>
      <c r="Z54" s="148"/>
      <c r="AA54" s="148"/>
      <c r="AB54" s="148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</row>
    <row r="55" spans="1:64" s="43" customFormat="1" ht="14.1" customHeight="1">
      <c r="A55" s="44"/>
      <c r="B55" s="62" t="s">
        <v>487</v>
      </c>
      <c r="C55" s="44"/>
      <c r="D55" s="180"/>
      <c r="E55" s="147">
        <v>18454305.285592575</v>
      </c>
      <c r="F55" s="414">
        <v>18430396.503508382</v>
      </c>
      <c r="G55" s="146">
        <f t="shared" si="4"/>
        <v>15258591.885209423</v>
      </c>
      <c r="H55" s="414">
        <v>10915425.745662155</v>
      </c>
      <c r="I55" s="414">
        <v>1456886.6760275073</v>
      </c>
      <c r="J55" s="414">
        <v>0</v>
      </c>
      <c r="K55" s="414">
        <v>173393.80876589825</v>
      </c>
      <c r="L55" s="414">
        <v>67988.339833500038</v>
      </c>
      <c r="M55" s="414">
        <v>195426.4549522931</v>
      </c>
      <c r="N55" s="414">
        <v>2449470.8599680704</v>
      </c>
      <c r="O55" s="44"/>
      <c r="P55" s="62" t="s">
        <v>487</v>
      </c>
      <c r="Q55" s="44"/>
      <c r="R55" s="180"/>
      <c r="S55" s="399">
        <f t="shared" ref="S55:S64" si="7">SUM(T55:Y55)</f>
        <v>3171804.6182989664</v>
      </c>
      <c r="T55" s="147">
        <v>923846.38975454995</v>
      </c>
      <c r="U55" s="147">
        <v>85149.736408737386</v>
      </c>
      <c r="V55" s="147">
        <v>75932.679900787116</v>
      </c>
      <c r="W55" s="147">
        <v>160113.96306837513</v>
      </c>
      <c r="X55" s="409">
        <v>14981.945398231488</v>
      </c>
      <c r="Y55" s="409">
        <v>1911779.9037682856</v>
      </c>
      <c r="Z55" s="409">
        <v>23908.782084187776</v>
      </c>
      <c r="AA55" s="409">
        <v>20441.28193473793</v>
      </c>
      <c r="AB55" s="409">
        <v>3467.5001494498415</v>
      </c>
    </row>
    <row r="56" spans="1:64" s="43" customFormat="1" ht="14.1" customHeight="1">
      <c r="A56" s="6"/>
      <c r="B56" s="62" t="s">
        <v>488</v>
      </c>
      <c r="C56" s="6"/>
      <c r="D56" s="2"/>
      <c r="E56" s="147">
        <v>14529712.080757445</v>
      </c>
      <c r="F56" s="414">
        <v>14477495.787140226</v>
      </c>
      <c r="G56" s="146">
        <f t="shared" si="4"/>
        <v>12070966.291520391</v>
      </c>
      <c r="H56" s="414">
        <v>8970618.7884525303</v>
      </c>
      <c r="I56" s="414">
        <v>1324302.6702417121</v>
      </c>
      <c r="J56" s="414">
        <v>0</v>
      </c>
      <c r="K56" s="414">
        <v>308107.34595908632</v>
      </c>
      <c r="L56" s="414">
        <v>38585.962905072069</v>
      </c>
      <c r="M56" s="414">
        <v>141228.93107642178</v>
      </c>
      <c r="N56" s="414">
        <v>1288122.5928855694</v>
      </c>
      <c r="O56" s="6"/>
      <c r="P56" s="62" t="s">
        <v>488</v>
      </c>
      <c r="Q56" s="6"/>
      <c r="R56" s="2"/>
      <c r="S56" s="399">
        <f t="shared" si="7"/>
        <v>2406529.4956198423</v>
      </c>
      <c r="T56" s="147">
        <v>853583.70498271927</v>
      </c>
      <c r="U56" s="147">
        <v>103334.40695417336</v>
      </c>
      <c r="V56" s="147">
        <v>52856.203858915505</v>
      </c>
      <c r="W56" s="147">
        <v>123275.37072277757</v>
      </c>
      <c r="X56" s="148">
        <v>18289.068296164231</v>
      </c>
      <c r="Y56" s="148">
        <v>1255190.7408050923</v>
      </c>
      <c r="Z56" s="148">
        <v>52216.293617215109</v>
      </c>
      <c r="AA56" s="148">
        <v>27293.12416840353</v>
      </c>
      <c r="AB56" s="148">
        <v>24923.169448811583</v>
      </c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</row>
    <row r="57" spans="1:64" s="43" customFormat="1" ht="14.1" customHeight="1">
      <c r="A57" s="98"/>
      <c r="B57" s="62" t="s">
        <v>489</v>
      </c>
      <c r="C57" s="98"/>
      <c r="D57" s="46"/>
      <c r="E57" s="147">
        <v>30876390.080540217</v>
      </c>
      <c r="F57" s="414">
        <v>30696788.943238147</v>
      </c>
      <c r="G57" s="146">
        <f t="shared" si="4"/>
        <v>25792516.320504323</v>
      </c>
      <c r="H57" s="414">
        <v>18553246.461633466</v>
      </c>
      <c r="I57" s="414">
        <v>2854754.3027991289</v>
      </c>
      <c r="J57" s="414">
        <v>0</v>
      </c>
      <c r="K57" s="414">
        <v>460049.46930135414</v>
      </c>
      <c r="L57" s="414">
        <v>76587.245920420377</v>
      </c>
      <c r="M57" s="414">
        <v>416395.57576547103</v>
      </c>
      <c r="N57" s="414">
        <v>3431483.2650844823</v>
      </c>
      <c r="O57" s="98"/>
      <c r="P57" s="62" t="s">
        <v>489</v>
      </c>
      <c r="Q57" s="98"/>
      <c r="R57" s="46"/>
      <c r="S57" s="399">
        <f t="shared" si="7"/>
        <v>4904272.6227338221</v>
      </c>
      <c r="T57" s="147">
        <v>1772167.8830097639</v>
      </c>
      <c r="U57" s="147">
        <v>213106.19040191613</v>
      </c>
      <c r="V57" s="147">
        <v>107537.25267169999</v>
      </c>
      <c r="W57" s="147">
        <v>202391.77926428893</v>
      </c>
      <c r="X57" s="148">
        <v>11910.395037200935</v>
      </c>
      <c r="Y57" s="148">
        <v>2597159.1223489526</v>
      </c>
      <c r="Z57" s="148">
        <v>179601.13730205089</v>
      </c>
      <c r="AA57" s="148">
        <v>116917.63115736065</v>
      </c>
      <c r="AB57" s="148">
        <v>62683.506144690342</v>
      </c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</row>
    <row r="58" spans="1:64" s="43" customFormat="1" ht="14.1" customHeight="1">
      <c r="A58" s="98"/>
      <c r="B58" s="62" t="s">
        <v>490</v>
      </c>
      <c r="C58" s="98"/>
      <c r="D58" s="46"/>
      <c r="E58" s="147">
        <v>46251813.991468534</v>
      </c>
      <c r="F58" s="414">
        <v>45829121.042927124</v>
      </c>
      <c r="G58" s="146">
        <f t="shared" si="4"/>
        <v>38643575.143166065</v>
      </c>
      <c r="H58" s="414">
        <v>25209837.248274338</v>
      </c>
      <c r="I58" s="414">
        <v>5636687.5438021673</v>
      </c>
      <c r="J58" s="414">
        <v>680.00000006413302</v>
      </c>
      <c r="K58" s="414">
        <v>982665.75746128499</v>
      </c>
      <c r="L58" s="414">
        <v>88411.078362941422</v>
      </c>
      <c r="M58" s="414">
        <v>415755.22711458168</v>
      </c>
      <c r="N58" s="414">
        <v>6309538.2881506905</v>
      </c>
      <c r="O58" s="98"/>
      <c r="P58" s="62" t="s">
        <v>490</v>
      </c>
      <c r="Q58" s="98"/>
      <c r="R58" s="46"/>
      <c r="S58" s="399">
        <f t="shared" si="7"/>
        <v>7185545.8997610612</v>
      </c>
      <c r="T58" s="147">
        <v>2689958.4067677115</v>
      </c>
      <c r="U58" s="147">
        <v>586677.20417156047</v>
      </c>
      <c r="V58" s="147">
        <v>130020.34123072142</v>
      </c>
      <c r="W58" s="147">
        <v>332107.63571708085</v>
      </c>
      <c r="X58" s="148">
        <v>63288.764548976054</v>
      </c>
      <c r="Y58" s="148">
        <v>3383493.5473250113</v>
      </c>
      <c r="Z58" s="148">
        <v>422692.94854135264</v>
      </c>
      <c r="AA58" s="148">
        <v>319659.79015181737</v>
      </c>
      <c r="AB58" s="148">
        <v>103033.15838953543</v>
      </c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</row>
    <row r="59" spans="1:64" s="43" customFormat="1" ht="14.1" customHeight="1">
      <c r="A59" s="98"/>
      <c r="B59" s="62" t="s">
        <v>491</v>
      </c>
      <c r="C59" s="98"/>
      <c r="D59" s="46"/>
      <c r="E59" s="147">
        <v>47679645.871788234</v>
      </c>
      <c r="F59" s="414">
        <v>47176888.54664325</v>
      </c>
      <c r="G59" s="146">
        <f t="shared" si="4"/>
        <v>40053910.545273699</v>
      </c>
      <c r="H59" s="414">
        <v>26692302.912788682</v>
      </c>
      <c r="I59" s="414">
        <v>5482934.3389344048</v>
      </c>
      <c r="J59" s="414">
        <v>256637.59552380955</v>
      </c>
      <c r="K59" s="414">
        <v>502129.16653940227</v>
      </c>
      <c r="L59" s="414">
        <v>173204.47201545196</v>
      </c>
      <c r="M59" s="414">
        <v>515663.33591298317</v>
      </c>
      <c r="N59" s="414">
        <v>6431038.723558967</v>
      </c>
      <c r="O59" s="98"/>
      <c r="P59" s="62" t="s">
        <v>491</v>
      </c>
      <c r="Q59" s="98"/>
      <c r="R59" s="46"/>
      <c r="S59" s="399">
        <f t="shared" si="7"/>
        <v>7122978.0013695564</v>
      </c>
      <c r="T59" s="147">
        <v>2577891.785478137</v>
      </c>
      <c r="U59" s="147">
        <v>288866.3115167013</v>
      </c>
      <c r="V59" s="147">
        <v>142604.93244594859</v>
      </c>
      <c r="W59" s="147">
        <v>243224.6733045615</v>
      </c>
      <c r="X59" s="148">
        <v>44848.51832444629</v>
      </c>
      <c r="Y59" s="148">
        <v>3825541.7802997623</v>
      </c>
      <c r="Z59" s="148">
        <v>502757.32514496055</v>
      </c>
      <c r="AA59" s="148">
        <v>280029.48223596683</v>
      </c>
      <c r="AB59" s="148">
        <v>222727.84290899363</v>
      </c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</row>
    <row r="60" spans="1:64" s="43" customFormat="1" ht="14.1" customHeight="1">
      <c r="A60" s="98"/>
      <c r="B60" s="62" t="s">
        <v>492</v>
      </c>
      <c r="C60" s="98"/>
      <c r="D60" s="46"/>
      <c r="E60" s="147">
        <v>78368271.63413021</v>
      </c>
      <c r="F60" s="414">
        <v>76990156.528004453</v>
      </c>
      <c r="G60" s="146">
        <f t="shared" si="4"/>
        <v>68227848.954539001</v>
      </c>
      <c r="H60" s="414">
        <v>42001764.314879932</v>
      </c>
      <c r="I60" s="414">
        <v>10398562.816870516</v>
      </c>
      <c r="J60" s="414">
        <v>70287.671035185209</v>
      </c>
      <c r="K60" s="414">
        <v>1367442.2962444685</v>
      </c>
      <c r="L60" s="414">
        <v>162173.69475029298</v>
      </c>
      <c r="M60" s="414">
        <v>971147.9702641957</v>
      </c>
      <c r="N60" s="414">
        <v>13256470.190494398</v>
      </c>
      <c r="O60" s="98"/>
      <c r="P60" s="62" t="s">
        <v>492</v>
      </c>
      <c r="Q60" s="98"/>
      <c r="R60" s="46"/>
      <c r="S60" s="399">
        <f t="shared" si="7"/>
        <v>8762307.5734654926</v>
      </c>
      <c r="T60" s="147">
        <v>4173894.7160767689</v>
      </c>
      <c r="U60" s="147">
        <v>470234.16580881836</v>
      </c>
      <c r="V60" s="147">
        <v>199252.13491988627</v>
      </c>
      <c r="W60" s="147">
        <v>411271.99019682332</v>
      </c>
      <c r="X60" s="148">
        <v>343649.56342367921</v>
      </c>
      <c r="Y60" s="148">
        <v>3164005.0030395174</v>
      </c>
      <c r="Z60" s="148">
        <v>1378115.1061257794</v>
      </c>
      <c r="AA60" s="148">
        <v>510365.40914057277</v>
      </c>
      <c r="AB60" s="148">
        <v>867749.6969852075</v>
      </c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</row>
    <row r="61" spans="1:64" s="43" customFormat="1" ht="14.1" customHeight="1">
      <c r="A61" s="98"/>
      <c r="B61" s="62" t="s">
        <v>493</v>
      </c>
      <c r="C61" s="98"/>
      <c r="D61" s="46"/>
      <c r="E61" s="147">
        <v>33909521.762477748</v>
      </c>
      <c r="F61" s="414">
        <v>33248724.437358402</v>
      </c>
      <c r="G61" s="146">
        <f t="shared" si="4"/>
        <v>29711375.135073103</v>
      </c>
      <c r="H61" s="414">
        <v>19969585.407453384</v>
      </c>
      <c r="I61" s="414">
        <v>4068029.3065640517</v>
      </c>
      <c r="J61" s="414">
        <v>405625.09518044622</v>
      </c>
      <c r="K61" s="414">
        <v>274483.54289966094</v>
      </c>
      <c r="L61" s="414">
        <v>67292.181371619212</v>
      </c>
      <c r="M61" s="414">
        <v>405222.23389892746</v>
      </c>
      <c r="N61" s="414">
        <v>4521137.3677050155</v>
      </c>
      <c r="O61" s="98"/>
      <c r="P61" s="62" t="s">
        <v>493</v>
      </c>
      <c r="Q61" s="98"/>
      <c r="R61" s="46"/>
      <c r="S61" s="399">
        <f t="shared" si="7"/>
        <v>3537349.3022853015</v>
      </c>
      <c r="T61" s="147">
        <v>1923089.0447437866</v>
      </c>
      <c r="U61" s="147">
        <v>161220.03403766998</v>
      </c>
      <c r="V61" s="147">
        <v>58505.061084337794</v>
      </c>
      <c r="W61" s="147">
        <v>182240.85378668006</v>
      </c>
      <c r="X61" s="148">
        <v>38540.14734129532</v>
      </c>
      <c r="Y61" s="148">
        <v>1173754.1612915322</v>
      </c>
      <c r="Z61" s="148">
        <v>660797.32511936198</v>
      </c>
      <c r="AA61" s="148">
        <v>253091.47432895721</v>
      </c>
      <c r="AB61" s="148">
        <v>407705.85079040518</v>
      </c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</row>
    <row r="62" spans="1:64" s="43" customFormat="1" ht="14.1" customHeight="1">
      <c r="A62" s="98"/>
      <c r="B62" s="62" t="s">
        <v>494</v>
      </c>
      <c r="C62" s="98"/>
      <c r="D62" s="46"/>
      <c r="E62" s="147">
        <v>49292864.940705642</v>
      </c>
      <c r="F62" s="414">
        <v>48683268.53202381</v>
      </c>
      <c r="G62" s="146">
        <f t="shared" si="4"/>
        <v>44102989.790172376</v>
      </c>
      <c r="H62" s="414">
        <v>26745743.575705763</v>
      </c>
      <c r="I62" s="414">
        <v>6915061.935613934</v>
      </c>
      <c r="J62" s="414">
        <v>14247.850666667277</v>
      </c>
      <c r="K62" s="414">
        <v>738835.89129394782</v>
      </c>
      <c r="L62" s="414">
        <v>106322.48247354018</v>
      </c>
      <c r="M62" s="414">
        <v>587518.31870410067</v>
      </c>
      <c r="N62" s="414">
        <v>8995259.7357144281</v>
      </c>
      <c r="O62" s="98"/>
      <c r="P62" s="62" t="s">
        <v>494</v>
      </c>
      <c r="Q62" s="98"/>
      <c r="R62" s="46"/>
      <c r="S62" s="399">
        <f t="shared" si="7"/>
        <v>4580278.7418514453</v>
      </c>
      <c r="T62" s="147">
        <v>2276276.2143703243</v>
      </c>
      <c r="U62" s="147">
        <v>260298.78917648792</v>
      </c>
      <c r="V62" s="147">
        <v>81250.76376527689</v>
      </c>
      <c r="W62" s="147">
        <v>213235.82708575242</v>
      </c>
      <c r="X62" s="148">
        <v>294117.7151823407</v>
      </c>
      <c r="Y62" s="148">
        <v>1455099.4322712633</v>
      </c>
      <c r="Z62" s="148">
        <v>609596.40868182806</v>
      </c>
      <c r="AA62" s="148">
        <v>244970.40953787437</v>
      </c>
      <c r="AB62" s="148">
        <v>364625.99914395378</v>
      </c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</row>
    <row r="63" spans="1:64" s="44" customFormat="1" ht="14.1" customHeight="1">
      <c r="A63" s="98"/>
      <c r="B63" s="62" t="s">
        <v>495</v>
      </c>
      <c r="C63" s="98"/>
      <c r="D63" s="46"/>
      <c r="E63" s="147">
        <v>61110450.712028489</v>
      </c>
      <c r="F63" s="414">
        <v>59651855.089218453</v>
      </c>
      <c r="G63" s="146">
        <f t="shared" si="4"/>
        <v>53696879.652465142</v>
      </c>
      <c r="H63" s="414">
        <v>32523722.181460697</v>
      </c>
      <c r="I63" s="414">
        <v>10295995.041525947</v>
      </c>
      <c r="J63" s="414">
        <v>221594.5</v>
      </c>
      <c r="K63" s="414">
        <v>611515.86922414077</v>
      </c>
      <c r="L63" s="414">
        <v>123585.41416037924</v>
      </c>
      <c r="M63" s="414">
        <v>644324.43732069724</v>
      </c>
      <c r="N63" s="414">
        <v>9276142.2087732833</v>
      </c>
      <c r="O63" s="98"/>
      <c r="P63" s="62" t="s">
        <v>495</v>
      </c>
      <c r="Q63" s="98"/>
      <c r="R63" s="46"/>
      <c r="S63" s="399">
        <f t="shared" si="7"/>
        <v>5954975.4367532916</v>
      </c>
      <c r="T63" s="147">
        <v>3157727.4307317133</v>
      </c>
      <c r="U63" s="147">
        <v>238973.66151730411</v>
      </c>
      <c r="V63" s="147">
        <v>111983.27557350183</v>
      </c>
      <c r="W63" s="147">
        <v>344788.06900545285</v>
      </c>
      <c r="X63" s="414">
        <v>175659.16503552877</v>
      </c>
      <c r="Y63" s="414">
        <v>1925843.8348897905</v>
      </c>
      <c r="Z63" s="414">
        <v>1458595.6228100641</v>
      </c>
      <c r="AA63" s="414">
        <v>564759.04083210451</v>
      </c>
      <c r="AB63" s="414">
        <v>893836.58197795949</v>
      </c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</row>
    <row r="64" spans="1:64" s="43" customFormat="1" ht="14.1" customHeight="1" thickBot="1">
      <c r="A64" s="100"/>
      <c r="B64" s="63" t="s">
        <v>432</v>
      </c>
      <c r="C64" s="100"/>
      <c r="D64" s="181"/>
      <c r="E64" s="151">
        <v>139976429.02915901</v>
      </c>
      <c r="F64" s="415">
        <v>136971512.94081101</v>
      </c>
      <c r="G64" s="150">
        <f t="shared" si="4"/>
        <v>126790099.45541906</v>
      </c>
      <c r="H64" s="415">
        <v>73477461.820916861</v>
      </c>
      <c r="I64" s="415">
        <v>19456704.076348513</v>
      </c>
      <c r="J64" s="415">
        <v>1249997.1469999999</v>
      </c>
      <c r="K64" s="415">
        <v>1464781.642695656</v>
      </c>
      <c r="L64" s="415">
        <v>523056.32978260907</v>
      </c>
      <c r="M64" s="415">
        <v>1667446.6589999998</v>
      </c>
      <c r="N64" s="415">
        <v>28950651.779675439</v>
      </c>
      <c r="O64" s="100"/>
      <c r="P64" s="63" t="s">
        <v>432</v>
      </c>
      <c r="Q64" s="100"/>
      <c r="R64" s="181"/>
      <c r="S64" s="400">
        <f t="shared" si="7"/>
        <v>10181413.485391999</v>
      </c>
      <c r="T64" s="151">
        <v>6007531.6895218305</v>
      </c>
      <c r="U64" s="151">
        <v>420005.06543494272</v>
      </c>
      <c r="V64" s="151">
        <v>230540.48386956862</v>
      </c>
      <c r="W64" s="151">
        <v>375880.36600000865</v>
      </c>
      <c r="X64" s="415">
        <v>153972.58360869807</v>
      </c>
      <c r="Y64" s="415">
        <v>2993483.2969569494</v>
      </c>
      <c r="Z64" s="415">
        <v>3004916.0883479207</v>
      </c>
      <c r="AA64" s="415">
        <v>1130194.7216957286</v>
      </c>
      <c r="AB64" s="415">
        <v>1874721.3666521916</v>
      </c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</row>
    <row r="66" spans="1:26" s="421" customFormat="1" ht="13.2">
      <c r="A66" s="419"/>
      <c r="B66" s="419"/>
      <c r="C66" s="419"/>
      <c r="D66" s="420"/>
      <c r="O66" s="419"/>
      <c r="P66" s="419"/>
      <c r="Q66" s="419"/>
      <c r="R66" s="420"/>
    </row>
    <row r="67" spans="1:26" s="421" customFormat="1" ht="20.25" customHeight="1">
      <c r="A67" s="419"/>
      <c r="B67" s="419"/>
      <c r="C67" s="419"/>
      <c r="D67" s="420"/>
      <c r="O67" s="419"/>
      <c r="P67" s="419"/>
      <c r="Q67" s="419"/>
      <c r="R67" s="420"/>
    </row>
    <row r="68" spans="1:26" s="421" customFormat="1" ht="13.2">
      <c r="A68" s="419"/>
      <c r="B68" s="419"/>
      <c r="C68" s="419"/>
      <c r="D68" s="419"/>
      <c r="E68" s="419"/>
      <c r="F68" s="420"/>
      <c r="G68" s="420"/>
      <c r="O68" s="419"/>
      <c r="P68" s="419"/>
      <c r="Q68" s="419"/>
      <c r="R68" s="419"/>
      <c r="W68" s="419"/>
      <c r="X68" s="419"/>
      <c r="Y68" s="419"/>
      <c r="Z68" s="420"/>
    </row>
    <row r="69" spans="1:26" s="421" customFormat="1" ht="13.2">
      <c r="A69" s="419"/>
      <c r="B69" s="419"/>
      <c r="C69" s="419"/>
      <c r="D69" s="419"/>
      <c r="E69" s="419"/>
      <c r="F69" s="420"/>
      <c r="G69" s="420"/>
      <c r="O69" s="419"/>
      <c r="P69" s="419"/>
      <c r="Q69" s="419"/>
      <c r="R69" s="419"/>
      <c r="W69" s="419"/>
      <c r="X69" s="419"/>
      <c r="Y69" s="419"/>
      <c r="Z69" s="420"/>
    </row>
    <row r="70" spans="1:26" s="421" customFormat="1" ht="13.2">
      <c r="A70" s="419"/>
      <c r="B70" s="419"/>
      <c r="C70" s="419"/>
      <c r="D70" s="419"/>
      <c r="E70" s="419"/>
      <c r="F70" s="420"/>
      <c r="G70" s="420"/>
      <c r="O70" s="419"/>
      <c r="P70" s="419"/>
      <c r="Q70" s="419"/>
      <c r="R70" s="419"/>
      <c r="W70" s="419"/>
      <c r="X70" s="419"/>
      <c r="Y70" s="419"/>
      <c r="Z70" s="420"/>
    </row>
    <row r="71" spans="1:26" s="421" customFormat="1" ht="13.8">
      <c r="A71" s="419"/>
      <c r="B71" s="419"/>
      <c r="C71" s="419"/>
      <c r="D71" s="419"/>
      <c r="E71" s="419"/>
      <c r="F71" s="420"/>
      <c r="G71" s="420"/>
      <c r="J71" s="422"/>
      <c r="O71" s="419"/>
      <c r="P71" s="419"/>
      <c r="Q71" s="419"/>
      <c r="R71" s="419"/>
      <c r="W71" s="419"/>
      <c r="X71" s="419"/>
      <c r="Y71" s="419"/>
      <c r="Z71" s="420"/>
    </row>
    <row r="72" spans="1:26" s="421" customFormat="1" ht="13.2">
      <c r="A72" s="419"/>
      <c r="B72" s="419"/>
      <c r="C72" s="419"/>
      <c r="D72" s="419"/>
      <c r="E72" s="419"/>
      <c r="F72" s="420"/>
      <c r="G72" s="420"/>
      <c r="O72" s="419"/>
      <c r="P72" s="419"/>
      <c r="Q72" s="419"/>
      <c r="R72" s="419"/>
      <c r="W72" s="419"/>
      <c r="X72" s="419"/>
      <c r="Y72" s="419"/>
      <c r="Z72" s="420"/>
    </row>
    <row r="73" spans="1:26" s="421" customFormat="1" ht="13.2">
      <c r="A73" s="419"/>
      <c r="B73" s="419"/>
      <c r="C73" s="419"/>
      <c r="D73" s="419"/>
      <c r="E73" s="419"/>
      <c r="F73" s="420"/>
      <c r="G73" s="420"/>
      <c r="O73" s="419"/>
      <c r="P73" s="419"/>
      <c r="Q73" s="419"/>
      <c r="R73" s="419"/>
      <c r="W73" s="419"/>
      <c r="X73" s="419"/>
      <c r="Y73" s="419"/>
      <c r="Z73" s="420"/>
    </row>
    <row r="74" spans="1:26" s="421" customFormat="1" ht="13.8">
      <c r="A74" s="419"/>
      <c r="B74" s="419"/>
      <c r="C74" s="419"/>
      <c r="D74" s="419"/>
      <c r="E74" s="419"/>
      <c r="F74" s="420"/>
      <c r="G74" s="420"/>
      <c r="J74" s="422"/>
      <c r="O74" s="419"/>
      <c r="P74" s="419"/>
      <c r="Q74" s="419"/>
      <c r="R74" s="419"/>
      <c r="W74" s="419"/>
      <c r="X74" s="419"/>
      <c r="Y74" s="419"/>
      <c r="Z74" s="420"/>
    </row>
    <row r="75" spans="1:26" s="421" customFormat="1" ht="13.8">
      <c r="A75" s="419"/>
      <c r="B75" s="419"/>
      <c r="C75" s="419"/>
      <c r="D75" s="419"/>
      <c r="E75" s="419"/>
      <c r="F75" s="420"/>
      <c r="G75" s="420"/>
      <c r="J75" s="422"/>
      <c r="O75" s="419"/>
      <c r="P75" s="419"/>
      <c r="Q75" s="419"/>
      <c r="R75" s="419"/>
      <c r="W75" s="419"/>
      <c r="X75" s="419"/>
      <c r="Y75" s="419"/>
      <c r="Z75" s="420"/>
    </row>
    <row r="76" spans="1:26" s="421" customFormat="1" ht="13.2">
      <c r="A76" s="419"/>
      <c r="B76" s="419"/>
      <c r="C76" s="419"/>
      <c r="D76" s="419"/>
      <c r="E76" s="419"/>
      <c r="F76" s="420"/>
      <c r="G76" s="420"/>
      <c r="O76" s="419"/>
      <c r="P76" s="419"/>
      <c r="Q76" s="419"/>
      <c r="R76" s="419"/>
      <c r="W76" s="419"/>
      <c r="X76" s="419"/>
      <c r="Y76" s="419"/>
      <c r="Z76" s="420"/>
    </row>
    <row r="77" spans="1:26" s="421" customFormat="1" ht="13.8">
      <c r="A77" s="419"/>
      <c r="B77" s="419"/>
      <c r="C77" s="419"/>
      <c r="D77" s="419"/>
      <c r="E77" s="419"/>
      <c r="F77" s="420"/>
      <c r="G77" s="420"/>
      <c r="J77" s="422"/>
      <c r="O77" s="419"/>
      <c r="P77" s="419"/>
      <c r="Q77" s="419"/>
      <c r="R77" s="419"/>
      <c r="W77" s="419"/>
      <c r="X77" s="419"/>
      <c r="Y77" s="419"/>
      <c r="Z77" s="420"/>
    </row>
    <row r="78" spans="1:26" s="421" customFormat="1" ht="13.2">
      <c r="A78" s="419"/>
      <c r="B78" s="419"/>
      <c r="C78" s="419"/>
      <c r="D78" s="419"/>
      <c r="E78" s="419"/>
      <c r="F78" s="420"/>
      <c r="G78" s="420"/>
      <c r="O78" s="419"/>
      <c r="P78" s="419"/>
      <c r="Q78" s="419"/>
      <c r="R78" s="419"/>
      <c r="W78" s="419"/>
      <c r="X78" s="419"/>
      <c r="Y78" s="419"/>
      <c r="Z78" s="420"/>
    </row>
    <row r="79" spans="1:26" s="421" customFormat="1" ht="13.8">
      <c r="A79" s="419"/>
      <c r="B79" s="419"/>
      <c r="C79" s="419"/>
      <c r="D79" s="419"/>
      <c r="E79" s="419"/>
      <c r="F79" s="420"/>
      <c r="G79" s="420"/>
      <c r="J79" s="422"/>
      <c r="O79" s="419"/>
      <c r="P79" s="419"/>
      <c r="Q79" s="419"/>
      <c r="R79" s="419"/>
      <c r="W79" s="419"/>
      <c r="X79" s="419"/>
      <c r="Y79" s="419"/>
      <c r="Z79" s="420"/>
    </row>
    <row r="80" spans="1:26" s="421" customFormat="1" ht="13.2">
      <c r="A80" s="419"/>
      <c r="B80" s="419"/>
      <c r="C80" s="419"/>
      <c r="D80" s="419"/>
      <c r="E80" s="419"/>
      <c r="F80" s="420"/>
      <c r="G80" s="420"/>
      <c r="O80" s="419"/>
      <c r="P80" s="419"/>
      <c r="Q80" s="419"/>
      <c r="R80" s="419"/>
      <c r="W80" s="419"/>
      <c r="X80" s="419"/>
      <c r="Y80" s="419"/>
      <c r="Z80" s="420"/>
    </row>
    <row r="81" spans="1:26" s="421" customFormat="1" ht="13.2">
      <c r="A81" s="419"/>
      <c r="B81" s="419"/>
      <c r="C81" s="419"/>
      <c r="D81" s="419"/>
      <c r="E81" s="419"/>
      <c r="F81" s="420"/>
      <c r="G81" s="420"/>
      <c r="O81" s="419"/>
      <c r="P81" s="419"/>
      <c r="Q81" s="419"/>
      <c r="R81" s="419"/>
      <c r="W81" s="419"/>
      <c r="X81" s="419"/>
      <c r="Y81" s="419"/>
      <c r="Z81" s="420"/>
    </row>
    <row r="82" spans="1:26" s="421" customFormat="1" ht="13.2">
      <c r="A82" s="419"/>
      <c r="B82" s="419"/>
      <c r="C82" s="419"/>
      <c r="D82" s="419"/>
      <c r="E82" s="419"/>
      <c r="F82" s="420"/>
      <c r="G82" s="420"/>
      <c r="O82" s="419"/>
      <c r="P82" s="419"/>
      <c r="Q82" s="419"/>
      <c r="R82" s="419"/>
      <c r="W82" s="419"/>
      <c r="X82" s="419"/>
      <c r="Y82" s="419"/>
      <c r="Z82" s="420"/>
    </row>
    <row r="83" spans="1:26" s="421" customFormat="1" ht="13.2">
      <c r="A83" s="419"/>
      <c r="B83" s="419"/>
      <c r="C83" s="419"/>
      <c r="D83" s="419"/>
      <c r="E83" s="419"/>
      <c r="F83" s="420"/>
      <c r="G83" s="420"/>
      <c r="O83" s="419"/>
      <c r="P83" s="419"/>
      <c r="Q83" s="419"/>
      <c r="R83" s="419"/>
      <c r="W83" s="419"/>
      <c r="X83" s="419"/>
      <c r="Y83" s="419"/>
      <c r="Z83" s="420"/>
    </row>
    <row r="84" spans="1:26" s="421" customFormat="1" ht="13.2">
      <c r="A84" s="419"/>
      <c r="B84" s="419"/>
      <c r="C84" s="419"/>
      <c r="D84" s="419"/>
      <c r="E84" s="419"/>
      <c r="F84" s="420"/>
      <c r="G84" s="420"/>
      <c r="O84" s="419"/>
      <c r="P84" s="419"/>
      <c r="Q84" s="419"/>
      <c r="R84" s="419"/>
      <c r="W84" s="419"/>
      <c r="X84" s="419"/>
      <c r="Y84" s="419"/>
      <c r="Z84" s="420"/>
    </row>
    <row r="85" spans="1:26" s="421" customFormat="1" ht="13.8">
      <c r="A85" s="419"/>
      <c r="B85" s="419"/>
      <c r="C85" s="419"/>
      <c r="D85" s="419"/>
      <c r="E85" s="419"/>
      <c r="F85" s="420"/>
      <c r="G85" s="420"/>
      <c r="J85" s="422"/>
      <c r="O85" s="419"/>
      <c r="P85" s="419"/>
      <c r="Q85" s="419"/>
      <c r="R85" s="419"/>
      <c r="W85" s="419"/>
      <c r="X85" s="419"/>
      <c r="Y85" s="419"/>
      <c r="Z85" s="420"/>
    </row>
    <row r="86" spans="1:26" s="421" customFormat="1" ht="13.8">
      <c r="A86" s="419"/>
      <c r="B86" s="419"/>
      <c r="C86" s="419"/>
      <c r="D86" s="419"/>
      <c r="E86" s="419"/>
      <c r="F86" s="420"/>
      <c r="G86" s="420"/>
      <c r="J86" s="422"/>
      <c r="O86" s="419"/>
      <c r="P86" s="419"/>
      <c r="Q86" s="419"/>
      <c r="R86" s="419"/>
      <c r="W86" s="419"/>
      <c r="X86" s="419"/>
      <c r="Y86" s="419"/>
      <c r="Z86" s="420"/>
    </row>
    <row r="87" spans="1:26" s="421" customFormat="1" ht="13.2">
      <c r="A87" s="419"/>
      <c r="B87" s="419"/>
      <c r="C87" s="419"/>
      <c r="D87" s="419"/>
      <c r="E87" s="419"/>
      <c r="F87" s="420"/>
      <c r="G87" s="420"/>
      <c r="O87" s="419"/>
      <c r="P87" s="419"/>
      <c r="Q87" s="419"/>
      <c r="R87" s="419"/>
      <c r="W87" s="419"/>
      <c r="X87" s="419"/>
      <c r="Y87" s="419"/>
      <c r="Z87" s="420"/>
    </row>
    <row r="88" spans="1:26" s="421" customFormat="1" ht="13.2">
      <c r="A88" s="419"/>
      <c r="B88" s="419"/>
      <c r="C88" s="419"/>
      <c r="D88" s="419"/>
      <c r="E88" s="419"/>
      <c r="F88" s="420"/>
      <c r="G88" s="420"/>
      <c r="O88" s="419"/>
      <c r="P88" s="419"/>
      <c r="Q88" s="419"/>
      <c r="R88" s="419"/>
      <c r="W88" s="419"/>
      <c r="X88" s="419"/>
      <c r="Y88" s="419"/>
      <c r="Z88" s="420"/>
    </row>
    <row r="89" spans="1:26" s="421" customFormat="1" ht="13.2">
      <c r="A89" s="419"/>
      <c r="B89" s="419"/>
      <c r="C89" s="419"/>
      <c r="D89" s="419"/>
      <c r="E89" s="419"/>
      <c r="F89" s="420"/>
      <c r="G89" s="420"/>
      <c r="O89" s="419"/>
      <c r="P89" s="419"/>
      <c r="Q89" s="419"/>
      <c r="R89" s="419"/>
      <c r="W89" s="419"/>
      <c r="X89" s="419"/>
      <c r="Y89" s="419"/>
      <c r="Z89" s="420"/>
    </row>
    <row r="90" spans="1:26" s="421" customFormat="1" ht="13.2">
      <c r="A90" s="419"/>
      <c r="B90" s="419"/>
      <c r="C90" s="419"/>
      <c r="D90" s="419"/>
      <c r="E90" s="419"/>
      <c r="F90" s="420"/>
      <c r="G90" s="420"/>
      <c r="O90" s="419"/>
      <c r="P90" s="419"/>
      <c r="Q90" s="419"/>
      <c r="R90" s="419"/>
      <c r="W90" s="419"/>
      <c r="X90" s="419"/>
      <c r="Y90" s="419"/>
      <c r="Z90" s="420"/>
    </row>
    <row r="91" spans="1:26" s="421" customFormat="1" ht="13.2">
      <c r="A91" s="419"/>
      <c r="B91" s="419"/>
      <c r="C91" s="419"/>
      <c r="D91" s="419"/>
      <c r="E91" s="419"/>
      <c r="F91" s="420"/>
      <c r="G91" s="420"/>
      <c r="O91" s="419"/>
      <c r="P91" s="419"/>
      <c r="Q91" s="419"/>
      <c r="R91" s="419"/>
      <c r="W91" s="419"/>
      <c r="X91" s="419"/>
      <c r="Y91" s="419"/>
      <c r="Z91" s="420"/>
    </row>
    <row r="92" spans="1:26" s="421" customFormat="1" ht="13.8">
      <c r="A92" s="419"/>
      <c r="B92" s="419"/>
      <c r="C92" s="419"/>
      <c r="D92" s="419"/>
      <c r="E92" s="419"/>
      <c r="F92" s="420"/>
      <c r="G92" s="420"/>
      <c r="J92" s="422"/>
      <c r="O92" s="419"/>
      <c r="P92" s="419"/>
      <c r="Q92" s="419"/>
      <c r="R92" s="419"/>
      <c r="W92" s="419"/>
      <c r="X92" s="419"/>
      <c r="Y92" s="419"/>
      <c r="Z92" s="420"/>
    </row>
    <row r="93" spans="1:26" s="421" customFormat="1" ht="13.2">
      <c r="A93" s="419"/>
      <c r="B93" s="419"/>
      <c r="C93" s="419"/>
      <c r="D93" s="419"/>
      <c r="E93" s="419"/>
      <c r="F93" s="420"/>
      <c r="G93" s="420"/>
      <c r="O93" s="419"/>
      <c r="P93" s="419"/>
      <c r="Q93" s="419"/>
      <c r="R93" s="419"/>
      <c r="W93" s="419"/>
      <c r="X93" s="419"/>
      <c r="Y93" s="419"/>
      <c r="Z93" s="420"/>
    </row>
    <row r="94" spans="1:26" s="421" customFormat="1" ht="13.2">
      <c r="A94" s="419"/>
      <c r="B94" s="419"/>
      <c r="C94" s="419"/>
      <c r="D94" s="419"/>
      <c r="E94" s="419"/>
      <c r="F94" s="420"/>
      <c r="G94" s="420"/>
      <c r="O94" s="419"/>
      <c r="P94" s="419"/>
      <c r="Q94" s="419"/>
      <c r="R94" s="419"/>
      <c r="W94" s="419"/>
      <c r="X94" s="419"/>
      <c r="Y94" s="419"/>
      <c r="Z94" s="420"/>
    </row>
    <row r="95" spans="1:26" s="421" customFormat="1" ht="13.2">
      <c r="A95" s="419"/>
      <c r="B95" s="419"/>
      <c r="C95" s="419"/>
      <c r="D95" s="419"/>
      <c r="E95" s="419"/>
      <c r="F95" s="420"/>
      <c r="G95" s="420"/>
      <c r="O95" s="419"/>
      <c r="P95" s="419"/>
      <c r="Q95" s="419"/>
      <c r="R95" s="419"/>
      <c r="W95" s="419"/>
      <c r="X95" s="419"/>
      <c r="Y95" s="419"/>
      <c r="Z95" s="420"/>
    </row>
    <row r="96" spans="1:26" s="421" customFormat="1" ht="13.2">
      <c r="A96" s="419"/>
      <c r="B96" s="419"/>
      <c r="C96" s="419"/>
      <c r="D96" s="419"/>
      <c r="E96" s="419"/>
      <c r="F96" s="420"/>
      <c r="G96" s="420"/>
      <c r="O96" s="419"/>
      <c r="P96" s="419"/>
      <c r="Q96" s="419"/>
      <c r="R96" s="419"/>
      <c r="W96" s="419"/>
      <c r="X96" s="419"/>
      <c r="Y96" s="419"/>
      <c r="Z96" s="420"/>
    </row>
    <row r="97" spans="1:26" s="421" customFormat="1" ht="13.2">
      <c r="A97" s="419"/>
      <c r="B97" s="419"/>
      <c r="C97" s="419"/>
      <c r="D97" s="419"/>
      <c r="E97" s="419"/>
      <c r="F97" s="420"/>
      <c r="G97" s="420"/>
      <c r="O97" s="419"/>
      <c r="P97" s="419"/>
      <c r="Q97" s="419"/>
      <c r="R97" s="419"/>
      <c r="W97" s="419"/>
      <c r="X97" s="419"/>
      <c r="Y97" s="419"/>
      <c r="Z97" s="420"/>
    </row>
    <row r="98" spans="1:26" s="421" customFormat="1" ht="13.8">
      <c r="A98" s="419"/>
      <c r="B98" s="419"/>
      <c r="C98" s="419"/>
      <c r="D98" s="419"/>
      <c r="E98" s="419"/>
      <c r="F98" s="420"/>
      <c r="G98" s="420"/>
      <c r="J98" s="422"/>
      <c r="O98" s="419"/>
      <c r="P98" s="419"/>
      <c r="Q98" s="419"/>
      <c r="R98" s="419"/>
      <c r="W98" s="419"/>
      <c r="X98" s="419"/>
      <c r="Y98" s="419"/>
      <c r="Z98" s="420"/>
    </row>
    <row r="99" spans="1:26" s="421" customFormat="1" ht="13.2">
      <c r="A99" s="419"/>
      <c r="B99" s="419"/>
      <c r="C99" s="419"/>
      <c r="D99" s="419"/>
      <c r="E99" s="419"/>
      <c r="F99" s="420"/>
      <c r="G99" s="420"/>
      <c r="O99" s="419"/>
      <c r="P99" s="419"/>
      <c r="Q99" s="419"/>
      <c r="R99" s="419"/>
      <c r="W99" s="419"/>
      <c r="X99" s="419"/>
      <c r="Y99" s="419"/>
      <c r="Z99" s="420"/>
    </row>
    <row r="100" spans="1:26" s="421" customFormat="1" ht="13.2">
      <c r="A100" s="419"/>
      <c r="B100" s="419"/>
      <c r="C100" s="419"/>
      <c r="D100" s="419"/>
      <c r="E100" s="419"/>
      <c r="F100" s="420"/>
      <c r="G100" s="420"/>
      <c r="O100" s="419"/>
      <c r="P100" s="419"/>
      <c r="Q100" s="419"/>
      <c r="R100" s="419"/>
      <c r="W100" s="419"/>
      <c r="X100" s="419"/>
      <c r="Y100" s="419"/>
      <c r="Z100" s="420"/>
    </row>
    <row r="101" spans="1:26" s="421" customFormat="1" ht="13.2">
      <c r="A101" s="419"/>
      <c r="B101" s="419"/>
      <c r="C101" s="419"/>
      <c r="D101" s="419"/>
      <c r="E101" s="419"/>
      <c r="F101" s="420"/>
      <c r="G101" s="420"/>
      <c r="O101" s="419"/>
      <c r="P101" s="419"/>
      <c r="Q101" s="419"/>
      <c r="R101" s="419"/>
      <c r="W101" s="419"/>
      <c r="X101" s="419"/>
      <c r="Y101" s="419"/>
      <c r="Z101" s="420"/>
    </row>
    <row r="102" spans="1:26" s="421" customFormat="1" ht="13.8">
      <c r="A102" s="419"/>
      <c r="B102" s="419"/>
      <c r="C102" s="419"/>
      <c r="D102" s="419"/>
      <c r="E102" s="419"/>
      <c r="F102" s="420"/>
      <c r="G102" s="420"/>
      <c r="J102" s="422"/>
      <c r="O102" s="419"/>
      <c r="P102" s="419"/>
      <c r="Q102" s="419"/>
      <c r="R102" s="419"/>
      <c r="W102" s="419"/>
      <c r="X102" s="419"/>
      <c r="Y102" s="419"/>
      <c r="Z102" s="420"/>
    </row>
    <row r="103" spans="1:26" s="421" customFormat="1" ht="13.8">
      <c r="A103" s="419"/>
      <c r="B103" s="419"/>
      <c r="C103" s="419"/>
      <c r="D103" s="419"/>
      <c r="E103" s="419"/>
      <c r="F103" s="420"/>
      <c r="G103" s="420"/>
      <c r="J103" s="422"/>
      <c r="O103" s="419"/>
      <c r="P103" s="419"/>
      <c r="Q103" s="419"/>
      <c r="R103" s="419"/>
      <c r="W103" s="419"/>
      <c r="X103" s="419"/>
      <c r="Y103" s="419"/>
      <c r="Z103" s="420"/>
    </row>
    <row r="104" spans="1:26" s="421" customFormat="1" ht="13.8">
      <c r="A104" s="419"/>
      <c r="B104" s="419"/>
      <c r="C104" s="419"/>
      <c r="D104" s="419"/>
      <c r="E104" s="419"/>
      <c r="F104" s="420"/>
      <c r="G104" s="420"/>
      <c r="J104" s="422"/>
      <c r="O104" s="419"/>
      <c r="P104" s="419"/>
      <c r="Q104" s="419"/>
      <c r="R104" s="419"/>
      <c r="W104" s="419"/>
      <c r="X104" s="419"/>
      <c r="Y104" s="419"/>
      <c r="Z104" s="420"/>
    </row>
    <row r="105" spans="1:26" s="421" customFormat="1" ht="13.8">
      <c r="A105" s="419"/>
      <c r="B105" s="419"/>
      <c r="C105" s="419"/>
      <c r="D105" s="419"/>
      <c r="E105" s="419"/>
      <c r="F105" s="420"/>
      <c r="G105" s="420"/>
      <c r="J105" s="422"/>
      <c r="O105" s="419"/>
      <c r="P105" s="419"/>
      <c r="Q105" s="419"/>
      <c r="R105" s="419"/>
      <c r="W105" s="419"/>
      <c r="X105" s="419"/>
      <c r="Y105" s="419"/>
      <c r="Z105" s="420"/>
    </row>
    <row r="106" spans="1:26" s="421" customFormat="1" ht="13.2">
      <c r="A106" s="419"/>
      <c r="B106" s="419"/>
      <c r="C106" s="419"/>
      <c r="D106" s="419"/>
      <c r="E106" s="419"/>
      <c r="F106" s="420"/>
      <c r="G106" s="420"/>
      <c r="O106" s="419"/>
      <c r="P106" s="419"/>
      <c r="Q106" s="419"/>
      <c r="R106" s="419"/>
      <c r="W106" s="419"/>
      <c r="X106" s="419"/>
      <c r="Y106" s="419"/>
      <c r="Z106" s="420"/>
    </row>
    <row r="107" spans="1:26" s="421" customFormat="1" ht="13.2">
      <c r="A107" s="419"/>
      <c r="B107" s="419"/>
      <c r="C107" s="419"/>
      <c r="D107" s="419"/>
      <c r="E107" s="419"/>
      <c r="F107" s="420"/>
      <c r="G107" s="420"/>
      <c r="O107" s="419"/>
      <c r="P107" s="419"/>
      <c r="Q107" s="419"/>
      <c r="R107" s="419"/>
      <c r="W107" s="419"/>
      <c r="X107" s="419"/>
      <c r="Y107" s="419"/>
      <c r="Z107" s="420"/>
    </row>
    <row r="108" spans="1:26" s="421" customFormat="1" ht="13.2">
      <c r="A108" s="419"/>
      <c r="B108" s="419"/>
      <c r="C108" s="419"/>
      <c r="D108" s="419"/>
      <c r="E108" s="419"/>
      <c r="F108" s="420"/>
      <c r="G108" s="420"/>
      <c r="O108" s="419"/>
      <c r="P108" s="419"/>
      <c r="Q108" s="419"/>
      <c r="R108" s="419"/>
      <c r="W108" s="419"/>
      <c r="X108" s="419"/>
      <c r="Y108" s="419"/>
      <c r="Z108" s="420"/>
    </row>
    <row r="109" spans="1:26" s="421" customFormat="1" ht="13.2">
      <c r="A109" s="419"/>
      <c r="B109" s="419"/>
      <c r="C109" s="419"/>
      <c r="D109" s="419"/>
      <c r="E109" s="419"/>
      <c r="F109" s="420"/>
      <c r="G109" s="420"/>
      <c r="O109" s="419"/>
      <c r="P109" s="419"/>
      <c r="Q109" s="419"/>
      <c r="R109" s="419"/>
      <c r="W109" s="419"/>
      <c r="X109" s="419"/>
      <c r="Y109" s="419"/>
      <c r="Z109" s="420"/>
    </row>
    <row r="110" spans="1:26" s="421" customFormat="1" ht="13.2">
      <c r="A110" s="419"/>
      <c r="B110" s="419"/>
      <c r="C110" s="419"/>
      <c r="D110" s="419"/>
      <c r="E110" s="419"/>
      <c r="F110" s="420"/>
      <c r="G110" s="420"/>
      <c r="O110" s="419"/>
      <c r="P110" s="419"/>
      <c r="Q110" s="419"/>
      <c r="R110" s="419"/>
      <c r="W110" s="419"/>
      <c r="X110" s="419"/>
      <c r="Y110" s="419"/>
      <c r="Z110" s="420"/>
    </row>
    <row r="111" spans="1:26" s="421" customFormat="1" ht="13.2">
      <c r="A111" s="419"/>
      <c r="B111" s="419"/>
      <c r="C111" s="419"/>
      <c r="D111" s="419"/>
      <c r="E111" s="419"/>
      <c r="F111" s="420"/>
      <c r="G111" s="420"/>
      <c r="O111" s="419"/>
      <c r="P111" s="419"/>
      <c r="Q111" s="419"/>
      <c r="R111" s="419"/>
      <c r="W111" s="419"/>
      <c r="X111" s="419"/>
      <c r="Y111" s="419"/>
      <c r="Z111" s="420"/>
    </row>
    <row r="112" spans="1:26" s="421" customFormat="1" ht="13.2">
      <c r="A112" s="419"/>
      <c r="B112" s="419"/>
      <c r="C112" s="419"/>
      <c r="D112" s="419"/>
      <c r="E112" s="419"/>
      <c r="F112" s="420"/>
      <c r="G112" s="420"/>
      <c r="O112" s="419"/>
      <c r="P112" s="419"/>
      <c r="Q112" s="419"/>
      <c r="R112" s="419"/>
      <c r="W112" s="419"/>
      <c r="X112" s="419"/>
      <c r="Y112" s="419"/>
      <c r="Z112" s="420"/>
    </row>
    <row r="113" spans="1:26" s="421" customFormat="1" ht="13.8">
      <c r="A113" s="419"/>
      <c r="B113" s="419"/>
      <c r="C113" s="419"/>
      <c r="D113" s="419"/>
      <c r="E113" s="419"/>
      <c r="F113" s="420"/>
      <c r="G113" s="420"/>
      <c r="J113" s="422"/>
      <c r="O113" s="419"/>
      <c r="P113" s="419"/>
      <c r="Q113" s="419"/>
      <c r="R113" s="419"/>
      <c r="W113" s="419"/>
      <c r="X113" s="419"/>
      <c r="Y113" s="419"/>
      <c r="Z113" s="420"/>
    </row>
    <row r="114" spans="1:26" s="421" customFormat="1" ht="13.2">
      <c r="A114" s="419"/>
      <c r="B114" s="419"/>
      <c r="C114" s="419"/>
      <c r="D114" s="419"/>
      <c r="E114" s="419"/>
      <c r="F114" s="420"/>
      <c r="G114" s="420"/>
      <c r="O114" s="419"/>
      <c r="P114" s="419"/>
      <c r="Q114" s="419"/>
      <c r="R114" s="419"/>
      <c r="W114" s="419"/>
      <c r="X114" s="419"/>
      <c r="Y114" s="419"/>
      <c r="Z114" s="420"/>
    </row>
    <row r="115" spans="1:26" s="421" customFormat="1" ht="13.2">
      <c r="A115" s="419"/>
      <c r="B115" s="419"/>
      <c r="C115" s="419"/>
      <c r="D115" s="419"/>
      <c r="E115" s="419"/>
      <c r="F115" s="420"/>
      <c r="G115" s="420"/>
      <c r="O115" s="419"/>
      <c r="P115" s="419"/>
      <c r="Q115" s="419"/>
      <c r="R115" s="419"/>
      <c r="W115" s="419"/>
      <c r="X115" s="419"/>
      <c r="Y115" s="419"/>
      <c r="Z115" s="420"/>
    </row>
    <row r="116" spans="1:26" s="421" customFormat="1" ht="13.2">
      <c r="A116" s="419"/>
      <c r="B116" s="419"/>
      <c r="C116" s="419"/>
      <c r="D116" s="419"/>
      <c r="E116" s="419"/>
      <c r="F116" s="420"/>
      <c r="G116" s="420"/>
      <c r="O116" s="419"/>
      <c r="P116" s="419"/>
      <c r="Q116" s="419"/>
      <c r="R116" s="419"/>
      <c r="W116" s="419"/>
      <c r="X116" s="419"/>
      <c r="Y116" s="419"/>
      <c r="Z116" s="420"/>
    </row>
    <row r="117" spans="1:26" s="421" customFormat="1" ht="13.2">
      <c r="A117" s="419"/>
      <c r="B117" s="419"/>
      <c r="C117" s="419"/>
      <c r="D117" s="419"/>
      <c r="E117" s="419"/>
      <c r="F117" s="420"/>
      <c r="G117" s="420"/>
      <c r="O117" s="419"/>
      <c r="P117" s="419"/>
      <c r="Q117" s="419"/>
      <c r="R117" s="419"/>
      <c r="W117" s="419"/>
      <c r="X117" s="419"/>
      <c r="Y117" s="419"/>
      <c r="Z117" s="420"/>
    </row>
    <row r="118" spans="1:26" s="421" customFormat="1" ht="13.2">
      <c r="A118" s="419"/>
      <c r="B118" s="419"/>
      <c r="C118" s="419"/>
      <c r="D118" s="419"/>
      <c r="E118" s="419"/>
      <c r="F118" s="420"/>
      <c r="G118" s="420"/>
      <c r="O118" s="419"/>
      <c r="P118" s="419"/>
      <c r="Q118" s="419"/>
      <c r="R118" s="419"/>
      <c r="W118" s="419"/>
      <c r="X118" s="419"/>
      <c r="Y118" s="419"/>
      <c r="Z118" s="420"/>
    </row>
    <row r="119" spans="1:26" s="421" customFormat="1" ht="13.2">
      <c r="A119" s="419"/>
      <c r="B119" s="419"/>
      <c r="C119" s="419"/>
      <c r="D119" s="419"/>
      <c r="E119" s="419"/>
      <c r="F119" s="420"/>
      <c r="G119" s="420"/>
      <c r="O119" s="419"/>
      <c r="P119" s="419"/>
      <c r="Q119" s="419"/>
      <c r="R119" s="419"/>
      <c r="W119" s="419"/>
      <c r="X119" s="419"/>
      <c r="Y119" s="419"/>
      <c r="Z119" s="420"/>
    </row>
    <row r="120" spans="1:26" s="421" customFormat="1" ht="13.2">
      <c r="A120" s="419"/>
      <c r="B120" s="419"/>
      <c r="C120" s="419"/>
      <c r="D120" s="419"/>
      <c r="E120" s="419"/>
      <c r="F120" s="420"/>
      <c r="G120" s="420"/>
      <c r="O120" s="419"/>
      <c r="P120" s="419"/>
      <c r="Q120" s="419"/>
      <c r="R120" s="419"/>
      <c r="W120" s="419"/>
      <c r="X120" s="419"/>
      <c r="Y120" s="419"/>
      <c r="Z120" s="420"/>
    </row>
    <row r="121" spans="1:26" s="421" customFormat="1" ht="13.2">
      <c r="A121" s="419"/>
      <c r="B121" s="419"/>
      <c r="C121" s="419"/>
      <c r="D121" s="419"/>
      <c r="E121" s="419"/>
      <c r="F121" s="420"/>
      <c r="G121" s="420"/>
      <c r="O121" s="419"/>
      <c r="P121" s="419"/>
      <c r="Q121" s="419"/>
      <c r="R121" s="419"/>
      <c r="W121" s="419"/>
      <c r="X121" s="419"/>
      <c r="Y121" s="419"/>
      <c r="Z121" s="420"/>
    </row>
    <row r="122" spans="1:26" s="421" customFormat="1" ht="13.8">
      <c r="A122" s="419"/>
      <c r="B122" s="419"/>
      <c r="C122" s="419"/>
      <c r="D122" s="419"/>
      <c r="E122" s="419"/>
      <c r="F122" s="420"/>
      <c r="G122" s="420"/>
      <c r="J122" s="422"/>
      <c r="O122" s="419"/>
      <c r="P122" s="419"/>
      <c r="Q122" s="419"/>
      <c r="R122" s="419"/>
      <c r="W122" s="419"/>
      <c r="X122" s="419"/>
      <c r="Y122" s="419"/>
      <c r="Z122" s="420"/>
    </row>
    <row r="123" spans="1:26" s="421" customFormat="1" ht="13.8">
      <c r="A123" s="419"/>
      <c r="B123" s="419"/>
      <c r="C123" s="419"/>
      <c r="D123" s="419"/>
      <c r="E123" s="419"/>
      <c r="F123" s="420"/>
      <c r="G123" s="420"/>
      <c r="J123" s="422"/>
      <c r="O123" s="419"/>
      <c r="P123" s="419"/>
      <c r="Q123" s="419"/>
      <c r="R123" s="419"/>
      <c r="W123" s="419"/>
      <c r="X123" s="419"/>
      <c r="Y123" s="419"/>
      <c r="Z123" s="420"/>
    </row>
    <row r="124" spans="1:26" s="421" customFormat="1" ht="13.8">
      <c r="A124" s="419"/>
      <c r="B124" s="419"/>
      <c r="C124" s="419"/>
      <c r="D124" s="419"/>
      <c r="E124" s="419"/>
      <c r="F124" s="420"/>
      <c r="G124" s="420"/>
      <c r="J124" s="422"/>
      <c r="O124" s="419"/>
      <c r="P124" s="419"/>
      <c r="Q124" s="419"/>
      <c r="R124" s="419"/>
      <c r="W124" s="419"/>
      <c r="X124" s="419"/>
      <c r="Y124" s="419"/>
      <c r="Z124" s="420"/>
    </row>
    <row r="125" spans="1:26" s="421" customFormat="1" ht="13.8">
      <c r="A125" s="419"/>
      <c r="B125" s="419"/>
      <c r="C125" s="419"/>
      <c r="D125" s="419"/>
      <c r="E125" s="419"/>
      <c r="F125" s="420"/>
      <c r="G125" s="420"/>
      <c r="J125" s="422"/>
      <c r="O125" s="419"/>
      <c r="P125" s="419"/>
      <c r="Q125" s="419"/>
      <c r="R125" s="419"/>
      <c r="W125" s="419"/>
      <c r="X125" s="419"/>
      <c r="Y125" s="419"/>
      <c r="Z125" s="420"/>
    </row>
    <row r="126" spans="1:26" s="421" customFormat="1" ht="13.2">
      <c r="A126" s="419"/>
      <c r="B126" s="419"/>
      <c r="C126" s="419"/>
      <c r="D126" s="419"/>
      <c r="E126" s="419"/>
      <c r="F126" s="420"/>
      <c r="G126" s="420"/>
      <c r="O126" s="419"/>
      <c r="P126" s="419"/>
      <c r="Q126" s="419"/>
      <c r="R126" s="419"/>
      <c r="W126" s="419"/>
      <c r="X126" s="419"/>
      <c r="Y126" s="419"/>
      <c r="Z126" s="420"/>
    </row>
    <row r="127" spans="1:26" s="421" customFormat="1" ht="13.2">
      <c r="A127" s="419"/>
      <c r="B127" s="419"/>
      <c r="C127" s="419"/>
      <c r="D127" s="419"/>
      <c r="E127" s="419"/>
      <c r="F127" s="420"/>
      <c r="G127" s="420"/>
      <c r="O127" s="419"/>
      <c r="P127" s="419"/>
      <c r="Q127" s="419"/>
      <c r="R127" s="419"/>
      <c r="W127" s="419"/>
      <c r="X127" s="419"/>
      <c r="Y127" s="419"/>
      <c r="Z127" s="420"/>
    </row>
    <row r="128" spans="1:26" s="421" customFormat="1" ht="13.2">
      <c r="A128" s="419"/>
      <c r="B128" s="419"/>
      <c r="C128" s="419"/>
      <c r="D128" s="419"/>
      <c r="E128" s="419"/>
      <c r="F128" s="420"/>
      <c r="G128" s="420"/>
      <c r="O128" s="419"/>
      <c r="P128" s="419"/>
      <c r="Q128" s="419"/>
      <c r="R128" s="419"/>
      <c r="W128" s="419"/>
      <c r="X128" s="419"/>
      <c r="Y128" s="419"/>
      <c r="Z128" s="420"/>
    </row>
    <row r="129" spans="1:26" s="421" customFormat="1" ht="13.8">
      <c r="A129" s="419"/>
      <c r="B129" s="419"/>
      <c r="C129" s="419"/>
      <c r="D129" s="419"/>
      <c r="E129" s="419"/>
      <c r="F129" s="420"/>
      <c r="G129" s="420"/>
      <c r="J129" s="422"/>
      <c r="O129" s="419"/>
      <c r="P129" s="419"/>
      <c r="Q129" s="419"/>
      <c r="R129" s="419"/>
      <c r="W129" s="419"/>
      <c r="X129" s="419"/>
      <c r="Y129" s="419"/>
      <c r="Z129" s="420"/>
    </row>
    <row r="130" spans="1:26" s="421" customFormat="1" ht="13.2">
      <c r="A130" s="419"/>
      <c r="B130" s="419"/>
      <c r="C130" s="419"/>
      <c r="D130" s="419"/>
      <c r="E130" s="419"/>
      <c r="F130" s="420"/>
      <c r="G130" s="420"/>
      <c r="O130" s="419"/>
      <c r="P130" s="419"/>
      <c r="Q130" s="419"/>
      <c r="R130" s="419"/>
      <c r="W130" s="419"/>
      <c r="X130" s="419"/>
      <c r="Y130" s="419"/>
      <c r="Z130" s="420"/>
    </row>
    <row r="131" spans="1:26" s="421" customFormat="1" ht="13.2">
      <c r="A131" s="419"/>
      <c r="B131" s="419"/>
      <c r="C131" s="419"/>
      <c r="D131" s="419"/>
      <c r="E131" s="419"/>
      <c r="F131" s="420"/>
      <c r="G131" s="420"/>
      <c r="O131" s="419"/>
      <c r="P131" s="419"/>
      <c r="Q131" s="419"/>
      <c r="R131" s="419"/>
      <c r="W131" s="419"/>
      <c r="X131" s="419"/>
      <c r="Y131" s="419"/>
      <c r="Z131" s="420"/>
    </row>
    <row r="132" spans="1:26" s="421" customFormat="1" ht="13.2">
      <c r="A132" s="419"/>
      <c r="B132" s="419"/>
      <c r="C132" s="419"/>
      <c r="D132" s="420"/>
      <c r="O132" s="419"/>
      <c r="P132" s="419"/>
      <c r="Q132" s="419"/>
      <c r="R132" s="420"/>
      <c r="S132" s="420"/>
    </row>
    <row r="133" spans="1:26" s="421" customFormat="1" ht="13.2">
      <c r="A133" s="419"/>
      <c r="B133" s="419"/>
      <c r="C133" s="419"/>
      <c r="D133" s="420"/>
      <c r="O133" s="419"/>
      <c r="P133" s="419"/>
      <c r="Q133" s="419"/>
      <c r="R133" s="420"/>
      <c r="S133" s="420"/>
    </row>
    <row r="134" spans="1:26" s="421" customFormat="1" ht="13.2">
      <c r="A134" s="419"/>
      <c r="B134" s="419"/>
      <c r="C134" s="419"/>
      <c r="D134" s="420"/>
      <c r="O134" s="419"/>
      <c r="P134" s="419"/>
      <c r="Q134" s="419"/>
      <c r="R134" s="420"/>
    </row>
    <row r="135" spans="1:26" s="421" customFormat="1" ht="13.2">
      <c r="A135" s="419"/>
      <c r="B135" s="419"/>
      <c r="C135" s="419"/>
      <c r="D135" s="420"/>
      <c r="O135" s="419"/>
      <c r="P135" s="419"/>
      <c r="Q135" s="419"/>
      <c r="R135" s="420"/>
    </row>
    <row r="136" spans="1:26" s="421" customFormat="1" ht="13.2">
      <c r="A136" s="419"/>
      <c r="B136" s="419"/>
      <c r="C136" s="419"/>
      <c r="D136" s="420"/>
      <c r="O136" s="419"/>
      <c r="P136" s="419"/>
      <c r="Q136" s="419"/>
      <c r="R136" s="420"/>
    </row>
    <row r="137" spans="1:26" s="421" customFormat="1" ht="13.2">
      <c r="A137" s="419"/>
      <c r="B137" s="419"/>
      <c r="C137" s="419"/>
      <c r="D137" s="420"/>
      <c r="O137" s="419"/>
      <c r="P137" s="419"/>
      <c r="Q137" s="419"/>
      <c r="R137" s="420"/>
    </row>
    <row r="138" spans="1:26" s="421" customFormat="1" ht="13.2">
      <c r="A138" s="419"/>
      <c r="B138" s="419"/>
      <c r="C138" s="419"/>
      <c r="D138" s="420"/>
      <c r="O138" s="419"/>
      <c r="P138" s="419"/>
      <c r="Q138" s="419"/>
      <c r="R138" s="420"/>
    </row>
    <row r="139" spans="1:26" s="421" customFormat="1" ht="13.2">
      <c r="A139" s="419"/>
      <c r="B139" s="419"/>
      <c r="C139" s="419"/>
      <c r="D139" s="420"/>
      <c r="O139" s="419"/>
      <c r="P139" s="419"/>
      <c r="Q139" s="419"/>
      <c r="R139" s="420"/>
    </row>
    <row r="140" spans="1:26" s="425" customFormat="1" ht="13.2">
      <c r="A140" s="423"/>
      <c r="B140" s="423"/>
      <c r="C140" s="423"/>
      <c r="D140" s="424"/>
      <c r="O140" s="423"/>
      <c r="P140" s="423"/>
      <c r="Q140" s="423"/>
      <c r="R140" s="424"/>
    </row>
    <row r="141" spans="1:26" s="425" customFormat="1" ht="13.2">
      <c r="A141" s="423"/>
      <c r="B141" s="423"/>
      <c r="C141" s="423"/>
      <c r="D141" s="424"/>
      <c r="O141" s="423"/>
      <c r="P141" s="423"/>
      <c r="Q141" s="423"/>
      <c r="R141" s="424"/>
    </row>
    <row r="142" spans="1:26" s="425" customFormat="1" ht="13.2">
      <c r="A142" s="423"/>
      <c r="B142" s="423"/>
      <c r="C142" s="423"/>
      <c r="D142" s="424"/>
      <c r="O142" s="423"/>
      <c r="P142" s="423"/>
      <c r="Q142" s="423"/>
      <c r="R142" s="424"/>
    </row>
    <row r="143" spans="1:26" s="425" customFormat="1" ht="13.2">
      <c r="A143" s="423"/>
      <c r="B143" s="423"/>
      <c r="C143" s="423"/>
      <c r="D143" s="424"/>
      <c r="O143" s="423"/>
      <c r="P143" s="423"/>
      <c r="Q143" s="423"/>
      <c r="R143" s="424"/>
    </row>
    <row r="144" spans="1:26" s="425" customFormat="1" ht="13.2">
      <c r="A144" s="423"/>
      <c r="B144" s="423"/>
      <c r="C144" s="423"/>
      <c r="D144" s="424"/>
      <c r="O144" s="423"/>
      <c r="P144" s="423"/>
      <c r="Q144" s="423"/>
      <c r="R144" s="424"/>
    </row>
    <row r="145" spans="1:18" s="425" customFormat="1" ht="13.2">
      <c r="A145" s="423"/>
      <c r="B145" s="423"/>
      <c r="C145" s="423"/>
      <c r="D145" s="424"/>
      <c r="O145" s="423"/>
      <c r="P145" s="423"/>
      <c r="Q145" s="423"/>
      <c r="R145" s="424"/>
    </row>
    <row r="146" spans="1:18" s="425" customFormat="1" ht="13.2">
      <c r="A146" s="423"/>
      <c r="B146" s="423"/>
      <c r="C146" s="423"/>
      <c r="D146" s="424"/>
      <c r="O146" s="423"/>
      <c r="P146" s="423"/>
      <c r="Q146" s="423"/>
      <c r="R146" s="424"/>
    </row>
    <row r="147" spans="1:18" s="425" customFormat="1" ht="13.2">
      <c r="A147" s="423"/>
      <c r="B147" s="423"/>
      <c r="C147" s="423"/>
      <c r="D147" s="424"/>
      <c r="O147" s="423"/>
      <c r="P147" s="423"/>
      <c r="Q147" s="423"/>
      <c r="R147" s="424"/>
    </row>
    <row r="148" spans="1:18" s="425" customFormat="1" ht="13.2">
      <c r="A148" s="423"/>
      <c r="B148" s="423"/>
      <c r="C148" s="423"/>
      <c r="D148" s="424"/>
      <c r="O148" s="423"/>
      <c r="P148" s="423"/>
      <c r="Q148" s="423"/>
      <c r="R148" s="424"/>
    </row>
    <row r="149" spans="1:18" s="425" customFormat="1" ht="13.2">
      <c r="A149" s="423"/>
      <c r="B149" s="423"/>
      <c r="C149" s="423"/>
      <c r="D149" s="424"/>
      <c r="O149" s="423"/>
      <c r="P149" s="423"/>
      <c r="Q149" s="423"/>
      <c r="R149" s="424"/>
    </row>
    <row r="150" spans="1:18" s="425" customFormat="1" ht="13.2">
      <c r="A150" s="423"/>
      <c r="B150" s="423"/>
      <c r="C150" s="423"/>
      <c r="D150" s="424"/>
      <c r="O150" s="423"/>
      <c r="P150" s="423"/>
      <c r="Q150" s="423"/>
      <c r="R150" s="424"/>
    </row>
    <row r="151" spans="1:18" s="425" customFormat="1" ht="13.2">
      <c r="A151" s="423"/>
      <c r="B151" s="423"/>
      <c r="C151" s="423"/>
      <c r="D151" s="424"/>
      <c r="O151" s="423"/>
      <c r="P151" s="423"/>
      <c r="Q151" s="423"/>
      <c r="R151" s="424"/>
    </row>
    <row r="152" spans="1:18" s="425" customFormat="1" ht="13.2">
      <c r="A152" s="423"/>
      <c r="B152" s="423"/>
      <c r="C152" s="423"/>
      <c r="D152" s="424"/>
      <c r="O152" s="423"/>
      <c r="P152" s="423"/>
      <c r="Q152" s="423"/>
      <c r="R152" s="424"/>
    </row>
    <row r="153" spans="1:18" s="425" customFormat="1" ht="13.2">
      <c r="A153" s="423"/>
      <c r="B153" s="423"/>
      <c r="C153" s="423"/>
      <c r="D153" s="424"/>
      <c r="O153" s="423"/>
      <c r="P153" s="423"/>
      <c r="Q153" s="423"/>
      <c r="R153" s="424"/>
    </row>
    <row r="154" spans="1:18" s="425" customFormat="1" ht="13.2">
      <c r="A154" s="423"/>
      <c r="B154" s="423"/>
      <c r="C154" s="423"/>
      <c r="D154" s="424"/>
      <c r="O154" s="423"/>
      <c r="P154" s="423"/>
      <c r="Q154" s="423"/>
      <c r="R154" s="424"/>
    </row>
    <row r="155" spans="1:18" s="425" customFormat="1" ht="13.2">
      <c r="A155" s="423"/>
      <c r="B155" s="423"/>
      <c r="C155" s="423"/>
      <c r="D155" s="424"/>
      <c r="O155" s="423"/>
      <c r="P155" s="423"/>
      <c r="Q155" s="423"/>
      <c r="R155" s="424"/>
    </row>
    <row r="156" spans="1:18" s="425" customFormat="1" ht="13.2">
      <c r="A156" s="423"/>
      <c r="B156" s="423"/>
      <c r="C156" s="423"/>
      <c r="D156" s="424"/>
      <c r="O156" s="423"/>
      <c r="P156" s="423"/>
      <c r="Q156" s="423"/>
      <c r="R156" s="424"/>
    </row>
    <row r="157" spans="1:18" s="425" customFormat="1" ht="13.2">
      <c r="A157" s="423"/>
      <c r="B157" s="423"/>
      <c r="C157" s="423"/>
      <c r="D157" s="424"/>
      <c r="O157" s="423"/>
      <c r="P157" s="423"/>
      <c r="Q157" s="423"/>
      <c r="R157" s="424"/>
    </row>
  </sheetData>
  <mergeCells count="72">
    <mergeCell ref="Y5:Y6"/>
    <mergeCell ref="V5:V6"/>
    <mergeCell ref="W5:W6"/>
    <mergeCell ref="S3:Y3"/>
    <mergeCell ref="S4:Y4"/>
    <mergeCell ref="I1:N1"/>
    <mergeCell ref="W1:AB1"/>
    <mergeCell ref="Z4:Z6"/>
    <mergeCell ref="AA4:AA6"/>
    <mergeCell ref="AB4:AB6"/>
    <mergeCell ref="T5:T6"/>
    <mergeCell ref="U5:U6"/>
    <mergeCell ref="L5:L6"/>
    <mergeCell ref="M5:M6"/>
    <mergeCell ref="X5:X6"/>
    <mergeCell ref="F3:N3"/>
    <mergeCell ref="O3:Q6"/>
    <mergeCell ref="F4:F6"/>
    <mergeCell ref="G5:G6"/>
    <mergeCell ref="H5:H6"/>
    <mergeCell ref="G4:N4"/>
    <mergeCell ref="I5:I6"/>
    <mergeCell ref="A8:C8"/>
    <mergeCell ref="O8:Q8"/>
    <mergeCell ref="N5:N6"/>
    <mergeCell ref="S5:S6"/>
    <mergeCell ref="J5:J6"/>
    <mergeCell ref="K5:K6"/>
    <mergeCell ref="A7:C7"/>
    <mergeCell ref="O7:Q7"/>
    <mergeCell ref="A3:C6"/>
    <mergeCell ref="E3:E6"/>
    <mergeCell ref="A11:C11"/>
    <mergeCell ref="O11:Q11"/>
    <mergeCell ref="A12:C12"/>
    <mergeCell ref="O12:Q12"/>
    <mergeCell ref="A9:C9"/>
    <mergeCell ref="O9:Q9"/>
    <mergeCell ref="A10:C10"/>
    <mergeCell ref="O10:Q10"/>
    <mergeCell ref="A13:C13"/>
    <mergeCell ref="O13:Q13"/>
    <mergeCell ref="A14:C14"/>
    <mergeCell ref="O14:Q14"/>
    <mergeCell ref="A24:C24"/>
    <mergeCell ref="O24:Q24"/>
    <mergeCell ref="A21:C21"/>
    <mergeCell ref="O16:Q16"/>
    <mergeCell ref="A17:C17"/>
    <mergeCell ref="O17:Q17"/>
    <mergeCell ref="O19:Q19"/>
    <mergeCell ref="O21:Q21"/>
    <mergeCell ref="A23:C23"/>
    <mergeCell ref="O23:Q23"/>
    <mergeCell ref="A16:C16"/>
    <mergeCell ref="A19:C19"/>
    <mergeCell ref="O54:Q54"/>
    <mergeCell ref="A15:C15"/>
    <mergeCell ref="O15:Q15"/>
    <mergeCell ref="O32:Q32"/>
    <mergeCell ref="A25:C25"/>
    <mergeCell ref="A20:C20"/>
    <mergeCell ref="O20:Q20"/>
    <mergeCell ref="A18:C18"/>
    <mergeCell ref="O18:Q18"/>
    <mergeCell ref="A32:C32"/>
    <mergeCell ref="A43:C43"/>
    <mergeCell ref="A22:C22"/>
    <mergeCell ref="O22:Q22"/>
    <mergeCell ref="A54:C54"/>
    <mergeCell ref="O43:Q43"/>
    <mergeCell ref="O25:Q25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3" manualBreakCount="3">
    <brk id="8" max="58" man="1"/>
    <brk id="14" max="58" man="1"/>
    <brk id="22" max="58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X198"/>
  <sheetViews>
    <sheetView view="pageBreakPreview" zoomScaleNormal="60" zoomScaleSheetLayoutView="100" workbookViewId="0">
      <selection activeCell="J65" sqref="J65"/>
    </sheetView>
  </sheetViews>
  <sheetFormatPr defaultColWidth="9.109375" defaultRowHeight="15.6"/>
  <cols>
    <col min="1" max="1" width="2.33203125" style="525" customWidth="1"/>
    <col min="2" max="2" width="15.6640625" style="525" customWidth="1"/>
    <col min="3" max="3" width="2.33203125" style="525" customWidth="1"/>
    <col min="4" max="4" width="1.6640625" style="526" customWidth="1"/>
    <col min="5" max="5" width="10.6640625" style="488" customWidth="1"/>
    <col min="6" max="6" width="13.88671875" style="114" customWidth="1"/>
    <col min="7" max="9" width="13.88671875" style="488" customWidth="1"/>
    <col min="10" max="13" width="22.88671875" style="488" customWidth="1"/>
    <col min="14" max="14" width="2.109375" style="525" customWidth="1"/>
    <col min="15" max="15" width="18.6640625" style="525" customWidth="1"/>
    <col min="16" max="16" width="2.33203125" style="525" customWidth="1"/>
    <col min="17" max="17" width="1.6640625" style="526" customWidth="1"/>
    <col min="18" max="20" width="12" style="488" customWidth="1"/>
    <col min="21" max="22" width="22" style="493" customWidth="1"/>
    <col min="23" max="26" width="22.88671875" style="488" customWidth="1"/>
    <col min="27" max="27" width="9.109375" style="494"/>
    <col min="28" max="31" width="9.109375" style="488"/>
    <col min="32" max="32" width="8.5546875" style="488" bestFit="1" customWidth="1"/>
    <col min="33" max="36" width="13.5546875" style="488" bestFit="1" customWidth="1"/>
    <col min="37" max="37" width="4.88671875" style="488" bestFit="1" customWidth="1"/>
    <col min="38" max="38" width="14.88671875" style="488" bestFit="1" customWidth="1"/>
    <col min="39" max="39" width="13.5546875" style="488" bestFit="1" customWidth="1"/>
    <col min="40" max="43" width="9.109375" style="488"/>
    <col min="44" max="44" width="9.6640625" style="488" bestFit="1" customWidth="1"/>
    <col min="45" max="46" width="11" style="488" bestFit="1" customWidth="1"/>
    <col min="47" max="50" width="13.5546875" style="488" bestFit="1" customWidth="1"/>
    <col min="51" max="16384" width="9.109375" style="488"/>
  </cols>
  <sheetData>
    <row r="1" spans="1:50" s="487" customFormat="1" ht="35.1" customHeight="1">
      <c r="A1" s="482"/>
      <c r="B1" s="482"/>
      <c r="C1" s="482"/>
      <c r="D1" s="482"/>
      <c r="E1" s="482"/>
      <c r="F1" s="264"/>
      <c r="G1" s="482"/>
      <c r="H1" s="482"/>
      <c r="I1" s="483" t="s">
        <v>581</v>
      </c>
      <c r="J1" s="1294" t="s">
        <v>276</v>
      </c>
      <c r="K1" s="1294"/>
      <c r="L1" s="1294"/>
      <c r="M1" s="1294"/>
      <c r="N1" s="482"/>
      <c r="O1" s="482"/>
      <c r="P1" s="482"/>
      <c r="Q1" s="482"/>
      <c r="R1" s="482"/>
      <c r="S1" s="482"/>
      <c r="T1" s="482"/>
      <c r="U1" s="484"/>
      <c r="V1" s="483" t="s">
        <v>582</v>
      </c>
      <c r="W1" s="485" t="s">
        <v>277</v>
      </c>
      <c r="X1" s="485"/>
      <c r="Y1" s="485"/>
      <c r="Z1" s="485"/>
      <c r="AA1" s="486"/>
    </row>
    <row r="2" spans="1:50" ht="12.9" customHeight="1" thickBot="1">
      <c r="A2" s="488"/>
      <c r="B2" s="489"/>
      <c r="C2" s="489"/>
      <c r="D2" s="490"/>
      <c r="M2" s="491" t="s">
        <v>66</v>
      </c>
      <c r="N2" s="492"/>
      <c r="O2" s="489"/>
      <c r="P2" s="489"/>
      <c r="Q2" s="490"/>
      <c r="R2" s="492"/>
      <c r="S2" s="492"/>
      <c r="T2" s="492"/>
      <c r="Z2" s="491" t="s">
        <v>66</v>
      </c>
    </row>
    <row r="3" spans="1:50" s="497" customFormat="1" ht="15" customHeight="1">
      <c r="A3" s="1290" t="s">
        <v>23</v>
      </c>
      <c r="B3" s="1290"/>
      <c r="C3" s="1290"/>
      <c r="D3" s="495"/>
      <c r="E3" s="1278" t="s">
        <v>165</v>
      </c>
      <c r="F3" s="1101" t="s">
        <v>352</v>
      </c>
      <c r="G3" s="1278" t="s">
        <v>19</v>
      </c>
      <c r="H3" s="1278" t="s">
        <v>80</v>
      </c>
      <c r="I3" s="1281" t="s">
        <v>210</v>
      </c>
      <c r="J3" s="1287" t="s">
        <v>211</v>
      </c>
      <c r="K3" s="1278" t="s">
        <v>167</v>
      </c>
      <c r="L3" s="1278" t="s">
        <v>182</v>
      </c>
      <c r="M3" s="1278" t="s">
        <v>47</v>
      </c>
      <c r="N3" s="1290" t="s">
        <v>23</v>
      </c>
      <c r="O3" s="1290"/>
      <c r="P3" s="1290"/>
      <c r="Q3" s="496"/>
      <c r="R3" s="1280" t="s">
        <v>478</v>
      </c>
      <c r="S3" s="1280"/>
      <c r="T3" s="1280"/>
      <c r="U3" s="1284" t="s">
        <v>832</v>
      </c>
      <c r="V3" s="1284" t="s">
        <v>833</v>
      </c>
      <c r="W3" s="1287" t="s">
        <v>48</v>
      </c>
      <c r="X3" s="1101" t="s">
        <v>49</v>
      </c>
      <c r="Y3" s="1278" t="s">
        <v>50</v>
      </c>
      <c r="Z3" s="1281" t="s">
        <v>351</v>
      </c>
    </row>
    <row r="4" spans="1:50" s="497" customFormat="1" ht="15" customHeight="1">
      <c r="A4" s="1291"/>
      <c r="B4" s="1291"/>
      <c r="C4" s="1291"/>
      <c r="D4" s="498"/>
      <c r="E4" s="1279"/>
      <c r="F4" s="1102"/>
      <c r="G4" s="1279"/>
      <c r="H4" s="1279"/>
      <c r="I4" s="1283"/>
      <c r="J4" s="1289"/>
      <c r="K4" s="1279"/>
      <c r="L4" s="1279"/>
      <c r="M4" s="1279"/>
      <c r="N4" s="1291"/>
      <c r="O4" s="1291"/>
      <c r="P4" s="1291"/>
      <c r="Q4" s="499"/>
      <c r="R4" s="1295"/>
      <c r="S4" s="1295"/>
      <c r="T4" s="1295"/>
      <c r="U4" s="1285"/>
      <c r="V4" s="1285"/>
      <c r="W4" s="1288"/>
      <c r="X4" s="1102"/>
      <c r="Y4" s="1279"/>
      <c r="Z4" s="1282"/>
    </row>
    <row r="5" spans="1:50" s="498" customFormat="1" ht="48.75" customHeight="1">
      <c r="A5" s="1292"/>
      <c r="B5" s="1292"/>
      <c r="C5" s="1292"/>
      <c r="D5" s="500"/>
      <c r="E5" s="1280"/>
      <c r="F5" s="1103"/>
      <c r="G5" s="1280"/>
      <c r="H5" s="1280"/>
      <c r="I5" s="501" t="s">
        <v>53</v>
      </c>
      <c r="J5" s="502" t="s">
        <v>51</v>
      </c>
      <c r="K5" s="1280"/>
      <c r="L5" s="1280"/>
      <c r="M5" s="1280"/>
      <c r="N5" s="1292"/>
      <c r="O5" s="1292"/>
      <c r="P5" s="1292"/>
      <c r="Q5" s="503"/>
      <c r="R5" s="504" t="s">
        <v>479</v>
      </c>
      <c r="S5" s="504" t="s">
        <v>480</v>
      </c>
      <c r="T5" s="504" t="s">
        <v>481</v>
      </c>
      <c r="U5" s="1286"/>
      <c r="V5" s="1286"/>
      <c r="W5" s="1289"/>
      <c r="X5" s="1103"/>
      <c r="Y5" s="1280"/>
      <c r="Z5" s="1283"/>
    </row>
    <row r="6" spans="1:50" s="509" customFormat="1" ht="24.6" hidden="1" customHeight="1">
      <c r="A6" s="1293" t="s">
        <v>212</v>
      </c>
      <c r="B6" s="1293"/>
      <c r="C6" s="1293"/>
      <c r="D6" s="505"/>
      <c r="E6" s="127">
        <v>15868</v>
      </c>
      <c r="F6" s="50"/>
      <c r="G6" s="132">
        <v>38000283</v>
      </c>
      <c r="H6" s="132">
        <v>14880553</v>
      </c>
      <c r="I6" s="132">
        <v>14414416</v>
      </c>
      <c r="J6" s="132">
        <v>14269542</v>
      </c>
      <c r="K6" s="132">
        <v>16883181</v>
      </c>
      <c r="L6" s="132">
        <v>55706999</v>
      </c>
      <c r="M6" s="132">
        <v>11504050</v>
      </c>
      <c r="N6" s="1293" t="s">
        <v>212</v>
      </c>
      <c r="O6" s="1293"/>
      <c r="P6" s="1293"/>
      <c r="Q6" s="22"/>
      <c r="R6" s="506">
        <v>18.899999999999999</v>
      </c>
      <c r="S6" s="506"/>
      <c r="T6" s="506"/>
      <c r="U6" s="507">
        <v>41.92</v>
      </c>
      <c r="V6" s="507">
        <v>94.56</v>
      </c>
      <c r="W6" s="132">
        <v>8469278</v>
      </c>
      <c r="X6" s="132">
        <v>34947120</v>
      </c>
      <c r="Y6" s="132">
        <v>33164217</v>
      </c>
      <c r="Z6" s="132">
        <v>36373904</v>
      </c>
      <c r="AA6" s="508"/>
    </row>
    <row r="7" spans="1:50" s="509" customFormat="1" ht="24.6" hidden="1" customHeight="1">
      <c r="A7" s="1277" t="s">
        <v>213</v>
      </c>
      <c r="B7" s="1277"/>
      <c r="C7" s="1277"/>
      <c r="D7" s="505"/>
      <c r="E7" s="131">
        <v>15359.729863485445</v>
      </c>
      <c r="F7" s="50"/>
      <c r="G7" s="132">
        <v>32226756</v>
      </c>
      <c r="H7" s="132">
        <v>10087914</v>
      </c>
      <c r="I7" s="132">
        <v>9627870</v>
      </c>
      <c r="J7" s="132">
        <v>9484193</v>
      </c>
      <c r="K7" s="132">
        <v>17277708</v>
      </c>
      <c r="L7" s="132">
        <v>78915637</v>
      </c>
      <c r="M7" s="132">
        <v>12322412</v>
      </c>
      <c r="N7" s="1277" t="s">
        <v>213</v>
      </c>
      <c r="O7" s="1277"/>
      <c r="P7" s="1277"/>
      <c r="Q7" s="22"/>
      <c r="R7" s="506">
        <v>16</v>
      </c>
      <c r="S7" s="506"/>
      <c r="T7" s="506"/>
      <c r="U7" s="507">
        <v>59.76</v>
      </c>
      <c r="V7" s="507">
        <v>90.97</v>
      </c>
      <c r="W7" s="132">
        <v>8025685</v>
      </c>
      <c r="X7" s="132">
        <v>32649973</v>
      </c>
      <c r="Y7" s="132">
        <v>32569579</v>
      </c>
      <c r="Z7" s="132">
        <v>31897761</v>
      </c>
      <c r="AA7" s="510"/>
    </row>
    <row r="8" spans="1:50" s="509" customFormat="1" ht="24.6" hidden="1" customHeight="1">
      <c r="A8" s="1277" t="s">
        <v>214</v>
      </c>
      <c r="B8" s="1277"/>
      <c r="C8" s="1277"/>
      <c r="D8" s="505"/>
      <c r="E8" s="131">
        <v>16753</v>
      </c>
      <c r="F8" s="50"/>
      <c r="G8" s="132">
        <v>29069572.076642986</v>
      </c>
      <c r="H8" s="132">
        <v>7421640.541992479</v>
      </c>
      <c r="I8" s="132">
        <v>7118931.4749597088</v>
      </c>
      <c r="J8" s="132">
        <v>6988200.5610935353</v>
      </c>
      <c r="K8" s="227" t="s">
        <v>14</v>
      </c>
      <c r="L8" s="132">
        <v>57010888.165052943</v>
      </c>
      <c r="M8" s="132">
        <v>15098341.343795979</v>
      </c>
      <c r="N8" s="1277" t="s">
        <v>214</v>
      </c>
      <c r="O8" s="1277"/>
      <c r="P8" s="1277"/>
      <c r="Q8" s="22"/>
      <c r="R8" s="506">
        <v>13.57619530830299</v>
      </c>
      <c r="S8" s="506"/>
      <c r="T8" s="506"/>
      <c r="U8" s="507">
        <v>164.07353906762967</v>
      </c>
      <c r="V8" s="507">
        <v>135.94096579717066</v>
      </c>
      <c r="W8" s="132">
        <v>5637055.8108995399</v>
      </c>
      <c r="X8" s="132">
        <v>30230996.896078315</v>
      </c>
      <c r="Y8" s="132">
        <v>29201524.025547665</v>
      </c>
      <c r="Z8" s="132">
        <v>28838948.785292186</v>
      </c>
      <c r="AA8" s="510"/>
    </row>
    <row r="9" spans="1:50" s="509" customFormat="1" ht="19.5" hidden="1" customHeight="1">
      <c r="A9" s="1277" t="s">
        <v>215</v>
      </c>
      <c r="B9" s="1277"/>
      <c r="C9" s="1277"/>
      <c r="D9" s="505"/>
      <c r="E9" s="131">
        <v>16709.810728069348</v>
      </c>
      <c r="F9" s="50"/>
      <c r="G9" s="132">
        <v>24819993.317398824</v>
      </c>
      <c r="H9" s="132">
        <v>6975698.5134360436</v>
      </c>
      <c r="I9" s="132">
        <v>6548806.3404298052</v>
      </c>
      <c r="J9" s="132">
        <v>6417702.466510267</v>
      </c>
      <c r="K9" s="132">
        <v>14805676.077794375</v>
      </c>
      <c r="L9" s="132">
        <v>53138709.460663401</v>
      </c>
      <c r="M9" s="132">
        <v>8445820.0297598224</v>
      </c>
      <c r="N9" s="1277" t="s">
        <v>215</v>
      </c>
      <c r="O9" s="1277"/>
      <c r="P9" s="1277"/>
      <c r="Q9" s="22"/>
      <c r="R9" s="506">
        <v>13.847147503094851</v>
      </c>
      <c r="S9" s="506"/>
      <c r="T9" s="506"/>
      <c r="U9" s="507">
        <v>61.15</v>
      </c>
      <c r="V9" s="507">
        <v>78.349999999999994</v>
      </c>
      <c r="W9" s="132">
        <v>5466865</v>
      </c>
      <c r="X9" s="132">
        <v>24047011</v>
      </c>
      <c r="Y9" s="132">
        <v>25081570.798095502</v>
      </c>
      <c r="Z9" s="132">
        <v>24475804</v>
      </c>
      <c r="AA9" s="510"/>
    </row>
    <row r="10" spans="1:50" s="509" customFormat="1" ht="19.5" hidden="1" customHeight="1">
      <c r="A10" s="1277" t="s">
        <v>216</v>
      </c>
      <c r="B10" s="1277"/>
      <c r="C10" s="1277"/>
      <c r="D10" s="505"/>
      <c r="E10" s="131">
        <v>16533.995190724807</v>
      </c>
      <c r="F10" s="50"/>
      <c r="G10" s="132">
        <v>29102293.856366757</v>
      </c>
      <c r="H10" s="132">
        <v>8265246.9581146343</v>
      </c>
      <c r="I10" s="132">
        <v>7858442.3894925797</v>
      </c>
      <c r="J10" s="132">
        <v>7712526.0002924874</v>
      </c>
      <c r="K10" s="132">
        <v>17081478.033633858</v>
      </c>
      <c r="L10" s="132">
        <v>66167213.224742383</v>
      </c>
      <c r="M10" s="132">
        <v>9760846.2545314189</v>
      </c>
      <c r="N10" s="1277" t="s">
        <v>216</v>
      </c>
      <c r="O10" s="1277"/>
      <c r="P10" s="1277"/>
      <c r="Q10" s="22"/>
      <c r="R10" s="506">
        <v>13.847147503094851</v>
      </c>
      <c r="S10" s="506"/>
      <c r="T10" s="506"/>
      <c r="U10" s="507">
        <v>68.360652328271073</v>
      </c>
      <c r="V10" s="507">
        <v>84.572712609675065</v>
      </c>
      <c r="W10" s="132">
        <v>6094944.5022909548</v>
      </c>
      <c r="X10" s="132">
        <v>26861193.28509086</v>
      </c>
      <c r="Y10" s="132">
        <v>28831743.493352219</v>
      </c>
      <c r="Z10" s="132">
        <v>28796357.604535799</v>
      </c>
      <c r="AA10" s="510"/>
    </row>
    <row r="11" spans="1:50" s="509" customFormat="1" ht="19.5" hidden="1" customHeight="1">
      <c r="A11" s="1277" t="s">
        <v>217</v>
      </c>
      <c r="B11" s="1277"/>
      <c r="C11" s="1277"/>
      <c r="D11" s="505"/>
      <c r="E11" s="131">
        <v>13011.99059823642</v>
      </c>
      <c r="F11" s="50"/>
      <c r="G11" s="50">
        <v>40672262.673198916</v>
      </c>
      <c r="H11" s="50">
        <v>10792351.597330956</v>
      </c>
      <c r="I11" s="50">
        <v>10313606.368681652</v>
      </c>
      <c r="J11" s="50">
        <v>10157442.369034547</v>
      </c>
      <c r="K11" s="50">
        <v>19960205.087424122</v>
      </c>
      <c r="L11" s="50">
        <v>84883820.509927526</v>
      </c>
      <c r="M11" s="50">
        <v>11015532.111912977</v>
      </c>
      <c r="N11" s="1277" t="s">
        <v>217</v>
      </c>
      <c r="O11" s="1277"/>
      <c r="P11" s="1277"/>
      <c r="Q11" s="22"/>
      <c r="R11" s="506">
        <v>14.903616465171332</v>
      </c>
      <c r="S11" s="506"/>
      <c r="T11" s="506"/>
      <c r="U11" s="343">
        <v>58.440175409068338</v>
      </c>
      <c r="V11" s="343">
        <v>92.121796485387435</v>
      </c>
      <c r="W11" s="50">
        <v>8039996.3683346724</v>
      </c>
      <c r="X11" s="50">
        <v>36036883.255956419</v>
      </c>
      <c r="Y11" s="50">
        <v>38156267.566526264</v>
      </c>
      <c r="Z11" s="50">
        <v>40418461.932847165</v>
      </c>
      <c r="AA11" s="510"/>
    </row>
    <row r="12" spans="1:50" s="509" customFormat="1" ht="19.5" hidden="1" customHeight="1">
      <c r="A12" s="1277" t="s">
        <v>218</v>
      </c>
      <c r="B12" s="1277"/>
      <c r="C12" s="1277"/>
      <c r="D12" s="505"/>
      <c r="E12" s="131">
        <v>12681.999974313834</v>
      </c>
      <c r="F12" s="50"/>
      <c r="G12" s="50">
        <v>43572072.339658655</v>
      </c>
      <c r="H12" s="50">
        <v>11126542.005419679</v>
      </c>
      <c r="I12" s="50">
        <v>10601341.314587303</v>
      </c>
      <c r="J12" s="50">
        <v>10414175.687696068</v>
      </c>
      <c r="K12" s="50">
        <v>21442343.416419532</v>
      </c>
      <c r="L12" s="50">
        <v>87573289.677770346</v>
      </c>
      <c r="M12" s="50">
        <v>11777836.200894887</v>
      </c>
      <c r="N12" s="1277" t="s">
        <v>218</v>
      </c>
      <c r="O12" s="1277"/>
      <c r="P12" s="1277"/>
      <c r="Q12" s="22"/>
      <c r="R12" s="511">
        <v>13.100477577883749</v>
      </c>
      <c r="S12" s="511"/>
      <c r="T12" s="511"/>
      <c r="U12" s="343">
        <v>90.247757722919943</v>
      </c>
      <c r="V12" s="343">
        <v>97.045204296512836</v>
      </c>
      <c r="W12" s="50">
        <v>7963101.510900951</v>
      </c>
      <c r="X12" s="50">
        <v>39498517.644465148</v>
      </c>
      <c r="Y12" s="50">
        <v>41772861.846913978</v>
      </c>
      <c r="Z12" s="50">
        <v>42917264.444858715</v>
      </c>
      <c r="AA12" s="510"/>
    </row>
    <row r="13" spans="1:50" s="509" customFormat="1" ht="18.600000000000001" hidden="1" customHeight="1">
      <c r="A13" s="1277" t="s">
        <v>219</v>
      </c>
      <c r="B13" s="1277"/>
      <c r="C13" s="1277"/>
      <c r="D13" s="505"/>
      <c r="E13" s="131">
        <v>12737</v>
      </c>
      <c r="F13" s="134" t="s">
        <v>398</v>
      </c>
      <c r="G13" s="50">
        <f>AG13/12.737</f>
        <v>47259483.913721323</v>
      </c>
      <c r="H13" s="50">
        <f>AH13/12.737</f>
        <v>13574827.144921239</v>
      </c>
      <c r="I13" s="50">
        <f>AI13/12.737</f>
        <v>13062430.544395834</v>
      </c>
      <c r="J13" s="50">
        <f>AJ13/12.737</f>
        <v>12871699.04661341</v>
      </c>
      <c r="K13" s="134" t="s">
        <v>398</v>
      </c>
      <c r="L13" s="50">
        <f>AL13/12.737</f>
        <v>142431770.12462345</v>
      </c>
      <c r="M13" s="50">
        <f>AM13/12.737</f>
        <v>12961093.194887342</v>
      </c>
      <c r="N13" s="1277" t="s">
        <v>219</v>
      </c>
      <c r="O13" s="1277"/>
      <c r="P13" s="1277"/>
      <c r="Q13" s="22"/>
      <c r="R13" s="511">
        <f>AR13/12737</f>
        <v>12.240656488573869</v>
      </c>
      <c r="S13" s="134" t="s">
        <v>398</v>
      </c>
      <c r="T13" s="134" t="s">
        <v>398</v>
      </c>
      <c r="U13" s="343">
        <f>AS13/12737</f>
        <v>131.52585555764125</v>
      </c>
      <c r="V13" s="343">
        <f>AT13/12737</f>
        <v>127.80136291986295</v>
      </c>
      <c r="W13" s="50">
        <f>AU13/12.737</f>
        <v>7929324.4792687837</v>
      </c>
      <c r="X13" s="50">
        <f>AV13/12.737</f>
        <v>43826792.517200515</v>
      </c>
      <c r="Y13" s="50">
        <f>AW13/12.737</f>
        <v>42144515.372293949</v>
      </c>
      <c r="Z13" s="50">
        <f>AX13/12.737</f>
        <v>46621288.660913199</v>
      </c>
      <c r="AA13" s="510"/>
      <c r="AB13" s="1100" t="s">
        <v>16</v>
      </c>
      <c r="AC13" s="1100"/>
      <c r="AD13" s="1100"/>
      <c r="AE13" s="2"/>
      <c r="AF13" s="50">
        <v>12737</v>
      </c>
      <c r="AG13" s="50">
        <v>601944046.60906851</v>
      </c>
      <c r="AH13" s="50">
        <v>172902573.34486184</v>
      </c>
      <c r="AI13" s="50">
        <v>166376177.84396973</v>
      </c>
      <c r="AJ13" s="50">
        <v>163946830.756715</v>
      </c>
      <c r="AK13" s="50" t="s">
        <v>146</v>
      </c>
      <c r="AL13" s="50">
        <v>1814153456.0773289</v>
      </c>
      <c r="AM13" s="50">
        <v>165085444.02328008</v>
      </c>
      <c r="AN13" s="1100" t="s">
        <v>16</v>
      </c>
      <c r="AO13" s="1100"/>
      <c r="AP13" s="1100"/>
      <c r="AQ13" s="2"/>
      <c r="AR13" s="50">
        <v>155909.24169496537</v>
      </c>
      <c r="AS13" s="50">
        <v>1675244.8222376767</v>
      </c>
      <c r="AT13" s="50">
        <v>1627805.9595102945</v>
      </c>
      <c r="AU13" s="50">
        <v>100995805.8924465</v>
      </c>
      <c r="AV13" s="50">
        <v>558221856.29158294</v>
      </c>
      <c r="AW13" s="50">
        <v>536794692.29690802</v>
      </c>
      <c r="AX13" s="50">
        <v>593815353.6740514</v>
      </c>
    </row>
    <row r="14" spans="1:50" s="509" customFormat="1" ht="18.600000000000001" hidden="1" customHeight="1">
      <c r="A14" s="1277" t="s">
        <v>220</v>
      </c>
      <c r="B14" s="1277"/>
      <c r="C14" s="1277"/>
      <c r="D14" s="505"/>
      <c r="E14" s="131">
        <v>13442</v>
      </c>
      <c r="F14" s="134" t="s">
        <v>751</v>
      </c>
      <c r="G14" s="50">
        <v>42939979.182363406</v>
      </c>
      <c r="H14" s="50">
        <v>9829135.2239819821</v>
      </c>
      <c r="I14" s="50">
        <v>9358780.7247106209</v>
      </c>
      <c r="J14" s="50">
        <v>9154501.6172999758</v>
      </c>
      <c r="K14" s="50">
        <v>22456195.072108354</v>
      </c>
      <c r="L14" s="50">
        <v>138244500.80078667</v>
      </c>
      <c r="M14" s="50">
        <v>11921681.545171928</v>
      </c>
      <c r="N14" s="1277" t="s">
        <v>220</v>
      </c>
      <c r="O14" s="1277"/>
      <c r="P14" s="1277"/>
      <c r="Q14" s="22"/>
      <c r="R14" s="511">
        <v>10.831309840344083</v>
      </c>
      <c r="S14" s="134" t="s">
        <v>751</v>
      </c>
      <c r="T14" s="134" t="s">
        <v>751</v>
      </c>
      <c r="U14" s="343">
        <v>113.26823231784209</v>
      </c>
      <c r="V14" s="343">
        <v>129.80041048940825</v>
      </c>
      <c r="W14" s="50">
        <v>6822570.1342531946</v>
      </c>
      <c r="X14" s="50">
        <v>42281520.22431957</v>
      </c>
      <c r="Y14" s="50">
        <v>41212179.990529448</v>
      </c>
      <c r="Z14" s="50">
        <v>42139700.34691707</v>
      </c>
      <c r="AA14" s="510"/>
    </row>
    <row r="15" spans="1:50" s="509" customFormat="1" ht="18.75" hidden="1" customHeight="1">
      <c r="A15" s="1277" t="s">
        <v>221</v>
      </c>
      <c r="B15" s="1277"/>
      <c r="C15" s="1277"/>
      <c r="D15" s="22"/>
      <c r="E15" s="50">
        <v>13388.599999999908</v>
      </c>
      <c r="F15" s="134" t="s">
        <v>751</v>
      </c>
      <c r="G15" s="132">
        <f>('1'!G16/'1'!$E$16)*1000</f>
        <v>44155190.766599782</v>
      </c>
      <c r="H15" s="132">
        <f>('1'!H16/'1'!$E$16)*1000</f>
        <v>9004430.1931582335</v>
      </c>
      <c r="I15" s="132">
        <f>('1'!I16/'1'!$E$16)*1000</f>
        <v>8587820.6020268314</v>
      </c>
      <c r="J15" s="132">
        <f>('1'!J16/'1'!$E$16)*1000</f>
        <v>8427731.5318030715</v>
      </c>
      <c r="K15" s="132">
        <f>('1'!K16/'1'!$E$16)*1000</f>
        <v>21797162.505395111</v>
      </c>
      <c r="L15" s="132">
        <f>('1'!L16/'1'!$E$16)*1000</f>
        <v>120770471.13732949</v>
      </c>
      <c r="M15" s="132">
        <f>('1'!M16/'1'!$E$16)*1000</f>
        <v>12226858.972444175</v>
      </c>
      <c r="N15" s="1277" t="s">
        <v>221</v>
      </c>
      <c r="O15" s="1277"/>
      <c r="P15" s="1277"/>
      <c r="Q15" s="22"/>
      <c r="R15" s="506">
        <f>('1'!R16/'1'!$E$16)</f>
        <v>10.332716066932209</v>
      </c>
      <c r="S15" s="134" t="s">
        <v>751</v>
      </c>
      <c r="T15" s="134" t="s">
        <v>751</v>
      </c>
      <c r="U15" s="507">
        <f>('1'!U16/'1'!$E$16)</f>
        <v>112.45681335526096</v>
      </c>
      <c r="V15" s="507">
        <f>('1'!V16/'1'!$E$16)</f>
        <v>123.02323353233747</v>
      </c>
      <c r="W15" s="132">
        <f>('1'!W16/'1'!$E$16)*1000</f>
        <v>6206733.0816315329</v>
      </c>
      <c r="X15" s="132">
        <f>('1'!X16/'1'!$E$16)*1000</f>
        <v>41438903.097240709</v>
      </c>
      <c r="Y15" s="132">
        <f>('1'!Y16/'1'!$E$16)*1000</f>
        <v>41831884.227947295</v>
      </c>
      <c r="Z15" s="132">
        <f>('1'!Z16/'1'!$E$16)*1000</f>
        <v>49010148.666992024</v>
      </c>
      <c r="AA15" s="510"/>
    </row>
    <row r="16" spans="1:50" s="509" customFormat="1" ht="19.5" hidden="1" customHeight="1">
      <c r="A16" s="1277" t="s">
        <v>222</v>
      </c>
      <c r="B16" s="1277"/>
      <c r="C16" s="1277"/>
      <c r="D16" s="505"/>
      <c r="E16" s="131">
        <v>13660.999999999831</v>
      </c>
      <c r="F16" s="134">
        <v>42446412.520102024</v>
      </c>
      <c r="G16" s="132">
        <v>38200211.007092766</v>
      </c>
      <c r="H16" s="132">
        <v>8360227.7814652566</v>
      </c>
      <c r="I16" s="132">
        <v>7973972.2527150605</v>
      </c>
      <c r="J16" s="132">
        <v>7820158.1750555597</v>
      </c>
      <c r="K16" s="132">
        <v>21122603.460555427</v>
      </c>
      <c r="L16" s="132">
        <v>122811991.37389635</v>
      </c>
      <c r="M16" s="132">
        <v>12003172.649837723</v>
      </c>
      <c r="N16" s="1277" t="s">
        <v>222</v>
      </c>
      <c r="O16" s="1277"/>
      <c r="P16" s="1277"/>
      <c r="Q16" s="22"/>
      <c r="R16" s="506">
        <v>10.118940514693909</v>
      </c>
      <c r="S16" s="134" t="s">
        <v>751</v>
      </c>
      <c r="T16" s="134" t="s">
        <v>751</v>
      </c>
      <c r="U16" s="507">
        <v>98.129397653440961</v>
      </c>
      <c r="V16" s="507">
        <v>108.47500227458528</v>
      </c>
      <c r="W16" s="132">
        <v>6240397.617036419</v>
      </c>
      <c r="X16" s="132">
        <v>38246013.372758999</v>
      </c>
      <c r="Y16" s="132">
        <v>36351802.774204522</v>
      </c>
      <c r="Z16" s="132">
        <v>43135040.312187381</v>
      </c>
      <c r="AA16" s="510"/>
    </row>
    <row r="17" spans="1:27" s="509" customFormat="1" ht="21.75" hidden="1" customHeight="1">
      <c r="A17" s="1277" t="s">
        <v>365</v>
      </c>
      <c r="B17" s="1277"/>
      <c r="C17" s="1277"/>
      <c r="D17" s="505"/>
      <c r="E17" s="473">
        <v>13884.215801226181</v>
      </c>
      <c r="F17" s="250">
        <v>49115862.536230616</v>
      </c>
      <c r="G17" s="401">
        <v>42535953.206094816</v>
      </c>
      <c r="H17" s="401">
        <v>9551601.6308908071</v>
      </c>
      <c r="I17" s="401">
        <v>9158464.8092755899</v>
      </c>
      <c r="J17" s="401">
        <v>8997663.2648026906</v>
      </c>
      <c r="K17" s="401">
        <v>22350964.708077282</v>
      </c>
      <c r="L17" s="401">
        <v>137271807.67072111</v>
      </c>
      <c r="M17" s="401">
        <v>13756847.357891547</v>
      </c>
      <c r="N17" s="1277" t="s">
        <v>365</v>
      </c>
      <c r="O17" s="1277"/>
      <c r="P17" s="1277"/>
      <c r="Q17" s="22"/>
      <c r="R17" s="477">
        <v>10.69811914487429</v>
      </c>
      <c r="S17" s="512" t="s">
        <v>751</v>
      </c>
      <c r="T17" s="512" t="s">
        <v>751</v>
      </c>
      <c r="U17" s="513">
        <v>132.6044055498507</v>
      </c>
      <c r="V17" s="513">
        <v>144.08993176227312</v>
      </c>
      <c r="W17" s="401">
        <v>6698070.0509349806</v>
      </c>
      <c r="X17" s="401">
        <v>40964835.446321748</v>
      </c>
      <c r="Y17" s="401">
        <v>39820027.144423097</v>
      </c>
      <c r="Z17" s="401">
        <v>48378006.616693579</v>
      </c>
      <c r="AA17" s="510"/>
    </row>
    <row r="18" spans="1:27" s="509" customFormat="1" ht="17.25" hidden="1" customHeight="1">
      <c r="A18" s="1277" t="s">
        <v>979</v>
      </c>
      <c r="B18" s="1277"/>
      <c r="C18" s="1277"/>
      <c r="D18" s="22"/>
      <c r="E18" s="250">
        <v>14177.803997248742</v>
      </c>
      <c r="F18" s="259" t="s">
        <v>815</v>
      </c>
      <c r="G18" s="401">
        <f>'[1]1'!G19/'[1]1'!$E$19*1000</f>
        <v>42829781.066332154</v>
      </c>
      <c r="H18" s="401">
        <f>'[1]1'!H19/'[1]1'!$E$19*1000</f>
        <v>12007051.62516146</v>
      </c>
      <c r="I18" s="401">
        <f>'[1]1'!I19/'[1]1'!$E$19*1000</f>
        <v>11584673.074904718</v>
      </c>
      <c r="J18" s="401">
        <f>'[1]1'!J19/'[1]1'!$E$19*1000</f>
        <v>11420663.849207671</v>
      </c>
      <c r="K18" s="514" t="s">
        <v>816</v>
      </c>
      <c r="L18" s="401">
        <f>'[1]1'!L19/'[1]1'!$E$19*1000</f>
        <v>133487314.86550899</v>
      </c>
      <c r="M18" s="401">
        <f>'[1]1'!M19/'[1]1'!$E$19*1000</f>
        <v>10482399.909803633</v>
      </c>
      <c r="N18" s="1277" t="s">
        <v>979</v>
      </c>
      <c r="O18" s="1277"/>
      <c r="P18" s="1277"/>
      <c r="Q18" s="22"/>
      <c r="R18" s="476">
        <f>'[1]1'!R19/'[1]1'!E19</f>
        <v>11.226386672059109</v>
      </c>
      <c r="S18" s="515" t="s">
        <v>815</v>
      </c>
      <c r="T18" s="515" t="s">
        <v>815</v>
      </c>
      <c r="U18" s="515" t="s">
        <v>815</v>
      </c>
      <c r="V18" s="515" t="s">
        <v>815</v>
      </c>
      <c r="W18" s="401">
        <f>'[1]1'!W19/'[1]1'!$E$19*1000</f>
        <v>6540541.8101217076</v>
      </c>
      <c r="X18" s="401">
        <f>'[1]1'!X19/'[1]1'!$E$19*1000</f>
        <v>43382558.55981715</v>
      </c>
      <c r="Y18" s="401">
        <f>'[1]1'!Y19/'[1]1'!$E$19*1000</f>
        <v>38731168.642797194</v>
      </c>
      <c r="Z18" s="401">
        <f>'[1]1'!Z19/'[1]1'!$E$19*1000</f>
        <v>58083639.396758847</v>
      </c>
      <c r="AA18" s="510"/>
    </row>
    <row r="19" spans="1:27" s="509" customFormat="1" ht="17.25" customHeight="1">
      <c r="A19" s="1277" t="s">
        <v>980</v>
      </c>
      <c r="B19" s="1277"/>
      <c r="C19" s="1277"/>
      <c r="D19" s="505"/>
      <c r="E19" s="473">
        <v>14412.000000000007</v>
      </c>
      <c r="F19" s="250">
        <v>47435023.247933954</v>
      </c>
      <c r="G19" s="401">
        <v>39879561.30494196</v>
      </c>
      <c r="H19" s="401">
        <v>9115642.151042521</v>
      </c>
      <c r="I19" s="401">
        <v>8660463.1377619859</v>
      </c>
      <c r="J19" s="401">
        <v>8493793.4604348596</v>
      </c>
      <c r="K19" s="401">
        <v>23571814.181840964</v>
      </c>
      <c r="L19" s="401">
        <v>133087571.49141754</v>
      </c>
      <c r="M19" s="401">
        <v>13230544.797983168</v>
      </c>
      <c r="N19" s="1277" t="s">
        <v>980</v>
      </c>
      <c r="O19" s="1277"/>
      <c r="P19" s="1277"/>
      <c r="Q19" s="22"/>
      <c r="R19" s="476">
        <v>9.7218342469995918</v>
      </c>
      <c r="S19" s="476">
        <v>7.5465635776771265</v>
      </c>
      <c r="T19" s="476">
        <v>2.1752706693224568</v>
      </c>
      <c r="U19" s="476">
        <v>104.97929521473753</v>
      </c>
      <c r="V19" s="476">
        <v>137.86796058334116</v>
      </c>
      <c r="W19" s="401">
        <v>6259954.0290331859</v>
      </c>
      <c r="X19" s="401">
        <v>39096934.490936048</v>
      </c>
      <c r="Y19" s="401">
        <v>36707776.877159506</v>
      </c>
      <c r="Z19" s="401">
        <v>47697245.190451905</v>
      </c>
      <c r="AA19" s="510"/>
    </row>
    <row r="20" spans="1:27" s="509" customFormat="1" ht="17.25" customHeight="1">
      <c r="A20" s="1277" t="s">
        <v>981</v>
      </c>
      <c r="B20" s="1277"/>
      <c r="C20" s="1277"/>
      <c r="D20" s="505"/>
      <c r="E20" s="131">
        <v>14563.000000000739</v>
      </c>
      <c r="F20" s="50">
        <v>45509962.204318993</v>
      </c>
      <c r="G20" s="132">
        <v>38989204.94335188</v>
      </c>
      <c r="H20" s="132">
        <v>8939243.2289417535</v>
      </c>
      <c r="I20" s="132">
        <v>8321274.0637128521</v>
      </c>
      <c r="J20" s="132">
        <v>8120514.1035530707</v>
      </c>
      <c r="K20" s="132">
        <v>21957904.250088058</v>
      </c>
      <c r="L20" s="132">
        <v>137543935.25461546</v>
      </c>
      <c r="M20" s="132">
        <v>13075241.425932759</v>
      </c>
      <c r="N20" s="1277" t="s">
        <v>981</v>
      </c>
      <c r="O20" s="1277"/>
      <c r="P20" s="1277"/>
      <c r="Q20" s="22"/>
      <c r="R20" s="476">
        <v>8.5109939004192352</v>
      </c>
      <c r="S20" s="476">
        <v>6.6164437711059216</v>
      </c>
      <c r="T20" s="476">
        <v>1.8945501293133007</v>
      </c>
      <c r="U20" s="476">
        <v>131.54422071410485</v>
      </c>
      <c r="V20" s="476">
        <v>140.13021375550409</v>
      </c>
      <c r="W20" s="132">
        <v>5752775.2306968234</v>
      </c>
      <c r="X20" s="132">
        <v>37552211.996995367</v>
      </c>
      <c r="Y20" s="132">
        <v>36384650.840976566</v>
      </c>
      <c r="Z20" s="132">
        <v>45364093.473824903</v>
      </c>
      <c r="AA20" s="510"/>
    </row>
    <row r="21" spans="1:27" s="509" customFormat="1" ht="17.25" customHeight="1">
      <c r="A21" s="1277" t="s">
        <v>982</v>
      </c>
      <c r="B21" s="1277"/>
      <c r="C21" s="1277"/>
      <c r="D21" s="505"/>
      <c r="E21" s="473">
        <v>14821.00000024477</v>
      </c>
      <c r="F21" s="250">
        <v>48327530.361962661</v>
      </c>
      <c r="G21" s="401">
        <v>41210969.153543569</v>
      </c>
      <c r="H21" s="401">
        <v>9544437.6522240601</v>
      </c>
      <c r="I21" s="401">
        <v>9024502.1241934709</v>
      </c>
      <c r="J21" s="401">
        <v>8827576.9486802239</v>
      </c>
      <c r="K21" s="401">
        <v>22459416.915849142</v>
      </c>
      <c r="L21" s="401">
        <v>152701417.52390888</v>
      </c>
      <c r="M21" s="401">
        <v>13994991.850793503</v>
      </c>
      <c r="N21" s="1277" t="s">
        <v>982</v>
      </c>
      <c r="O21" s="1277"/>
      <c r="P21" s="1277"/>
      <c r="Q21" s="22"/>
      <c r="R21" s="476">
        <v>8.7543969219633251</v>
      </c>
      <c r="S21" s="476">
        <v>6.7780893239552684</v>
      </c>
      <c r="T21" s="476">
        <v>1.9763075980080611</v>
      </c>
      <c r="U21" s="476">
        <v>131.95636741124386</v>
      </c>
      <c r="V21" s="476">
        <v>141.57546016262012</v>
      </c>
      <c r="W21" s="401">
        <v>6113501.9775059745</v>
      </c>
      <c r="X21" s="401">
        <v>39670326.330035061</v>
      </c>
      <c r="Y21" s="401">
        <v>38180245.582422793</v>
      </c>
      <c r="Z21" s="401">
        <v>48014488.17296461</v>
      </c>
      <c r="AA21" s="510"/>
    </row>
    <row r="22" spans="1:27" s="509" customFormat="1" ht="18.600000000000001" customHeight="1">
      <c r="A22" s="1277" t="s">
        <v>983</v>
      </c>
      <c r="B22" s="1277"/>
      <c r="C22" s="1277"/>
      <c r="D22" s="505"/>
      <c r="E22" s="473">
        <v>14935.000010349095</v>
      </c>
      <c r="F22" s="250">
        <v>48501149.157458</v>
      </c>
      <c r="G22" s="401">
        <v>39613652.357231922</v>
      </c>
      <c r="H22" s="401">
        <v>8863421.8810383417</v>
      </c>
      <c r="I22" s="401">
        <v>8406973.1728139557</v>
      </c>
      <c r="J22" s="401">
        <v>8164089.7418151125</v>
      </c>
      <c r="K22" s="401">
        <v>22543901.875294793</v>
      </c>
      <c r="L22" s="401">
        <v>153797652.24766204</v>
      </c>
      <c r="M22" s="401">
        <v>14606058.191880787</v>
      </c>
      <c r="N22" s="1277" t="s">
        <v>983</v>
      </c>
      <c r="O22" s="1277"/>
      <c r="P22" s="1277"/>
      <c r="Q22" s="22"/>
      <c r="R22" s="476">
        <v>8.7311312693919358</v>
      </c>
      <c r="S22" s="476">
        <v>6.7894131812802048</v>
      </c>
      <c r="T22" s="476">
        <v>1.941718088111746</v>
      </c>
      <c r="U22" s="476">
        <v>119.39517283194242</v>
      </c>
      <c r="V22" s="476">
        <v>129.4933603741249</v>
      </c>
      <c r="W22" s="401">
        <v>6134118.1102373004</v>
      </c>
      <c r="X22" s="401">
        <v>38278493.919796385</v>
      </c>
      <c r="Y22" s="401">
        <v>37099225.316913657</v>
      </c>
      <c r="Z22" s="401">
        <v>48963204.266625918</v>
      </c>
      <c r="AA22" s="510"/>
    </row>
    <row r="23" spans="1:27" s="509" customFormat="1" ht="18.600000000000001" customHeight="1">
      <c r="A23" s="1277" t="s">
        <v>1111</v>
      </c>
      <c r="B23" s="1277"/>
      <c r="C23" s="1277"/>
      <c r="D23" s="505"/>
      <c r="E23" s="473">
        <v>15829.000000031116</v>
      </c>
      <c r="F23" s="250">
        <v>44787428.027866721</v>
      </c>
      <c r="G23" s="401">
        <v>35826800.760368682</v>
      </c>
      <c r="H23" s="401">
        <v>8412531.0738773942</v>
      </c>
      <c r="I23" s="401">
        <v>7872467.9194049267</v>
      </c>
      <c r="J23" s="401">
        <v>7707094.84903464</v>
      </c>
      <c r="K23" s="401">
        <v>21708477.966003608</v>
      </c>
      <c r="L23" s="401">
        <v>164983698.39535782</v>
      </c>
      <c r="M23" s="401">
        <v>16045265.624135293</v>
      </c>
      <c r="N23" s="1277" t="s">
        <v>1111</v>
      </c>
      <c r="O23" s="1277"/>
      <c r="P23" s="1277"/>
      <c r="Q23" s="22"/>
      <c r="R23" s="476">
        <v>8.4320990754390888</v>
      </c>
      <c r="S23" s="476">
        <v>6.5566005323134746</v>
      </c>
      <c r="T23" s="476">
        <v>1.8754985431256332</v>
      </c>
      <c r="U23" s="476">
        <v>110.29933753839295</v>
      </c>
      <c r="V23" s="476">
        <v>121.34833274718869</v>
      </c>
      <c r="W23" s="401">
        <v>5954001.2618598612</v>
      </c>
      <c r="X23" s="401">
        <v>34590952.917161189</v>
      </c>
      <c r="Y23" s="401">
        <v>32879487.357863698</v>
      </c>
      <c r="Z23" s="401">
        <v>44876284.006413236</v>
      </c>
      <c r="AA23" s="510"/>
    </row>
    <row r="24" spans="1:27" ht="18.600000000000001" customHeight="1">
      <c r="A24" s="1277" t="s">
        <v>63</v>
      </c>
      <c r="B24" s="1277"/>
      <c r="C24" s="1277"/>
      <c r="D24" s="505"/>
      <c r="E24" s="473"/>
      <c r="F24" s="252"/>
      <c r="G24" s="250"/>
      <c r="H24" s="250"/>
      <c r="I24" s="250"/>
      <c r="J24" s="250"/>
      <c r="K24" s="250"/>
      <c r="L24" s="250"/>
      <c r="M24" s="250"/>
      <c r="N24" s="1277" t="s">
        <v>63</v>
      </c>
      <c r="O24" s="1277"/>
      <c r="P24" s="1277"/>
      <c r="Q24" s="22"/>
      <c r="R24" s="477"/>
      <c r="S24" s="476"/>
      <c r="T24" s="476"/>
      <c r="U24" s="476"/>
      <c r="V24" s="476"/>
      <c r="W24" s="401"/>
      <c r="X24" s="401"/>
      <c r="Y24" s="401"/>
      <c r="Z24" s="401"/>
      <c r="AA24" s="516"/>
    </row>
    <row r="25" spans="1:27" ht="18.600000000000001" customHeight="1">
      <c r="A25" s="517"/>
      <c r="B25" s="517" t="s">
        <v>64</v>
      </c>
      <c r="C25" s="517"/>
      <c r="D25" s="518"/>
      <c r="E25" s="474">
        <v>11257.411299759191</v>
      </c>
      <c r="F25" s="252">
        <v>59765394.424800411</v>
      </c>
      <c r="G25" s="252">
        <v>47610388.544774063</v>
      </c>
      <c r="H25" s="252">
        <v>11206677.536132211</v>
      </c>
      <c r="I25" s="252">
        <v>10497335.438027214</v>
      </c>
      <c r="J25" s="252">
        <v>10278766.017674565</v>
      </c>
      <c r="K25" s="252">
        <v>30023653.765003916</v>
      </c>
      <c r="L25" s="252">
        <v>229366821.69982183</v>
      </c>
      <c r="M25" s="252">
        <v>21054167.589847028</v>
      </c>
      <c r="N25" s="517"/>
      <c r="O25" s="517" t="s">
        <v>64</v>
      </c>
      <c r="P25" s="517"/>
      <c r="Q25" s="519"/>
      <c r="R25" s="478">
        <v>10.503281356348447</v>
      </c>
      <c r="S25" s="479">
        <v>8.161802077036544</v>
      </c>
      <c r="T25" s="479">
        <v>2.341479279311887</v>
      </c>
      <c r="U25" s="479">
        <v>139.0098731000017</v>
      </c>
      <c r="V25" s="479">
        <v>150.36286795275458</v>
      </c>
      <c r="W25" s="253">
        <v>8028564.8619868681</v>
      </c>
      <c r="X25" s="253">
        <v>46001104.69338686</v>
      </c>
      <c r="Y25" s="253">
        <v>43817698.282526523</v>
      </c>
      <c r="Z25" s="253">
        <v>59834911.308675289</v>
      </c>
      <c r="AA25" s="516"/>
    </row>
    <row r="26" spans="1:27" ht="18.600000000000001" customHeight="1">
      <c r="A26" s="517"/>
      <c r="B26" s="517" t="s">
        <v>761</v>
      </c>
      <c r="C26" s="517"/>
      <c r="D26" s="518"/>
      <c r="E26" s="474">
        <v>4571.5887002718964</v>
      </c>
      <c r="F26" s="252">
        <v>7904598.1805042028</v>
      </c>
      <c r="G26" s="252">
        <v>6810040.2919610366</v>
      </c>
      <c r="H26" s="252">
        <v>1532022.3449319208</v>
      </c>
      <c r="I26" s="252">
        <v>1408803.9282082145</v>
      </c>
      <c r="J26" s="252">
        <v>1374425.404954928</v>
      </c>
      <c r="K26" s="252">
        <v>1232586.5119928338</v>
      </c>
      <c r="L26" s="252">
        <v>6442029.9905973095</v>
      </c>
      <c r="M26" s="252">
        <v>3710982.4492654428</v>
      </c>
      <c r="N26" s="517"/>
      <c r="O26" s="517" t="s">
        <v>761</v>
      </c>
      <c r="P26" s="517"/>
      <c r="Q26" s="519"/>
      <c r="R26" s="478">
        <v>3.3318697368761661</v>
      </c>
      <c r="S26" s="479">
        <v>2.6038359262408353</v>
      </c>
      <c r="T26" s="479">
        <v>0.72803381063533101</v>
      </c>
      <c r="U26" s="479">
        <v>39.60043423719101</v>
      </c>
      <c r="V26" s="479">
        <v>49.900838693104596</v>
      </c>
      <c r="W26" s="253">
        <v>845445.51782503922</v>
      </c>
      <c r="X26" s="253">
        <v>6493768.3366651973</v>
      </c>
      <c r="Y26" s="253">
        <v>5944444.1298663961</v>
      </c>
      <c r="Z26" s="253">
        <v>8041076.1471947972</v>
      </c>
      <c r="AA26" s="516"/>
    </row>
    <row r="27" spans="1:27" ht="18.600000000000001" customHeight="1">
      <c r="A27" s="1277" t="s">
        <v>762</v>
      </c>
      <c r="B27" s="1277"/>
      <c r="C27" s="1277"/>
      <c r="D27" s="505"/>
      <c r="E27" s="474"/>
      <c r="F27" s="252"/>
      <c r="G27" s="252"/>
      <c r="H27" s="252"/>
      <c r="I27" s="252"/>
      <c r="J27" s="252"/>
      <c r="K27" s="252"/>
      <c r="L27" s="252"/>
      <c r="M27" s="252"/>
      <c r="N27" s="1277" t="s">
        <v>762</v>
      </c>
      <c r="O27" s="1277"/>
      <c r="P27" s="1277"/>
      <c r="Q27" s="22"/>
      <c r="R27" s="478"/>
      <c r="S27" s="479"/>
      <c r="T27" s="479"/>
      <c r="U27" s="479"/>
      <c r="V27" s="479"/>
      <c r="W27" s="253"/>
      <c r="X27" s="253"/>
      <c r="Y27" s="253"/>
      <c r="Z27" s="253"/>
      <c r="AA27" s="516"/>
    </row>
    <row r="28" spans="1:27" ht="18.600000000000001" customHeight="1">
      <c r="A28" s="517"/>
      <c r="B28" s="98" t="s">
        <v>81</v>
      </c>
      <c r="C28" s="517"/>
      <c r="D28" s="518"/>
      <c r="E28" s="474">
        <v>2355.0000000352388</v>
      </c>
      <c r="F28" s="252">
        <v>186133723.59507194</v>
      </c>
      <c r="G28" s="252">
        <v>145971895.41966385</v>
      </c>
      <c r="H28" s="252">
        <v>33407697.486525107</v>
      </c>
      <c r="I28" s="252">
        <v>31601997.379378099</v>
      </c>
      <c r="J28" s="252">
        <v>30936063.270551555</v>
      </c>
      <c r="K28" s="252">
        <v>107149227.42699745</v>
      </c>
      <c r="L28" s="252">
        <v>861825786.26530862</v>
      </c>
      <c r="M28" s="252">
        <v>52032352.223363951</v>
      </c>
      <c r="N28" s="517"/>
      <c r="O28" s="98" t="s">
        <v>81</v>
      </c>
      <c r="P28" s="517"/>
      <c r="Q28" s="519"/>
      <c r="R28" s="478">
        <v>23.921429725967243</v>
      </c>
      <c r="S28" s="479">
        <v>18.630826792849167</v>
      </c>
      <c r="T28" s="479">
        <v>5.2906029331180662</v>
      </c>
      <c r="U28" s="479">
        <v>196.8240617952371</v>
      </c>
      <c r="V28" s="479">
        <v>290.9655318923447</v>
      </c>
      <c r="W28" s="253">
        <v>26117287.463460885</v>
      </c>
      <c r="X28" s="253">
        <v>140188115.40889758</v>
      </c>
      <c r="Y28" s="253">
        <v>134882179.81862932</v>
      </c>
      <c r="Z28" s="253">
        <v>190513665.80462903</v>
      </c>
      <c r="AA28" s="516"/>
    </row>
    <row r="29" spans="1:27" ht="18.600000000000001" customHeight="1">
      <c r="A29" s="517"/>
      <c r="B29" s="98" t="s">
        <v>82</v>
      </c>
      <c r="C29" s="517"/>
      <c r="D29" s="518"/>
      <c r="E29" s="474">
        <v>1086.9999999798126</v>
      </c>
      <c r="F29" s="252">
        <v>45571732.082460582</v>
      </c>
      <c r="G29" s="252">
        <v>40106107.513421096</v>
      </c>
      <c r="H29" s="252">
        <v>8792490.4414559659</v>
      </c>
      <c r="I29" s="252">
        <v>8272234.4820291251</v>
      </c>
      <c r="J29" s="252">
        <v>8067612.0141511327</v>
      </c>
      <c r="K29" s="252">
        <v>16626114.822791111</v>
      </c>
      <c r="L29" s="252">
        <v>66812548.570561655</v>
      </c>
      <c r="M29" s="252">
        <v>14812870.345102889</v>
      </c>
      <c r="N29" s="517"/>
      <c r="O29" s="98" t="s">
        <v>82</v>
      </c>
      <c r="P29" s="517"/>
      <c r="Q29" s="519"/>
      <c r="R29" s="478">
        <v>9.9502732827626819</v>
      </c>
      <c r="S29" s="479">
        <v>7.6824246919855277</v>
      </c>
      <c r="T29" s="479">
        <v>2.267848590777152</v>
      </c>
      <c r="U29" s="479">
        <v>66.511345375278481</v>
      </c>
      <c r="V29" s="479">
        <v>116.38178045658401</v>
      </c>
      <c r="W29" s="253">
        <v>6084499.7344592037</v>
      </c>
      <c r="X29" s="253">
        <v>38284349.081485592</v>
      </c>
      <c r="Y29" s="253">
        <v>36337300.121258661</v>
      </c>
      <c r="Z29" s="253">
        <v>45659387.047139786</v>
      </c>
      <c r="AA29" s="516"/>
    </row>
    <row r="30" spans="1:27" ht="18.600000000000001" customHeight="1">
      <c r="A30" s="517"/>
      <c r="B30" s="98" t="s">
        <v>83</v>
      </c>
      <c r="C30" s="517"/>
      <c r="D30" s="518"/>
      <c r="E30" s="474">
        <v>6123.000000015988</v>
      </c>
      <c r="F30" s="252">
        <v>20646868.406885222</v>
      </c>
      <c r="G30" s="252">
        <v>15884785.179357432</v>
      </c>
      <c r="H30" s="252">
        <v>3945934.0351084326</v>
      </c>
      <c r="I30" s="252">
        <v>3619092.1651383094</v>
      </c>
      <c r="J30" s="252">
        <v>3537313.3247394226</v>
      </c>
      <c r="K30" s="252">
        <v>6179382.9321920862</v>
      </c>
      <c r="L30" s="252">
        <v>35582763.176046215</v>
      </c>
      <c r="M30" s="252">
        <v>10447510.718529992</v>
      </c>
      <c r="N30" s="517"/>
      <c r="O30" s="98" t="s">
        <v>83</v>
      </c>
      <c r="P30" s="517"/>
      <c r="Q30" s="519"/>
      <c r="R30" s="478">
        <v>5.1749661131318465</v>
      </c>
      <c r="S30" s="479">
        <v>3.9917663023304786</v>
      </c>
      <c r="T30" s="479">
        <v>1.1831998108013688</v>
      </c>
      <c r="U30" s="479">
        <v>56.239848845060934</v>
      </c>
      <c r="V30" s="479">
        <v>81.265328017988864</v>
      </c>
      <c r="W30" s="253">
        <v>2286074.1302780164</v>
      </c>
      <c r="X30" s="253">
        <v>15350326.10268807</v>
      </c>
      <c r="Y30" s="253">
        <v>14459336.395159628</v>
      </c>
      <c r="Z30" s="253">
        <v>20117480.630387794</v>
      </c>
      <c r="AA30" s="516"/>
    </row>
    <row r="31" spans="1:27" ht="18.600000000000001" customHeight="1">
      <c r="A31" s="517"/>
      <c r="B31" s="98" t="s">
        <v>763</v>
      </c>
      <c r="C31" s="517"/>
      <c r="D31" s="518"/>
      <c r="E31" s="474">
        <v>5866.0000000001501</v>
      </c>
      <c r="F31" s="252">
        <v>8099754.9406985734</v>
      </c>
      <c r="G31" s="252">
        <v>7009110.4404701404</v>
      </c>
      <c r="H31" s="252">
        <v>1522677.9674404457</v>
      </c>
      <c r="I31" s="252">
        <v>1409373.8076982151</v>
      </c>
      <c r="J31" s="252">
        <v>1376928.270834326</v>
      </c>
      <c r="K31" s="252">
        <v>1402718.1299423503</v>
      </c>
      <c r="L31" s="252">
        <v>7513468.4312531594</v>
      </c>
      <c r="M31" s="252">
        <v>4349969.9794623852</v>
      </c>
      <c r="N31" s="517"/>
      <c r="O31" s="98" t="s">
        <v>763</v>
      </c>
      <c r="P31" s="517"/>
      <c r="Q31" s="519"/>
      <c r="R31" s="478">
        <v>3.0360492142755935</v>
      </c>
      <c r="S31" s="479">
        <v>2.3267050833806313</v>
      </c>
      <c r="T31" s="479">
        <v>0.70934413089496295</v>
      </c>
      <c r="U31" s="479">
        <v>41.126566904728001</v>
      </c>
      <c r="V31" s="479">
        <v>50.713271843315752</v>
      </c>
      <c r="W31" s="253">
        <v>774404.55980755994</v>
      </c>
      <c r="X31" s="253">
        <v>6677714.454333581</v>
      </c>
      <c r="Y31" s="253">
        <v>6098620.1249835761</v>
      </c>
      <c r="Z31" s="253">
        <v>7925367.3344340455</v>
      </c>
      <c r="AA31" s="516"/>
    </row>
    <row r="32" spans="1:27" ht="18.600000000000001" customHeight="1">
      <c r="A32" s="517"/>
      <c r="B32" s="98" t="s">
        <v>764</v>
      </c>
      <c r="C32" s="517"/>
      <c r="D32" s="518"/>
      <c r="E32" s="474">
        <v>398</v>
      </c>
      <c r="F32" s="252">
        <v>118404192.64070351</v>
      </c>
      <c r="G32" s="252">
        <v>103932902.39949749</v>
      </c>
      <c r="H32" s="252">
        <v>29739715.133165829</v>
      </c>
      <c r="I32" s="252">
        <v>27064281.160804018</v>
      </c>
      <c r="J32" s="252">
        <v>26722739.645728644</v>
      </c>
      <c r="K32" s="252">
        <v>68215512.748743713</v>
      </c>
      <c r="L32" s="252">
        <v>621494296.93467331</v>
      </c>
      <c r="M32" s="252">
        <v>64964065.283919595</v>
      </c>
      <c r="N32" s="517"/>
      <c r="O32" s="98" t="s">
        <v>764</v>
      </c>
      <c r="P32" s="517"/>
      <c r="Q32" s="519"/>
      <c r="R32" s="478">
        <v>42.273869346733669</v>
      </c>
      <c r="S32" s="479">
        <v>33.8391959798995</v>
      </c>
      <c r="T32" s="479">
        <v>8.4346733668341702</v>
      </c>
      <c r="U32" s="479">
        <v>1569.1072361809045</v>
      </c>
      <c r="V32" s="479">
        <v>788.99567839195981</v>
      </c>
      <c r="W32" s="253">
        <v>19059129.994974874</v>
      </c>
      <c r="X32" s="253">
        <v>107086871.27386935</v>
      </c>
      <c r="Y32" s="253">
        <v>97975387.635678396</v>
      </c>
      <c r="Z32" s="253">
        <v>106496794.36934674</v>
      </c>
      <c r="AA32" s="516"/>
    </row>
    <row r="33" spans="1:27" ht="18.600000000000001" customHeight="1">
      <c r="A33" s="1277" t="s">
        <v>765</v>
      </c>
      <c r="B33" s="1277"/>
      <c r="C33" s="1277"/>
      <c r="D33" s="505"/>
      <c r="E33" s="474"/>
      <c r="F33" s="252"/>
      <c r="G33" s="252"/>
      <c r="H33" s="252"/>
      <c r="I33" s="252"/>
      <c r="J33" s="252"/>
      <c r="K33" s="252"/>
      <c r="L33" s="252"/>
      <c r="M33" s="252"/>
      <c r="N33" s="1277" t="s">
        <v>765</v>
      </c>
      <c r="O33" s="1277"/>
      <c r="P33" s="1277"/>
      <c r="Q33" s="22"/>
      <c r="R33" s="478"/>
      <c r="S33" s="479"/>
      <c r="T33" s="479"/>
      <c r="U33" s="479"/>
      <c r="V33" s="479"/>
      <c r="W33" s="253"/>
      <c r="X33" s="253"/>
      <c r="Y33" s="253"/>
      <c r="Z33" s="253"/>
      <c r="AA33" s="516"/>
    </row>
    <row r="34" spans="1:27" ht="18.600000000000001" customHeight="1">
      <c r="A34" s="1120" t="s">
        <v>65</v>
      </c>
      <c r="B34" s="1120"/>
      <c r="C34" s="520"/>
      <c r="D34" s="505"/>
      <c r="E34" s="474">
        <v>15461.000000061793</v>
      </c>
      <c r="F34" s="252">
        <v>45496849.920711979</v>
      </c>
      <c r="G34" s="252">
        <v>36359404.259203918</v>
      </c>
      <c r="H34" s="252">
        <v>8538872.8579739016</v>
      </c>
      <c r="I34" s="252">
        <v>7990643.54641701</v>
      </c>
      <c r="J34" s="252">
        <v>7824283.5663637184</v>
      </c>
      <c r="K34" s="252">
        <v>22078561.073093336</v>
      </c>
      <c r="L34" s="252">
        <v>168424530.14583272</v>
      </c>
      <c r="M34" s="252">
        <v>16255737.465653729</v>
      </c>
      <c r="N34" s="1120" t="s">
        <v>65</v>
      </c>
      <c r="O34" s="1120"/>
      <c r="P34" s="520"/>
      <c r="Q34" s="22"/>
      <c r="R34" s="478">
        <v>8.4892688010156636</v>
      </c>
      <c r="S34" s="479">
        <v>6.5862450944853137</v>
      </c>
      <c r="T34" s="479">
        <v>1.9030237065303695</v>
      </c>
      <c r="U34" s="479">
        <v>111.33523747440125</v>
      </c>
      <c r="V34" s="479">
        <v>122.60612168297683</v>
      </c>
      <c r="W34" s="253">
        <v>6049730.0993751651</v>
      </c>
      <c r="X34" s="253">
        <v>35082239.976640873</v>
      </c>
      <c r="Y34" s="253">
        <v>33360957.997234222</v>
      </c>
      <c r="Z34" s="253">
        <v>45588978.966286711</v>
      </c>
      <c r="AA34" s="516"/>
    </row>
    <row r="35" spans="1:27" ht="18.600000000000001" customHeight="1">
      <c r="A35" s="7"/>
      <c r="B35" s="98" t="s">
        <v>766</v>
      </c>
      <c r="C35" s="521"/>
      <c r="D35" s="505"/>
      <c r="E35" s="474">
        <v>5044.0000000329883</v>
      </c>
      <c r="F35" s="252">
        <v>69266540.13084349</v>
      </c>
      <c r="G35" s="252">
        <v>55296920.981551386</v>
      </c>
      <c r="H35" s="252">
        <v>14826838.138341321</v>
      </c>
      <c r="I35" s="252">
        <v>13997606.209033087</v>
      </c>
      <c r="J35" s="252">
        <v>13723479.26084199</v>
      </c>
      <c r="K35" s="252">
        <v>40892206.249656409</v>
      </c>
      <c r="L35" s="252">
        <v>348162079.21203601</v>
      </c>
      <c r="M35" s="252">
        <v>27897317.466986388</v>
      </c>
      <c r="N35" s="7"/>
      <c r="O35" s="98" t="s">
        <v>766</v>
      </c>
      <c r="P35" s="521"/>
      <c r="Q35" s="22"/>
      <c r="R35" s="478">
        <v>13.121106069793942</v>
      </c>
      <c r="S35" s="479">
        <v>10.45725261965101</v>
      </c>
      <c r="T35" s="479">
        <v>2.663853450142919</v>
      </c>
      <c r="U35" s="479">
        <v>103.64885671321005</v>
      </c>
      <c r="V35" s="479">
        <v>167.45779166336322</v>
      </c>
      <c r="W35" s="253">
        <v>10687901.285874922</v>
      </c>
      <c r="X35" s="253">
        <v>54969999.367353253</v>
      </c>
      <c r="Y35" s="253">
        <v>51887751.372833699</v>
      </c>
      <c r="Z35" s="253">
        <v>69170465.415475175</v>
      </c>
      <c r="AA35" s="516"/>
    </row>
    <row r="36" spans="1:27" ht="18.600000000000001" customHeight="1">
      <c r="A36" s="139"/>
      <c r="B36" s="139" t="s">
        <v>854</v>
      </c>
      <c r="C36" s="522"/>
      <c r="D36" s="518"/>
      <c r="E36" s="474">
        <v>1489.0000000407917</v>
      </c>
      <c r="F36" s="252">
        <v>51631984.348650396</v>
      </c>
      <c r="G36" s="252">
        <v>47880543.064913325</v>
      </c>
      <c r="H36" s="252">
        <v>12599165.97310482</v>
      </c>
      <c r="I36" s="252">
        <v>11931645.784459678</v>
      </c>
      <c r="J36" s="252">
        <v>11723217.477990495</v>
      </c>
      <c r="K36" s="252">
        <v>26531505.956944101</v>
      </c>
      <c r="L36" s="252">
        <v>156744623.63337255</v>
      </c>
      <c r="M36" s="252">
        <v>28321297.397484593</v>
      </c>
      <c r="N36" s="139"/>
      <c r="O36" s="139" t="s">
        <v>854</v>
      </c>
      <c r="P36" s="522"/>
      <c r="Q36" s="519"/>
      <c r="R36" s="478">
        <v>11.705429699797889</v>
      </c>
      <c r="S36" s="479">
        <v>9.6232468883153341</v>
      </c>
      <c r="T36" s="479">
        <v>2.0821828114825496</v>
      </c>
      <c r="U36" s="479">
        <v>46.539802864669959</v>
      </c>
      <c r="V36" s="479">
        <v>130.40419255090222</v>
      </c>
      <c r="W36" s="253">
        <v>8312177.8421304673</v>
      </c>
      <c r="X36" s="253">
        <v>47934593.851429909</v>
      </c>
      <c r="Y36" s="253">
        <v>43399596.316016406</v>
      </c>
      <c r="Z36" s="253">
        <v>50780474.813526504</v>
      </c>
      <c r="AA36" s="516"/>
    </row>
    <row r="37" spans="1:27" ht="18.600000000000001" customHeight="1">
      <c r="A37" s="139"/>
      <c r="B37" s="139" t="s">
        <v>855</v>
      </c>
      <c r="C37" s="522"/>
      <c r="D37" s="518"/>
      <c r="E37" s="474">
        <v>1058.9999999899583</v>
      </c>
      <c r="F37" s="252">
        <v>168988339.69875827</v>
      </c>
      <c r="G37" s="252">
        <v>129264782.01814298</v>
      </c>
      <c r="H37" s="252">
        <v>37668126.53215161</v>
      </c>
      <c r="I37" s="252">
        <v>35649339.051078498</v>
      </c>
      <c r="J37" s="252">
        <v>34930900.138330258</v>
      </c>
      <c r="K37" s="252">
        <v>115151054.53579752</v>
      </c>
      <c r="L37" s="252">
        <v>1235971911.9322917</v>
      </c>
      <c r="M37" s="252">
        <v>68998973.490126595</v>
      </c>
      <c r="N37" s="139"/>
      <c r="O37" s="139" t="s">
        <v>855</v>
      </c>
      <c r="P37" s="522"/>
      <c r="Q37" s="519"/>
      <c r="R37" s="478">
        <v>29.272120639985964</v>
      </c>
      <c r="S37" s="479">
        <v>23.096625345418261</v>
      </c>
      <c r="T37" s="479">
        <v>6.1754952945677077</v>
      </c>
      <c r="U37" s="479">
        <v>197.48376854913843</v>
      </c>
      <c r="V37" s="479">
        <v>366.50530797786467</v>
      </c>
      <c r="W37" s="253">
        <v>28551720.658486929</v>
      </c>
      <c r="X37" s="253">
        <v>129986918.74464412</v>
      </c>
      <c r="Y37" s="253">
        <v>125387390.88790697</v>
      </c>
      <c r="Z37" s="253">
        <v>168839702.06598178</v>
      </c>
      <c r="AA37" s="516"/>
    </row>
    <row r="38" spans="1:27" ht="18.600000000000001" customHeight="1">
      <c r="A38" s="139"/>
      <c r="B38" s="139" t="s">
        <v>856</v>
      </c>
      <c r="C38" s="522"/>
      <c r="D38" s="518"/>
      <c r="E38" s="474">
        <v>1206.0000000083719</v>
      </c>
      <c r="F38" s="252">
        <v>41430078.943320446</v>
      </c>
      <c r="G38" s="252">
        <v>31848769.669529799</v>
      </c>
      <c r="H38" s="252">
        <v>6874644.1237703525</v>
      </c>
      <c r="I38" s="252">
        <v>6560833.93843247</v>
      </c>
      <c r="J38" s="252">
        <v>6424733.6643000878</v>
      </c>
      <c r="K38" s="252">
        <v>23184386.447604936</v>
      </c>
      <c r="L38" s="252">
        <v>116492664.84606932</v>
      </c>
      <c r="M38" s="252">
        <v>13028540.316201247</v>
      </c>
      <c r="N38" s="139"/>
      <c r="O38" s="139" t="s">
        <v>856</v>
      </c>
      <c r="P38" s="522"/>
      <c r="Q38" s="519"/>
      <c r="R38" s="478">
        <v>7.3794132713108711</v>
      </c>
      <c r="S38" s="479">
        <v>5.7237964755931729</v>
      </c>
      <c r="T38" s="479">
        <v>1.6556167957177002</v>
      </c>
      <c r="U38" s="479">
        <v>158.08423187654179</v>
      </c>
      <c r="V38" s="479">
        <v>149.68608342477182</v>
      </c>
      <c r="W38" s="253">
        <v>4778749.0760443946</v>
      </c>
      <c r="X38" s="253">
        <v>29940826.902545553</v>
      </c>
      <c r="Y38" s="253">
        <v>28025796.644447807</v>
      </c>
      <c r="Z38" s="253">
        <v>42276567.018436328</v>
      </c>
      <c r="AA38" s="516"/>
    </row>
    <row r="39" spans="1:27" ht="18.600000000000001" customHeight="1">
      <c r="A39" s="139"/>
      <c r="B39" s="139" t="s">
        <v>29</v>
      </c>
      <c r="C39" s="522"/>
      <c r="D39" s="518"/>
      <c r="E39" s="474">
        <v>1289.9999999938432</v>
      </c>
      <c r="F39" s="252">
        <v>33780679.674373232</v>
      </c>
      <c r="G39" s="252">
        <v>25056217.387348574</v>
      </c>
      <c r="H39" s="252">
        <v>6081431.4925257005</v>
      </c>
      <c r="I39" s="252">
        <v>5560224.3106768085</v>
      </c>
      <c r="J39" s="252">
        <v>5445974.0477725053</v>
      </c>
      <c r="K39" s="252">
        <v>13061658.252298562</v>
      </c>
      <c r="L39" s="252">
        <v>56862305.760960951</v>
      </c>
      <c r="M39" s="252">
        <v>7566918.551656968</v>
      </c>
      <c r="N39" s="139"/>
      <c r="O39" s="139" t="s">
        <v>29</v>
      </c>
      <c r="P39" s="522"/>
      <c r="Q39" s="519"/>
      <c r="R39" s="478">
        <v>6.8641287056785378</v>
      </c>
      <c r="S39" s="479">
        <v>5.4691029508721121</v>
      </c>
      <c r="T39" s="479">
        <v>1.3950257548064264</v>
      </c>
      <c r="U39" s="479">
        <v>41.645094776533497</v>
      </c>
      <c r="V39" s="479">
        <v>63.437767973565776</v>
      </c>
      <c r="W39" s="253">
        <v>4289533.1133800317</v>
      </c>
      <c r="X39" s="253">
        <v>24906420.441991072</v>
      </c>
      <c r="Y39" s="253">
        <v>23655396.362510692</v>
      </c>
      <c r="Z39" s="253">
        <v>33718539.727105722</v>
      </c>
      <c r="AA39" s="516"/>
    </row>
    <row r="40" spans="1:27" ht="18.600000000000001" customHeight="1">
      <c r="A40" s="139"/>
      <c r="B40" s="98" t="s">
        <v>767</v>
      </c>
      <c r="C40" s="522"/>
      <c r="D40" s="518"/>
      <c r="E40" s="474">
        <v>4725.0000001492917</v>
      </c>
      <c r="F40" s="252">
        <v>31108230.018931769</v>
      </c>
      <c r="G40" s="252">
        <v>23986193.137155883</v>
      </c>
      <c r="H40" s="252">
        <v>5300026.7592377672</v>
      </c>
      <c r="I40" s="252">
        <v>4960895.5592816649</v>
      </c>
      <c r="J40" s="252">
        <v>4850117.2202737546</v>
      </c>
      <c r="K40" s="252">
        <v>12656967.395445844</v>
      </c>
      <c r="L40" s="252">
        <v>70485635.13552767</v>
      </c>
      <c r="M40" s="252">
        <v>8867114.4438127149</v>
      </c>
      <c r="N40" s="139"/>
      <c r="O40" s="98" t="s">
        <v>767</v>
      </c>
      <c r="P40" s="522"/>
      <c r="Q40" s="519"/>
      <c r="R40" s="478">
        <v>5.5354760971321966</v>
      </c>
      <c r="S40" s="479">
        <v>4.0940324854823329</v>
      </c>
      <c r="T40" s="479">
        <v>1.4414436116498623</v>
      </c>
      <c r="U40" s="479">
        <v>61.388725683520427</v>
      </c>
      <c r="V40" s="479">
        <v>80.267845679103843</v>
      </c>
      <c r="W40" s="253">
        <v>3698321.7660989352</v>
      </c>
      <c r="X40" s="253">
        <v>23987379.189272314</v>
      </c>
      <c r="Y40" s="253">
        <v>23128067.705468908</v>
      </c>
      <c r="Z40" s="253">
        <v>31454323.032021806</v>
      </c>
      <c r="AA40" s="516"/>
    </row>
    <row r="41" spans="1:27" s="494" customFormat="1" ht="18.600000000000001" customHeight="1">
      <c r="A41" s="139"/>
      <c r="B41" s="139" t="s">
        <v>857</v>
      </c>
      <c r="C41" s="522"/>
      <c r="D41" s="518"/>
      <c r="E41" s="474">
        <v>2296.0000001002945</v>
      </c>
      <c r="F41" s="252">
        <v>45771000.667325206</v>
      </c>
      <c r="G41" s="252">
        <v>34128518.559162945</v>
      </c>
      <c r="H41" s="252">
        <v>8366431.2748298077</v>
      </c>
      <c r="I41" s="252">
        <v>7941447.4927872987</v>
      </c>
      <c r="J41" s="252">
        <v>7780883.6720947372</v>
      </c>
      <c r="K41" s="252">
        <v>18756921.225814167</v>
      </c>
      <c r="L41" s="252">
        <v>120412627.952223</v>
      </c>
      <c r="M41" s="252">
        <v>13450189.839099772</v>
      </c>
      <c r="N41" s="139"/>
      <c r="O41" s="139" t="s">
        <v>857</v>
      </c>
      <c r="P41" s="522"/>
      <c r="Q41" s="519"/>
      <c r="R41" s="478">
        <v>7.179237900696152</v>
      </c>
      <c r="S41" s="479">
        <v>5.2162583498937822</v>
      </c>
      <c r="T41" s="479">
        <v>1.9629795508023691</v>
      </c>
      <c r="U41" s="479">
        <v>58.863528431968369</v>
      </c>
      <c r="V41" s="479">
        <v>102.9340003226563</v>
      </c>
      <c r="W41" s="253">
        <v>5999462.2168322708</v>
      </c>
      <c r="X41" s="253">
        <v>33895316.418535531</v>
      </c>
      <c r="Y41" s="253">
        <v>33118733.828102756</v>
      </c>
      <c r="Z41" s="253">
        <v>45684943.729596026</v>
      </c>
      <c r="AA41" s="516"/>
    </row>
    <row r="42" spans="1:27" ht="18.600000000000001" customHeight="1">
      <c r="A42" s="139"/>
      <c r="B42" s="139" t="s">
        <v>858</v>
      </c>
      <c r="C42" s="522"/>
      <c r="D42" s="518"/>
      <c r="E42" s="474">
        <v>2429.0000000490068</v>
      </c>
      <c r="F42" s="252">
        <v>17248320.010902591</v>
      </c>
      <c r="G42" s="252">
        <v>14399211.181834409</v>
      </c>
      <c r="H42" s="252">
        <v>2401523.3553823326</v>
      </c>
      <c r="I42" s="252">
        <v>2143543.8756711874</v>
      </c>
      <c r="J42" s="252">
        <v>2079825.0121472867</v>
      </c>
      <c r="K42" s="252">
        <v>6891016.8006105563</v>
      </c>
      <c r="L42" s="252">
        <v>23292396.967628404</v>
      </c>
      <c r="M42" s="252">
        <v>4534985.5398083953</v>
      </c>
      <c r="N42" s="139"/>
      <c r="O42" s="139" t="s">
        <v>858</v>
      </c>
      <c r="P42" s="522"/>
      <c r="Q42" s="519"/>
      <c r="R42" s="478">
        <v>3.981718542141818</v>
      </c>
      <c r="S42" s="479">
        <v>3.0332541467629843</v>
      </c>
      <c r="T42" s="479">
        <v>0.94846439537883875</v>
      </c>
      <c r="U42" s="479">
        <v>63.775655650461196</v>
      </c>
      <c r="V42" s="479">
        <v>58.84277731236002</v>
      </c>
      <c r="W42" s="253">
        <v>1523180.360167288</v>
      </c>
      <c r="X42" s="253">
        <v>14621951.491074139</v>
      </c>
      <c r="Y42" s="253">
        <v>13684440.938031014</v>
      </c>
      <c r="Z42" s="253">
        <v>18002900.585583501</v>
      </c>
      <c r="AA42" s="516"/>
    </row>
    <row r="43" spans="1:27" ht="18.600000000000001" customHeight="1">
      <c r="A43" s="139"/>
      <c r="B43" s="98" t="s">
        <v>768</v>
      </c>
      <c r="C43" s="522"/>
      <c r="D43" s="518"/>
      <c r="E43" s="474">
        <v>4924.999999956327</v>
      </c>
      <c r="F43" s="252">
        <v>39101381.817577101</v>
      </c>
      <c r="G43" s="252">
        <v>31903983.779958837</v>
      </c>
      <c r="H43" s="252">
        <v>5978761.7690571835</v>
      </c>
      <c r="I43" s="252">
        <v>5474521.6040045479</v>
      </c>
      <c r="J43" s="252">
        <v>5347798.2892475463</v>
      </c>
      <c r="K43" s="252">
        <v>14374693.735317729</v>
      </c>
      <c r="L43" s="252">
        <v>101042497.08175932</v>
      </c>
      <c r="M43" s="252">
        <v>13154330.106474403</v>
      </c>
      <c r="N43" s="139"/>
      <c r="O43" s="98" t="s">
        <v>768</v>
      </c>
      <c r="P43" s="522"/>
      <c r="Q43" s="519"/>
      <c r="R43" s="478">
        <v>7.1388734631737556</v>
      </c>
      <c r="S43" s="479">
        <v>5.4690016365676719</v>
      </c>
      <c r="T43" s="479">
        <v>1.6698718266060808</v>
      </c>
      <c r="U43" s="479">
        <v>173.67609343560167</v>
      </c>
      <c r="V43" s="479">
        <v>125.12434714315039</v>
      </c>
      <c r="W43" s="253">
        <v>4178525.1050287937</v>
      </c>
      <c r="X43" s="253">
        <v>28218072.192403127</v>
      </c>
      <c r="Y43" s="253">
        <v>27173735.6136351</v>
      </c>
      <c r="Z43" s="253">
        <v>39173627.792326137</v>
      </c>
      <c r="AA43" s="516"/>
    </row>
    <row r="44" spans="1:27" ht="18.600000000000001" customHeight="1">
      <c r="A44" s="139"/>
      <c r="B44" s="139" t="s">
        <v>859</v>
      </c>
      <c r="C44" s="520"/>
      <c r="D44" s="505"/>
      <c r="E44" s="474">
        <v>1349.00000000006</v>
      </c>
      <c r="F44" s="252">
        <v>30795386.428404432</v>
      </c>
      <c r="G44" s="252">
        <v>23763285.626874059</v>
      </c>
      <c r="H44" s="252">
        <v>5874166.5383246783</v>
      </c>
      <c r="I44" s="252">
        <v>5400836.2771260878</v>
      </c>
      <c r="J44" s="252">
        <v>5291572.6356692854</v>
      </c>
      <c r="K44" s="252">
        <v>11926892.808083782</v>
      </c>
      <c r="L44" s="252">
        <v>64179541.147773698</v>
      </c>
      <c r="M44" s="252">
        <v>9265870.4216866605</v>
      </c>
      <c r="N44" s="139"/>
      <c r="O44" s="139" t="s">
        <v>859</v>
      </c>
      <c r="P44" s="520"/>
      <c r="Q44" s="22"/>
      <c r="R44" s="478">
        <v>6.0847777850312692</v>
      </c>
      <c r="S44" s="479">
        <v>4.5835562181109655</v>
      </c>
      <c r="T44" s="479">
        <v>1.5012215669203042</v>
      </c>
      <c r="U44" s="479">
        <v>86.433904805500674</v>
      </c>
      <c r="V44" s="479">
        <v>103.90585715387503</v>
      </c>
      <c r="W44" s="253">
        <v>4095272.1152838091</v>
      </c>
      <c r="X44" s="253">
        <v>24806867.91641869</v>
      </c>
      <c r="Y44" s="253">
        <v>21977141.577861503</v>
      </c>
      <c r="Z44" s="253">
        <v>32083391.587415203</v>
      </c>
      <c r="AA44" s="516"/>
    </row>
    <row r="45" spans="1:27" ht="18.600000000000001" customHeight="1">
      <c r="A45" s="139"/>
      <c r="B45" s="139" t="s">
        <v>860</v>
      </c>
      <c r="C45" s="520"/>
      <c r="D45" s="505"/>
      <c r="E45" s="474">
        <v>1926.0000000046748</v>
      </c>
      <c r="F45" s="252">
        <v>61167023.361423776</v>
      </c>
      <c r="G45" s="252">
        <v>49202403.738759041</v>
      </c>
      <c r="H45" s="252">
        <v>8227399.2466901522</v>
      </c>
      <c r="I45" s="252">
        <v>7485694.5464024954</v>
      </c>
      <c r="J45" s="252">
        <v>7301237.0606549159</v>
      </c>
      <c r="K45" s="252">
        <v>20612540.269437902</v>
      </c>
      <c r="L45" s="252">
        <v>180120551.01036724</v>
      </c>
      <c r="M45" s="252">
        <v>22261796.960887253</v>
      </c>
      <c r="N45" s="139"/>
      <c r="O45" s="139" t="s">
        <v>860</v>
      </c>
      <c r="P45" s="520"/>
      <c r="Q45" s="22"/>
      <c r="R45" s="478">
        <v>9.0291366787775136</v>
      </c>
      <c r="S45" s="479">
        <v>7.0371202967535984</v>
      </c>
      <c r="T45" s="479">
        <v>1.992016382023911</v>
      </c>
      <c r="U45" s="479">
        <v>326.04444230152723</v>
      </c>
      <c r="V45" s="479">
        <v>182.03369593919138</v>
      </c>
      <c r="W45" s="253">
        <v>5848440.8847754886</v>
      </c>
      <c r="X45" s="253">
        <v>39707566.829736978</v>
      </c>
      <c r="Y45" s="253">
        <v>39499721.815260716</v>
      </c>
      <c r="Z45" s="253">
        <v>60744546.820891507</v>
      </c>
      <c r="AA45" s="516"/>
    </row>
    <row r="46" spans="1:27" ht="18.600000000000001" customHeight="1">
      <c r="A46" s="139"/>
      <c r="B46" s="139" t="s">
        <v>32</v>
      </c>
      <c r="C46" s="520"/>
      <c r="D46" s="505"/>
      <c r="E46" s="474">
        <v>1649.999999951604</v>
      </c>
      <c r="F46" s="252">
        <v>20135540.705773551</v>
      </c>
      <c r="G46" s="252">
        <v>18367647.396398984</v>
      </c>
      <c r="H46" s="252">
        <v>3439503.0928169345</v>
      </c>
      <c r="I46" s="252">
        <v>3187177.6153866332</v>
      </c>
      <c r="J46" s="252">
        <v>3113571.2182349069</v>
      </c>
      <c r="K46" s="252">
        <v>9094688.2964319009</v>
      </c>
      <c r="L46" s="252">
        <v>38875100.527256541</v>
      </c>
      <c r="M46" s="252">
        <v>5702542.8051267229</v>
      </c>
      <c r="N46" s="139"/>
      <c r="O46" s="139" t="s">
        <v>32</v>
      </c>
      <c r="P46" s="520"/>
      <c r="Q46" s="22"/>
      <c r="R46" s="478">
        <v>5.7942238368025025</v>
      </c>
      <c r="S46" s="479">
        <v>4.3624982001550032</v>
      </c>
      <c r="T46" s="479">
        <v>1.4317256366474997</v>
      </c>
      <c r="U46" s="479">
        <v>67.147773763098385</v>
      </c>
      <c r="V46" s="479">
        <v>76.043339392674469</v>
      </c>
      <c r="W46" s="253">
        <v>2297343.5845893621</v>
      </c>
      <c r="X46" s="253">
        <v>17595616.371936508</v>
      </c>
      <c r="Y46" s="253">
        <v>17034557.389016531</v>
      </c>
      <c r="Z46" s="253">
        <v>19791287.544064797</v>
      </c>
      <c r="AA46" s="516"/>
    </row>
    <row r="47" spans="1:27" ht="18.600000000000001" customHeight="1">
      <c r="A47" s="139"/>
      <c r="B47" s="98" t="s">
        <v>769</v>
      </c>
      <c r="C47" s="520"/>
      <c r="D47" s="505"/>
      <c r="E47" s="474">
        <v>766.99999992326264</v>
      </c>
      <c r="F47" s="252">
        <v>18886148.516521778</v>
      </c>
      <c r="G47" s="252">
        <v>16653451.278696228</v>
      </c>
      <c r="H47" s="252">
        <v>3578766.0197114656</v>
      </c>
      <c r="I47" s="252">
        <v>3307905.7825897862</v>
      </c>
      <c r="J47" s="252">
        <v>3253335.5766811874</v>
      </c>
      <c r="K47" s="252">
        <v>5862851.15659816</v>
      </c>
      <c r="L47" s="252">
        <v>22429216.285152681</v>
      </c>
      <c r="M47" s="252">
        <v>5128678.1373138437</v>
      </c>
      <c r="N47" s="139"/>
      <c r="O47" s="98" t="s">
        <v>769</v>
      </c>
      <c r="P47" s="520"/>
      <c r="Q47" s="22"/>
      <c r="R47" s="478">
        <v>4.8965443954831169</v>
      </c>
      <c r="S47" s="479">
        <v>3.6563450303627008</v>
      </c>
      <c r="T47" s="479">
        <v>1.2401993651204171</v>
      </c>
      <c r="U47" s="479">
        <v>69.273512793360624</v>
      </c>
      <c r="V47" s="479">
        <v>72.298781848502131</v>
      </c>
      <c r="W47" s="253">
        <v>2048626.4579023491</v>
      </c>
      <c r="X47" s="253">
        <v>16718987.291144282</v>
      </c>
      <c r="Y47" s="253">
        <v>14290985.481554439</v>
      </c>
      <c r="Z47" s="253">
        <v>18779117.389288098</v>
      </c>
      <c r="AA47" s="516"/>
    </row>
    <row r="48" spans="1:27" ht="18.600000000000001" customHeight="1">
      <c r="A48" s="1120" t="s">
        <v>770</v>
      </c>
      <c r="B48" s="1120"/>
      <c r="C48" s="520"/>
      <c r="D48" s="505"/>
      <c r="E48" s="474">
        <v>367.99999996933485</v>
      </c>
      <c r="F48" s="252">
        <v>14982069.641347881</v>
      </c>
      <c r="G48" s="252">
        <v>13450217.346751183</v>
      </c>
      <c r="H48" s="252">
        <v>3104459.5410328903</v>
      </c>
      <c r="I48" s="252">
        <v>2907485.9373575039</v>
      </c>
      <c r="J48" s="252">
        <v>2783576.4827759061</v>
      </c>
      <c r="K48" s="252">
        <v>6159959.1637903191</v>
      </c>
      <c r="L48" s="252">
        <v>20422014.431390822</v>
      </c>
      <c r="M48" s="252">
        <v>7202588.6078285985</v>
      </c>
      <c r="N48" s="1120" t="s">
        <v>770</v>
      </c>
      <c r="O48" s="1120"/>
      <c r="P48" s="520"/>
      <c r="Q48" s="22"/>
      <c r="R48" s="478">
        <v>6.0301938384369658</v>
      </c>
      <c r="S48" s="479">
        <v>5.3111261416097637</v>
      </c>
      <c r="T48" s="479">
        <v>0.71906769682720439</v>
      </c>
      <c r="U48" s="479">
        <v>66.777465494849295</v>
      </c>
      <c r="V48" s="479">
        <v>68.504107915883452</v>
      </c>
      <c r="W48" s="253">
        <v>1932089.4223124133</v>
      </c>
      <c r="X48" s="253">
        <v>13950221.321293859</v>
      </c>
      <c r="Y48" s="253">
        <v>12651178.78189062</v>
      </c>
      <c r="Z48" s="253">
        <v>14933412.333678002</v>
      </c>
      <c r="AA48" s="516"/>
    </row>
    <row r="49" spans="1:27" ht="18.600000000000001" customHeight="1">
      <c r="A49" s="1250" t="s">
        <v>164</v>
      </c>
      <c r="B49" s="1250"/>
      <c r="C49" s="1250"/>
      <c r="D49" s="518"/>
      <c r="E49" s="474"/>
      <c r="F49" s="252"/>
      <c r="G49" s="252"/>
      <c r="H49" s="252"/>
      <c r="I49" s="252"/>
      <c r="J49" s="252"/>
      <c r="K49" s="252"/>
      <c r="L49" s="252"/>
      <c r="M49" s="252"/>
      <c r="N49" s="1100" t="s">
        <v>164</v>
      </c>
      <c r="O49" s="1100"/>
      <c r="P49" s="1100"/>
      <c r="Q49" s="519"/>
      <c r="R49" s="478"/>
      <c r="S49" s="479"/>
      <c r="T49" s="479"/>
      <c r="U49" s="479"/>
      <c r="V49" s="479"/>
      <c r="W49" s="253"/>
      <c r="X49" s="253"/>
      <c r="Y49" s="253"/>
      <c r="Z49" s="253"/>
      <c r="AA49" s="516"/>
    </row>
    <row r="50" spans="1:27" ht="18.600000000000001" customHeight="1">
      <c r="A50" s="1252" t="s">
        <v>35</v>
      </c>
      <c r="B50" s="1252" t="s">
        <v>35</v>
      </c>
      <c r="C50" s="1087"/>
      <c r="D50" s="518"/>
      <c r="E50" s="474">
        <v>6206.5534238579967</v>
      </c>
      <c r="F50" s="252">
        <v>57415507.084514201</v>
      </c>
      <c r="G50" s="252">
        <v>48345731.287489682</v>
      </c>
      <c r="H50" s="252">
        <v>9827854.1658284981</v>
      </c>
      <c r="I50" s="252">
        <v>9057489.5165125746</v>
      </c>
      <c r="J50" s="252">
        <v>8839224.2312772814</v>
      </c>
      <c r="K50" s="252">
        <v>25223121.096473437</v>
      </c>
      <c r="L50" s="252">
        <v>223252455.51426372</v>
      </c>
      <c r="M50" s="252">
        <v>18890365.780865349</v>
      </c>
      <c r="N50" s="1120" t="s">
        <v>771</v>
      </c>
      <c r="O50" s="1120" t="s">
        <v>771</v>
      </c>
      <c r="P50" s="102"/>
      <c r="Q50" s="519"/>
      <c r="R50" s="478">
        <v>11.345783684924612</v>
      </c>
      <c r="S50" s="479">
        <v>8.9152473167444022</v>
      </c>
      <c r="T50" s="479">
        <v>2.4305363681802103</v>
      </c>
      <c r="U50" s="479">
        <v>170.5055598167618</v>
      </c>
      <c r="V50" s="479">
        <v>142.47369370444304</v>
      </c>
      <c r="W50" s="253">
        <v>7220988.5462413095</v>
      </c>
      <c r="X50" s="253">
        <v>45785429.517083988</v>
      </c>
      <c r="Y50" s="253">
        <v>44010980.29441157</v>
      </c>
      <c r="Z50" s="253">
        <v>58553715.444631048</v>
      </c>
      <c r="AA50" s="516"/>
    </row>
    <row r="51" spans="1:27" s="494" customFormat="1" ht="18.600000000000001" customHeight="1">
      <c r="A51" s="1090"/>
      <c r="B51" s="1090" t="s">
        <v>36</v>
      </c>
      <c r="C51" s="1088"/>
      <c r="D51" s="518"/>
      <c r="E51" s="474">
        <v>4157.9811029776156</v>
      </c>
      <c r="F51" s="252">
        <v>38745492.893044904</v>
      </c>
      <c r="G51" s="252">
        <v>32811215.264207724</v>
      </c>
      <c r="H51" s="252">
        <v>6356250.3139762459</v>
      </c>
      <c r="I51" s="252">
        <v>5691161.7180140372</v>
      </c>
      <c r="J51" s="252">
        <v>5551813.9492393937</v>
      </c>
      <c r="K51" s="252">
        <v>15032538.238680165</v>
      </c>
      <c r="L51" s="252">
        <v>81948532.57972455</v>
      </c>
      <c r="M51" s="252">
        <v>15859203.905825293</v>
      </c>
      <c r="N51" s="98"/>
      <c r="O51" s="98" t="s">
        <v>772</v>
      </c>
      <c r="P51" s="98"/>
      <c r="Q51" s="519"/>
      <c r="R51" s="478">
        <v>7.9995773134126278</v>
      </c>
      <c r="S51" s="479">
        <v>6.2741705687783123</v>
      </c>
      <c r="T51" s="479">
        <v>1.7254067446343129</v>
      </c>
      <c r="U51" s="479">
        <v>98.615277037011751</v>
      </c>
      <c r="V51" s="479">
        <v>107.08485825170058</v>
      </c>
      <c r="W51" s="253">
        <v>4488567.6691377843</v>
      </c>
      <c r="X51" s="253">
        <v>32185998.597687919</v>
      </c>
      <c r="Y51" s="253">
        <v>31466077.137880433</v>
      </c>
      <c r="Z51" s="253">
        <v>39890637.851995289</v>
      </c>
      <c r="AA51" s="516"/>
    </row>
    <row r="52" spans="1:27" ht="18.600000000000001" customHeight="1">
      <c r="A52" s="1090"/>
      <c r="B52" s="1090" t="s">
        <v>37</v>
      </c>
      <c r="C52" s="1088"/>
      <c r="D52" s="518"/>
      <c r="E52" s="474">
        <v>1286.9398402716811</v>
      </c>
      <c r="F52" s="253">
        <v>87867463.769048631</v>
      </c>
      <c r="G52" s="252">
        <v>75402077.365110606</v>
      </c>
      <c r="H52" s="252">
        <v>14589270.58815641</v>
      </c>
      <c r="I52" s="252">
        <v>13521398.845650153</v>
      </c>
      <c r="J52" s="252">
        <v>13175660.242781764</v>
      </c>
      <c r="K52" s="252">
        <v>46314723.487567768</v>
      </c>
      <c r="L52" s="252">
        <v>540184407.33349562</v>
      </c>
      <c r="M52" s="252">
        <v>21224724.038708199</v>
      </c>
      <c r="N52" s="98"/>
      <c r="O52" s="98" t="s">
        <v>773</v>
      </c>
      <c r="P52" s="98"/>
      <c r="Q52" s="519"/>
      <c r="R52" s="478">
        <v>18.599691229183261</v>
      </c>
      <c r="S52" s="479">
        <v>14.764655560892113</v>
      </c>
      <c r="T52" s="479">
        <v>3.8350356682911482</v>
      </c>
      <c r="U52" s="479">
        <v>89.137059960215126</v>
      </c>
      <c r="V52" s="479">
        <v>158.35740878178584</v>
      </c>
      <c r="W52" s="253">
        <v>11607425.602292333</v>
      </c>
      <c r="X52" s="253">
        <v>63842782.264170311</v>
      </c>
      <c r="Y52" s="253">
        <v>61833281.420026593</v>
      </c>
      <c r="Z52" s="253">
        <v>87084812.711359441</v>
      </c>
      <c r="AA52" s="516"/>
    </row>
    <row r="53" spans="1:27" ht="18.600000000000001" customHeight="1">
      <c r="A53" s="1090"/>
      <c r="B53" s="1090" t="s">
        <v>38</v>
      </c>
      <c r="C53" s="1088"/>
      <c r="D53" s="518"/>
      <c r="E53" s="474">
        <v>761.63248060872127</v>
      </c>
      <c r="F53" s="253">
        <v>107885689.1048166</v>
      </c>
      <c r="G53" s="252">
        <v>87435889.765820876</v>
      </c>
      <c r="H53" s="252">
        <v>20734960.853779536</v>
      </c>
      <c r="I53" s="252">
        <v>19892563.943698075</v>
      </c>
      <c r="J53" s="252">
        <v>19458857.411823023</v>
      </c>
      <c r="K53" s="252">
        <v>45217840.237904169</v>
      </c>
      <c r="L53" s="252">
        <v>459149283.00195825</v>
      </c>
      <c r="M53" s="252">
        <v>31493997.318907265</v>
      </c>
      <c r="N53" s="98"/>
      <c r="O53" s="98" t="s">
        <v>774</v>
      </c>
      <c r="P53" s="98"/>
      <c r="Q53" s="519"/>
      <c r="R53" s="478">
        <v>17.356714625523566</v>
      </c>
      <c r="S53" s="479">
        <v>13.449863140098905</v>
      </c>
      <c r="T53" s="479">
        <v>3.9068514854246565</v>
      </c>
      <c r="U53" s="479">
        <v>700.46562818444363</v>
      </c>
      <c r="V53" s="479">
        <v>308.83309479387816</v>
      </c>
      <c r="W53" s="253">
        <v>14726280.026894944</v>
      </c>
      <c r="X53" s="253">
        <v>89517086.138939485</v>
      </c>
      <c r="Y53" s="253">
        <v>82382821.889598355</v>
      </c>
      <c r="Z53" s="253">
        <v>112231728.4433528</v>
      </c>
      <c r="AA53" s="516"/>
    </row>
    <row r="54" spans="1:27" ht="18.600000000000001" customHeight="1" thickBot="1">
      <c r="A54" s="1251" t="s">
        <v>39</v>
      </c>
      <c r="B54" s="1251"/>
      <c r="C54" s="1089"/>
      <c r="D54" s="523"/>
      <c r="E54" s="475">
        <v>9622.4465761731244</v>
      </c>
      <c r="F54" s="254">
        <v>36642218.10798417</v>
      </c>
      <c r="G54" s="254">
        <v>27751992.497099988</v>
      </c>
      <c r="H54" s="254">
        <v>7499636.5919307722</v>
      </c>
      <c r="I54" s="254">
        <v>7108119.7058137637</v>
      </c>
      <c r="J54" s="254">
        <v>6976862.5283888923</v>
      </c>
      <c r="K54" s="254">
        <v>19441505.613143627</v>
      </c>
      <c r="L54" s="254">
        <v>127399893.57634249</v>
      </c>
      <c r="M54" s="254">
        <v>14210153.734535726</v>
      </c>
      <c r="N54" s="1121" t="s">
        <v>775</v>
      </c>
      <c r="O54" s="1121"/>
      <c r="P54" s="100"/>
      <c r="Q54" s="524"/>
      <c r="R54" s="480">
        <v>6.5527496765218425</v>
      </c>
      <c r="S54" s="481">
        <v>5.035254878721549</v>
      </c>
      <c r="T54" s="481">
        <v>1.5174947978002811</v>
      </c>
      <c r="U54" s="481">
        <v>71.465852513425617</v>
      </c>
      <c r="V54" s="481">
        <v>107.72230943372602</v>
      </c>
      <c r="W54" s="254">
        <v>5136784.5378581099</v>
      </c>
      <c r="X54" s="254">
        <v>27370427.812704857</v>
      </c>
      <c r="Y54" s="254">
        <v>25699587.209697973</v>
      </c>
      <c r="Z54" s="254">
        <v>36054233.57979349</v>
      </c>
      <c r="AA54" s="516"/>
    </row>
    <row r="55" spans="1:27" s="114" customFormat="1" ht="16.2">
      <c r="B55" s="460"/>
      <c r="C55" s="14"/>
      <c r="D55" s="15"/>
      <c r="F55" s="468"/>
      <c r="I55" s="120"/>
      <c r="O55" s="460"/>
      <c r="W55" s="115" t="s">
        <v>760</v>
      </c>
    </row>
    <row r="56" spans="1:27" ht="26.1" customHeight="1">
      <c r="E56" s="494"/>
      <c r="F56" s="468"/>
    </row>
    <row r="57" spans="1:27" ht="26.1" customHeight="1">
      <c r="E57" s="494"/>
      <c r="F57" s="468"/>
    </row>
    <row r="58" spans="1:27" ht="26.1" customHeight="1">
      <c r="E58" s="494">
        <f>E38+E39</f>
        <v>2496.0000000022151</v>
      </c>
      <c r="F58" s="468"/>
    </row>
    <row r="59" spans="1:27" ht="26.1" customHeight="1">
      <c r="E59" s="494"/>
    </row>
    <row r="60" spans="1:27" ht="26.1" customHeight="1">
      <c r="E60" s="494"/>
    </row>
    <row r="61" spans="1:27" ht="26.1" customHeight="1">
      <c r="E61" s="494"/>
    </row>
    <row r="62" spans="1:27" ht="26.1" customHeight="1">
      <c r="B62" s="369" t="s">
        <v>917</v>
      </c>
      <c r="E62" s="494">
        <f>E38+E39</f>
        <v>2496.0000000022151</v>
      </c>
      <c r="F62" s="494">
        <f t="shared" ref="F62:M62" si="0">F38+F39</f>
        <v>75210758.617693678</v>
      </c>
      <c r="G62" s="494">
        <f t="shared" si="0"/>
        <v>56904987.056878373</v>
      </c>
      <c r="H62" s="494">
        <f t="shared" si="0"/>
        <v>12956075.616296053</v>
      </c>
      <c r="I62" s="494">
        <f t="shared" si="0"/>
        <v>12121058.249109279</v>
      </c>
      <c r="J62" s="494">
        <f t="shared" si="0"/>
        <v>11870707.712072592</v>
      </c>
      <c r="K62" s="494">
        <f t="shared" si="0"/>
        <v>36246044.699903496</v>
      </c>
      <c r="L62" s="494">
        <f t="shared" si="0"/>
        <v>173354970.60703027</v>
      </c>
      <c r="M62" s="494">
        <f t="shared" si="0"/>
        <v>20595458.867858216</v>
      </c>
      <c r="O62" s="369" t="s">
        <v>917</v>
      </c>
    </row>
    <row r="63" spans="1:27" ht="26.1" customHeight="1">
      <c r="E63" s="494"/>
    </row>
    <row r="64" spans="1:27" ht="26.1" customHeight="1">
      <c r="E64" s="494"/>
    </row>
    <row r="65" spans="5:5" ht="26.1" customHeight="1">
      <c r="E65" s="494"/>
    </row>
    <row r="66" spans="5:5" ht="26.1" customHeight="1">
      <c r="E66" s="494"/>
    </row>
    <row r="67" spans="5:5" ht="26.1" customHeight="1">
      <c r="E67" s="494"/>
    </row>
    <row r="68" spans="5:5" ht="26.1" customHeight="1">
      <c r="E68" s="494"/>
    </row>
    <row r="69" spans="5:5" ht="26.1" customHeight="1">
      <c r="E69" s="494"/>
    </row>
    <row r="70" spans="5:5" ht="26.1" customHeight="1">
      <c r="E70" s="494"/>
    </row>
    <row r="71" spans="5:5" ht="26.1" customHeight="1">
      <c r="E71" s="494"/>
    </row>
    <row r="72" spans="5:5" ht="26.1" customHeight="1">
      <c r="E72" s="494"/>
    </row>
    <row r="73" spans="5:5" ht="26.1" customHeight="1">
      <c r="E73" s="494"/>
    </row>
    <row r="74" spans="5:5" ht="26.1" customHeight="1">
      <c r="E74" s="494"/>
    </row>
    <row r="75" spans="5:5" ht="26.1" customHeight="1">
      <c r="E75" s="494"/>
    </row>
    <row r="76" spans="5:5" ht="26.1" customHeight="1">
      <c r="E76" s="494"/>
    </row>
    <row r="77" spans="5:5">
      <c r="E77" s="494"/>
    </row>
    <row r="78" spans="5:5">
      <c r="E78" s="494"/>
    </row>
    <row r="79" spans="5:5">
      <c r="E79" s="494"/>
    </row>
    <row r="80" spans="5:5">
      <c r="E80" s="494"/>
    </row>
    <row r="81" spans="5:5">
      <c r="E81" s="494"/>
    </row>
    <row r="82" spans="5:5">
      <c r="E82" s="494"/>
    </row>
    <row r="83" spans="5:5">
      <c r="E83" s="494"/>
    </row>
    <row r="84" spans="5:5">
      <c r="E84" s="494"/>
    </row>
    <row r="85" spans="5:5">
      <c r="E85" s="494"/>
    </row>
    <row r="86" spans="5:5">
      <c r="E86" s="494"/>
    </row>
    <row r="87" spans="5:5">
      <c r="E87" s="494"/>
    </row>
    <row r="88" spans="5:5">
      <c r="E88" s="494"/>
    </row>
    <row r="89" spans="5:5">
      <c r="E89" s="494"/>
    </row>
    <row r="90" spans="5:5">
      <c r="E90" s="494"/>
    </row>
    <row r="91" spans="5:5">
      <c r="E91" s="494"/>
    </row>
    <row r="92" spans="5:5">
      <c r="E92" s="494"/>
    </row>
    <row r="93" spans="5:5">
      <c r="E93" s="494"/>
    </row>
    <row r="94" spans="5:5">
      <c r="E94" s="494"/>
    </row>
    <row r="95" spans="5:5">
      <c r="E95" s="494"/>
    </row>
    <row r="96" spans="5:5">
      <c r="E96" s="494"/>
    </row>
    <row r="97" spans="5:5">
      <c r="E97" s="494"/>
    </row>
    <row r="98" spans="5:5">
      <c r="E98" s="494"/>
    </row>
    <row r="99" spans="5:5">
      <c r="E99" s="494"/>
    </row>
    <row r="100" spans="5:5">
      <c r="E100" s="494"/>
    </row>
    <row r="101" spans="5:5">
      <c r="E101" s="494"/>
    </row>
    <row r="102" spans="5:5">
      <c r="E102" s="494"/>
    </row>
    <row r="103" spans="5:5">
      <c r="E103" s="494"/>
    </row>
    <row r="104" spans="5:5">
      <c r="E104" s="494"/>
    </row>
    <row r="105" spans="5:5">
      <c r="E105" s="494"/>
    </row>
    <row r="106" spans="5:5">
      <c r="E106" s="494"/>
    </row>
    <row r="107" spans="5:5">
      <c r="E107" s="494"/>
    </row>
    <row r="108" spans="5:5">
      <c r="E108" s="494"/>
    </row>
    <row r="109" spans="5:5">
      <c r="E109" s="494"/>
    </row>
    <row r="110" spans="5:5">
      <c r="E110" s="494"/>
    </row>
    <row r="111" spans="5:5">
      <c r="E111" s="494"/>
    </row>
    <row r="112" spans="5:5">
      <c r="E112" s="494"/>
    </row>
    <row r="113" spans="5:5">
      <c r="E113" s="494"/>
    </row>
    <row r="114" spans="5:5">
      <c r="E114" s="494"/>
    </row>
    <row r="115" spans="5:5">
      <c r="E115" s="494"/>
    </row>
    <row r="116" spans="5:5">
      <c r="E116" s="494"/>
    </row>
    <row r="117" spans="5:5">
      <c r="E117" s="494"/>
    </row>
    <row r="118" spans="5:5">
      <c r="E118" s="494"/>
    </row>
    <row r="119" spans="5:5">
      <c r="E119" s="494"/>
    </row>
    <row r="120" spans="5:5">
      <c r="E120" s="494"/>
    </row>
    <row r="121" spans="5:5">
      <c r="E121" s="494"/>
    </row>
    <row r="122" spans="5:5">
      <c r="E122" s="494"/>
    </row>
    <row r="123" spans="5:5">
      <c r="E123" s="494"/>
    </row>
    <row r="124" spans="5:5">
      <c r="E124" s="494"/>
    </row>
    <row r="125" spans="5:5">
      <c r="E125" s="494"/>
    </row>
    <row r="126" spans="5:5">
      <c r="E126" s="494"/>
    </row>
    <row r="127" spans="5:5">
      <c r="E127" s="494"/>
    </row>
    <row r="128" spans="5:5">
      <c r="E128" s="494"/>
    </row>
    <row r="129" spans="5:5">
      <c r="E129" s="494"/>
    </row>
    <row r="130" spans="5:5">
      <c r="E130" s="494"/>
    </row>
    <row r="131" spans="5:5">
      <c r="E131" s="494"/>
    </row>
    <row r="132" spans="5:5">
      <c r="E132" s="494"/>
    </row>
    <row r="133" spans="5:5">
      <c r="E133" s="494"/>
    </row>
    <row r="134" spans="5:5">
      <c r="E134" s="494"/>
    </row>
    <row r="135" spans="5:5">
      <c r="E135" s="494"/>
    </row>
    <row r="136" spans="5:5">
      <c r="E136" s="494"/>
    </row>
    <row r="137" spans="5:5">
      <c r="E137" s="494"/>
    </row>
    <row r="138" spans="5:5">
      <c r="E138" s="494"/>
    </row>
    <row r="139" spans="5:5">
      <c r="E139" s="494"/>
    </row>
    <row r="140" spans="5:5">
      <c r="E140" s="494"/>
    </row>
    <row r="141" spans="5:5">
      <c r="E141" s="494"/>
    </row>
    <row r="142" spans="5:5">
      <c r="E142" s="494"/>
    </row>
    <row r="143" spans="5:5">
      <c r="E143" s="494"/>
    </row>
    <row r="144" spans="5:5">
      <c r="E144" s="494"/>
    </row>
    <row r="145" spans="5:5">
      <c r="E145" s="494"/>
    </row>
    <row r="146" spans="5:5">
      <c r="E146" s="494"/>
    </row>
    <row r="147" spans="5:5">
      <c r="E147" s="494"/>
    </row>
    <row r="148" spans="5:5">
      <c r="E148" s="494"/>
    </row>
    <row r="149" spans="5:5">
      <c r="E149" s="494"/>
    </row>
    <row r="150" spans="5:5">
      <c r="E150" s="494"/>
    </row>
    <row r="151" spans="5:5">
      <c r="E151" s="494"/>
    </row>
    <row r="152" spans="5:5">
      <c r="E152" s="494"/>
    </row>
    <row r="153" spans="5:5">
      <c r="E153" s="494"/>
    </row>
    <row r="154" spans="5:5">
      <c r="E154" s="494"/>
    </row>
    <row r="155" spans="5:5">
      <c r="E155" s="494"/>
    </row>
    <row r="156" spans="5:5">
      <c r="E156" s="494"/>
    </row>
    <row r="157" spans="5:5">
      <c r="E157" s="494"/>
    </row>
    <row r="158" spans="5:5">
      <c r="E158" s="494"/>
    </row>
    <row r="159" spans="5:5">
      <c r="E159" s="494"/>
    </row>
    <row r="160" spans="5:5">
      <c r="E160" s="494"/>
    </row>
    <row r="161" spans="5:5">
      <c r="E161" s="494"/>
    </row>
    <row r="162" spans="5:5">
      <c r="E162" s="494"/>
    </row>
    <row r="163" spans="5:5">
      <c r="E163" s="494"/>
    </row>
    <row r="164" spans="5:5">
      <c r="E164" s="494"/>
    </row>
    <row r="165" spans="5:5">
      <c r="E165" s="494"/>
    </row>
    <row r="166" spans="5:5">
      <c r="E166" s="494"/>
    </row>
    <row r="167" spans="5:5">
      <c r="E167" s="494"/>
    </row>
    <row r="168" spans="5:5">
      <c r="E168" s="494"/>
    </row>
    <row r="169" spans="5:5">
      <c r="E169" s="494"/>
    </row>
    <row r="170" spans="5:5">
      <c r="E170" s="494"/>
    </row>
    <row r="171" spans="5:5">
      <c r="E171" s="494"/>
    </row>
    <row r="172" spans="5:5">
      <c r="E172" s="494"/>
    </row>
    <row r="173" spans="5:5">
      <c r="E173" s="494"/>
    </row>
    <row r="174" spans="5:5">
      <c r="E174" s="494"/>
    </row>
    <row r="175" spans="5:5">
      <c r="E175" s="494"/>
    </row>
    <row r="176" spans="5:5">
      <c r="E176" s="494"/>
    </row>
    <row r="177" spans="5:5">
      <c r="E177" s="494"/>
    </row>
    <row r="178" spans="5:5">
      <c r="E178" s="494"/>
    </row>
    <row r="179" spans="5:5">
      <c r="E179" s="494"/>
    </row>
    <row r="180" spans="5:5">
      <c r="E180" s="494"/>
    </row>
    <row r="181" spans="5:5">
      <c r="E181" s="494"/>
    </row>
    <row r="182" spans="5:5">
      <c r="E182" s="494"/>
    </row>
    <row r="183" spans="5:5">
      <c r="E183" s="494"/>
    </row>
    <row r="184" spans="5:5">
      <c r="E184" s="494"/>
    </row>
    <row r="185" spans="5:5">
      <c r="E185" s="494"/>
    </row>
    <row r="186" spans="5:5">
      <c r="E186" s="494"/>
    </row>
    <row r="187" spans="5:5">
      <c r="E187" s="494"/>
    </row>
    <row r="188" spans="5:5">
      <c r="E188" s="494"/>
    </row>
    <row r="189" spans="5:5">
      <c r="E189" s="494"/>
    </row>
    <row r="190" spans="5:5">
      <c r="E190" s="494"/>
    </row>
    <row r="191" spans="5:5">
      <c r="E191" s="494"/>
    </row>
    <row r="192" spans="5:5">
      <c r="E192" s="494"/>
    </row>
    <row r="193" spans="5:5">
      <c r="E193" s="494"/>
    </row>
    <row r="194" spans="5:5">
      <c r="E194" s="494"/>
    </row>
    <row r="195" spans="5:5">
      <c r="E195" s="494"/>
    </row>
    <row r="196" spans="5:5">
      <c r="E196" s="494"/>
    </row>
    <row r="197" spans="5:5">
      <c r="E197" s="494"/>
    </row>
    <row r="198" spans="5:5">
      <c r="E198" s="494"/>
    </row>
  </sheetData>
  <mergeCells count="73">
    <mergeCell ref="J1:M1"/>
    <mergeCell ref="R3:T4"/>
    <mergeCell ref="A14:C14"/>
    <mergeCell ref="A16:C16"/>
    <mergeCell ref="N15:P15"/>
    <mergeCell ref="A6:C6"/>
    <mergeCell ref="F3:F5"/>
    <mergeCell ref="I3:I4"/>
    <mergeCell ref="A3:C5"/>
    <mergeCell ref="N7:P7"/>
    <mergeCell ref="A49:C49"/>
    <mergeCell ref="N49:P49"/>
    <mergeCell ref="A15:C15"/>
    <mergeCell ref="A9:C9"/>
    <mergeCell ref="A12:C12"/>
    <mergeCell ref="A11:C11"/>
    <mergeCell ref="N10:P10"/>
    <mergeCell ref="N9:P9"/>
    <mergeCell ref="N13:P13"/>
    <mergeCell ref="A48:B48"/>
    <mergeCell ref="N34:O34"/>
    <mergeCell ref="A34:B34"/>
    <mergeCell ref="N24:P24"/>
    <mergeCell ref="A33:C33"/>
    <mergeCell ref="A27:C27"/>
    <mergeCell ref="N27:P27"/>
    <mergeCell ref="N54:O54"/>
    <mergeCell ref="A50:B50"/>
    <mergeCell ref="A54:B54"/>
    <mergeCell ref="G3:G5"/>
    <mergeCell ref="A7:C7"/>
    <mergeCell ref="E3:E5"/>
    <mergeCell ref="A24:C24"/>
    <mergeCell ref="A10:C10"/>
    <mergeCell ref="A8:C8"/>
    <mergeCell ref="N50:O50"/>
    <mergeCell ref="K3:K5"/>
    <mergeCell ref="H3:H5"/>
    <mergeCell ref="J3:J4"/>
    <mergeCell ref="M3:M5"/>
    <mergeCell ref="L3:L5"/>
    <mergeCell ref="N48:O48"/>
    <mergeCell ref="Y3:Y5"/>
    <mergeCell ref="N17:P17"/>
    <mergeCell ref="AN13:AP13"/>
    <mergeCell ref="AB13:AD13"/>
    <mergeCell ref="Z3:Z5"/>
    <mergeCell ref="V3:V5"/>
    <mergeCell ref="W3:W5"/>
    <mergeCell ref="X3:X5"/>
    <mergeCell ref="U3:U5"/>
    <mergeCell ref="N3:P5"/>
    <mergeCell ref="N8:P8"/>
    <mergeCell ref="N6:P6"/>
    <mergeCell ref="N11:P11"/>
    <mergeCell ref="N12:P12"/>
    <mergeCell ref="N14:P14"/>
    <mergeCell ref="N16:P16"/>
    <mergeCell ref="N33:P33"/>
    <mergeCell ref="A13:C13"/>
    <mergeCell ref="A18:C18"/>
    <mergeCell ref="A20:C20"/>
    <mergeCell ref="N18:P18"/>
    <mergeCell ref="N20:P20"/>
    <mergeCell ref="N19:P19"/>
    <mergeCell ref="A19:C19"/>
    <mergeCell ref="A17:C17"/>
    <mergeCell ref="A21:C21"/>
    <mergeCell ref="N21:P21"/>
    <mergeCell ref="A22:C22"/>
    <mergeCell ref="N22:P22"/>
    <mergeCell ref="A23:C23"/>
    <mergeCell ref="N23:P23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3" manualBreakCount="3">
    <brk id="9" max="1048575" man="1"/>
    <brk id="13" max="1048575" man="1"/>
    <brk id="22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BO64"/>
  <sheetViews>
    <sheetView view="pageBreakPreview" topLeftCell="W1" zoomScaleNormal="50" zoomScaleSheetLayoutView="75" workbookViewId="0">
      <selection activeCell="J65" sqref="J65"/>
    </sheetView>
  </sheetViews>
  <sheetFormatPr defaultColWidth="9.109375" defaultRowHeight="15.6"/>
  <cols>
    <col min="1" max="1" width="2.33203125" style="525" customWidth="1"/>
    <col min="2" max="2" width="16.6640625" style="525" customWidth="1"/>
    <col min="3" max="3" width="2.33203125" style="525" customWidth="1"/>
    <col min="4" max="4" width="1.6640625" style="526" customWidth="1"/>
    <col min="5" max="5" width="10.6640625" style="488" customWidth="1"/>
    <col min="6" max="6" width="13.88671875" style="114" customWidth="1"/>
    <col min="7" max="9" width="13.88671875" style="488" customWidth="1"/>
    <col min="10" max="13" width="22.88671875" style="488" customWidth="1"/>
    <col min="14" max="14" width="2.33203125" style="525" customWidth="1"/>
    <col min="15" max="15" width="18.6640625" style="525" customWidth="1"/>
    <col min="16" max="16" width="2.33203125" style="525" customWidth="1"/>
    <col min="17" max="17" width="1.6640625" style="526" customWidth="1"/>
    <col min="18" max="19" width="16.33203125" style="488" customWidth="1"/>
    <col min="20" max="20" width="14.44140625" style="488" customWidth="1"/>
    <col min="21" max="22" width="16.33203125" style="488" customWidth="1"/>
    <col min="23" max="26" width="22.88671875" style="488" customWidth="1"/>
    <col min="27" max="16384" width="9.109375" style="488"/>
  </cols>
  <sheetData>
    <row r="1" spans="1:67" s="487" customFormat="1" ht="35.1" customHeight="1">
      <c r="A1" s="482"/>
      <c r="B1" s="482"/>
      <c r="C1" s="482"/>
      <c r="D1" s="482"/>
      <c r="E1" s="482"/>
      <c r="F1" s="264"/>
      <c r="G1" s="482"/>
      <c r="H1" s="482"/>
      <c r="I1" s="483" t="s">
        <v>583</v>
      </c>
      <c r="J1" s="485" t="s">
        <v>285</v>
      </c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3" t="s">
        <v>583</v>
      </c>
      <c r="W1" s="485" t="s">
        <v>286</v>
      </c>
      <c r="X1" s="482"/>
      <c r="Y1" s="482"/>
      <c r="Z1" s="482"/>
    </row>
    <row r="2" spans="1:67" ht="12.9" customHeight="1" thickBot="1">
      <c r="A2" s="488"/>
      <c r="B2" s="489"/>
      <c r="C2" s="489"/>
      <c r="D2" s="490"/>
      <c r="M2" s="491" t="s">
        <v>66</v>
      </c>
      <c r="N2" s="492"/>
      <c r="O2" s="489"/>
      <c r="P2" s="489"/>
      <c r="Q2" s="490"/>
      <c r="R2" s="492"/>
      <c r="S2" s="492"/>
      <c r="T2" s="492"/>
      <c r="W2" s="533"/>
      <c r="Z2" s="491" t="s">
        <v>66</v>
      </c>
    </row>
    <row r="3" spans="1:67" s="497" customFormat="1" ht="15" customHeight="1">
      <c r="A3" s="1290" t="s">
        <v>1</v>
      </c>
      <c r="B3" s="1290"/>
      <c r="C3" s="1290"/>
      <c r="D3" s="496"/>
      <c r="E3" s="1278" t="s">
        <v>165</v>
      </c>
      <c r="F3" s="1101" t="s">
        <v>352</v>
      </c>
      <c r="G3" s="1278" t="s">
        <v>19</v>
      </c>
      <c r="H3" s="1278" t="s">
        <v>80</v>
      </c>
      <c r="I3" s="1281" t="s">
        <v>210</v>
      </c>
      <c r="J3" s="1287" t="s">
        <v>211</v>
      </c>
      <c r="K3" s="1278" t="s">
        <v>167</v>
      </c>
      <c r="L3" s="1278" t="s">
        <v>182</v>
      </c>
      <c r="M3" s="1278" t="s">
        <v>47</v>
      </c>
      <c r="N3" s="1290" t="s">
        <v>1</v>
      </c>
      <c r="O3" s="1290"/>
      <c r="P3" s="1290"/>
      <c r="Q3" s="496"/>
      <c r="R3" s="1280" t="s">
        <v>478</v>
      </c>
      <c r="S3" s="1280"/>
      <c r="T3" s="1280"/>
      <c r="U3" s="1284" t="s">
        <v>184</v>
      </c>
      <c r="V3" s="1284" t="s">
        <v>185</v>
      </c>
      <c r="W3" s="1287" t="s">
        <v>48</v>
      </c>
      <c r="X3" s="1101" t="s">
        <v>49</v>
      </c>
      <c r="Y3" s="1278" t="s">
        <v>50</v>
      </c>
      <c r="Z3" s="1281" t="s">
        <v>351</v>
      </c>
    </row>
    <row r="4" spans="1:67" s="497" customFormat="1" ht="15" customHeight="1">
      <c r="A4" s="1291"/>
      <c r="B4" s="1291"/>
      <c r="C4" s="1291"/>
      <c r="D4" s="499"/>
      <c r="E4" s="1279"/>
      <c r="F4" s="1102"/>
      <c r="G4" s="1279"/>
      <c r="H4" s="1279"/>
      <c r="I4" s="1283"/>
      <c r="J4" s="1289"/>
      <c r="K4" s="1279"/>
      <c r="L4" s="1279"/>
      <c r="M4" s="1279"/>
      <c r="N4" s="1291"/>
      <c r="O4" s="1291"/>
      <c r="P4" s="1291"/>
      <c r="Q4" s="499"/>
      <c r="R4" s="1295"/>
      <c r="S4" s="1295"/>
      <c r="T4" s="1295"/>
      <c r="U4" s="1285"/>
      <c r="V4" s="1285"/>
      <c r="W4" s="1288"/>
      <c r="X4" s="1102"/>
      <c r="Y4" s="1279"/>
      <c r="Z4" s="1282"/>
    </row>
    <row r="5" spans="1:67" s="498" customFormat="1" ht="39.75" customHeight="1">
      <c r="A5" s="1292"/>
      <c r="B5" s="1292"/>
      <c r="C5" s="1292"/>
      <c r="D5" s="503"/>
      <c r="E5" s="1280"/>
      <c r="F5" s="1103"/>
      <c r="G5" s="1280"/>
      <c r="H5" s="1280"/>
      <c r="I5" s="501" t="s">
        <v>53</v>
      </c>
      <c r="J5" s="502" t="s">
        <v>51</v>
      </c>
      <c r="K5" s="1280"/>
      <c r="L5" s="1280"/>
      <c r="M5" s="1280"/>
      <c r="N5" s="1292"/>
      <c r="O5" s="1292"/>
      <c r="P5" s="1292"/>
      <c r="Q5" s="503"/>
      <c r="R5" s="504" t="s">
        <v>479</v>
      </c>
      <c r="S5" s="504" t="s">
        <v>480</v>
      </c>
      <c r="T5" s="504" t="s">
        <v>481</v>
      </c>
      <c r="U5" s="1286"/>
      <c r="V5" s="1286"/>
      <c r="W5" s="1289"/>
      <c r="X5" s="1103"/>
      <c r="Y5" s="1280"/>
      <c r="Z5" s="1283"/>
    </row>
    <row r="6" spans="1:67" s="509" customFormat="1" ht="12.75" hidden="1" customHeight="1">
      <c r="A6" s="1293" t="s">
        <v>212</v>
      </c>
      <c r="B6" s="1293"/>
      <c r="C6" s="1293"/>
      <c r="D6" s="22"/>
      <c r="E6" s="127">
        <v>15868</v>
      </c>
      <c r="F6" s="50"/>
      <c r="G6" s="128">
        <v>38000283</v>
      </c>
      <c r="H6" s="128">
        <v>14880553</v>
      </c>
      <c r="I6" s="128">
        <v>14414416</v>
      </c>
      <c r="J6" s="128">
        <v>14269542</v>
      </c>
      <c r="K6" s="128">
        <v>16883181</v>
      </c>
      <c r="L6" s="128">
        <v>55706999</v>
      </c>
      <c r="M6" s="128">
        <v>11504050</v>
      </c>
      <c r="N6" s="1293" t="s">
        <v>212</v>
      </c>
      <c r="O6" s="1293"/>
      <c r="P6" s="1293"/>
      <c r="Q6" s="505"/>
      <c r="R6" s="534">
        <v>18.899999999999999</v>
      </c>
      <c r="S6" s="535"/>
      <c r="T6" s="535"/>
      <c r="U6" s="507">
        <v>41.92</v>
      </c>
      <c r="V6" s="507">
        <v>94.56</v>
      </c>
      <c r="W6" s="132">
        <v>8469278</v>
      </c>
      <c r="X6" s="132">
        <v>34949323.985379376</v>
      </c>
      <c r="Y6" s="132">
        <v>33164217</v>
      </c>
      <c r="Z6" s="132">
        <v>36373904</v>
      </c>
      <c r="AA6" s="536"/>
      <c r="AB6" s="536"/>
      <c r="AC6" s="536"/>
      <c r="AD6" s="536"/>
      <c r="AE6" s="536"/>
      <c r="AF6" s="536"/>
      <c r="AG6" s="536"/>
      <c r="AH6" s="536"/>
      <c r="AI6" s="536"/>
      <c r="AJ6" s="536"/>
      <c r="AK6" s="536"/>
      <c r="AL6" s="536"/>
      <c r="AM6" s="536"/>
      <c r="AN6" s="536"/>
      <c r="AO6" s="536"/>
      <c r="AP6" s="536"/>
      <c r="AQ6" s="536"/>
      <c r="AR6" s="536"/>
      <c r="AS6" s="536"/>
      <c r="AT6" s="536"/>
      <c r="AU6" s="536"/>
      <c r="AV6" s="536"/>
      <c r="AW6" s="536"/>
      <c r="AX6" s="536"/>
      <c r="AY6" s="536"/>
      <c r="AZ6" s="536"/>
      <c r="BA6" s="536"/>
      <c r="BB6" s="536"/>
      <c r="BC6" s="536"/>
      <c r="BD6" s="536"/>
      <c r="BE6" s="536"/>
      <c r="BF6" s="536"/>
      <c r="BG6" s="536"/>
      <c r="BH6" s="536"/>
      <c r="BI6" s="536"/>
      <c r="BJ6" s="536"/>
      <c r="BK6" s="536"/>
      <c r="BL6" s="536"/>
      <c r="BM6" s="536"/>
      <c r="BN6" s="536"/>
      <c r="BO6" s="536"/>
    </row>
    <row r="7" spans="1:67" s="509" customFormat="1" ht="12.75" hidden="1" customHeight="1">
      <c r="A7" s="1277" t="s">
        <v>213</v>
      </c>
      <c r="B7" s="1277"/>
      <c r="C7" s="1277"/>
      <c r="D7" s="22"/>
      <c r="E7" s="131">
        <v>15359.729863485445</v>
      </c>
      <c r="F7" s="50"/>
      <c r="G7" s="132">
        <v>32226756</v>
      </c>
      <c r="H7" s="132">
        <v>10087914</v>
      </c>
      <c r="I7" s="132">
        <v>9627870</v>
      </c>
      <c r="J7" s="132">
        <v>9484193</v>
      </c>
      <c r="K7" s="132">
        <v>17277708</v>
      </c>
      <c r="L7" s="132">
        <v>78915637</v>
      </c>
      <c r="M7" s="132">
        <f>12322412-13695</f>
        <v>12308717</v>
      </c>
      <c r="N7" s="1277" t="s">
        <v>213</v>
      </c>
      <c r="O7" s="1277"/>
      <c r="P7" s="1277"/>
      <c r="Q7" s="505"/>
      <c r="R7" s="537">
        <v>16</v>
      </c>
      <c r="S7" s="535"/>
      <c r="T7" s="535"/>
      <c r="U7" s="507">
        <v>59.76</v>
      </c>
      <c r="V7" s="507">
        <v>90.97</v>
      </c>
      <c r="W7" s="132">
        <v>8025685</v>
      </c>
      <c r="X7" s="132">
        <v>32649973.27367295</v>
      </c>
      <c r="Y7" s="132">
        <v>32569579</v>
      </c>
      <c r="Z7" s="132">
        <v>31897761</v>
      </c>
      <c r="AA7" s="536"/>
      <c r="AB7" s="536"/>
      <c r="AC7" s="536"/>
      <c r="AD7" s="536"/>
      <c r="AE7" s="536"/>
      <c r="AF7" s="536"/>
      <c r="AG7" s="536"/>
      <c r="AH7" s="536"/>
      <c r="AI7" s="536"/>
      <c r="AJ7" s="536"/>
      <c r="AK7" s="536"/>
      <c r="AL7" s="536"/>
      <c r="AM7" s="536"/>
      <c r="AN7" s="536"/>
      <c r="AO7" s="536"/>
      <c r="AP7" s="536"/>
      <c r="AQ7" s="536"/>
      <c r="AR7" s="536"/>
      <c r="AS7" s="536"/>
      <c r="AT7" s="536"/>
      <c r="AU7" s="536"/>
      <c r="AV7" s="536"/>
      <c r="AW7" s="536"/>
      <c r="AX7" s="536"/>
      <c r="AY7" s="536"/>
      <c r="AZ7" s="536"/>
      <c r="BA7" s="536"/>
      <c r="BB7" s="536"/>
      <c r="BC7" s="536"/>
      <c r="BD7" s="536"/>
      <c r="BE7" s="536"/>
      <c r="BF7" s="536"/>
      <c r="BG7" s="536"/>
      <c r="BH7" s="536"/>
      <c r="BI7" s="536"/>
      <c r="BJ7" s="536"/>
      <c r="BK7" s="536"/>
      <c r="BL7" s="536"/>
      <c r="BM7" s="536"/>
      <c r="BN7" s="536"/>
      <c r="BO7" s="536"/>
    </row>
    <row r="8" spans="1:67" s="509" customFormat="1" ht="12.75" hidden="1" customHeight="1">
      <c r="A8" s="1277" t="s">
        <v>214</v>
      </c>
      <c r="B8" s="1277"/>
      <c r="C8" s="1277"/>
      <c r="D8" s="22"/>
      <c r="E8" s="131">
        <v>16753</v>
      </c>
      <c r="F8" s="50"/>
      <c r="G8" s="132">
        <v>29069572.076642986</v>
      </c>
      <c r="H8" s="132">
        <v>7421640.541992479</v>
      </c>
      <c r="I8" s="132">
        <v>7118931.4749597088</v>
      </c>
      <c r="J8" s="132">
        <v>6988200.5610935353</v>
      </c>
      <c r="K8" s="227" t="s">
        <v>14</v>
      </c>
      <c r="L8" s="132">
        <v>38062711.132908292</v>
      </c>
      <c r="M8" s="132">
        <v>15098341.343795979</v>
      </c>
      <c r="N8" s="1277" t="s">
        <v>214</v>
      </c>
      <c r="O8" s="1277"/>
      <c r="P8" s="1277"/>
      <c r="Q8" s="505"/>
      <c r="R8" s="537">
        <v>13.57619530830299</v>
      </c>
      <c r="S8" s="535"/>
      <c r="T8" s="535"/>
      <c r="U8" s="538">
        <v>164.07353906762967</v>
      </c>
      <c r="V8" s="538">
        <v>135.94096579717066</v>
      </c>
      <c r="W8" s="132">
        <v>5637055.8108995399</v>
      </c>
      <c r="X8" s="132">
        <v>30230996.896078315</v>
      </c>
      <c r="Y8" s="132">
        <v>29201524.025547665</v>
      </c>
      <c r="Z8" s="132">
        <v>28838948.785292186</v>
      </c>
      <c r="AA8" s="536"/>
      <c r="AB8" s="536"/>
      <c r="AC8" s="536"/>
      <c r="AD8" s="536"/>
      <c r="AE8" s="536"/>
      <c r="AF8" s="536"/>
      <c r="AG8" s="536"/>
      <c r="AH8" s="536"/>
      <c r="AI8" s="536"/>
      <c r="AJ8" s="536"/>
      <c r="AK8" s="536"/>
      <c r="AL8" s="536"/>
      <c r="AM8" s="536"/>
      <c r="AN8" s="536"/>
      <c r="AO8" s="536"/>
      <c r="AP8" s="536"/>
      <c r="AQ8" s="536"/>
      <c r="AR8" s="536"/>
      <c r="AS8" s="536"/>
      <c r="AT8" s="536"/>
      <c r="AU8" s="536"/>
      <c r="AV8" s="536"/>
      <c r="AW8" s="536"/>
      <c r="AX8" s="536"/>
      <c r="AY8" s="536"/>
      <c r="AZ8" s="536"/>
      <c r="BA8" s="536"/>
      <c r="BB8" s="536"/>
      <c r="BC8" s="536"/>
      <c r="BD8" s="536"/>
      <c r="BE8" s="536"/>
      <c r="BF8" s="536"/>
      <c r="BG8" s="536"/>
      <c r="BH8" s="536"/>
      <c r="BI8" s="536"/>
      <c r="BJ8" s="536"/>
      <c r="BK8" s="536"/>
      <c r="BL8" s="536"/>
      <c r="BM8" s="536"/>
      <c r="BN8" s="536"/>
      <c r="BO8" s="536"/>
    </row>
    <row r="9" spans="1:67" s="509" customFormat="1" ht="12.75" hidden="1" customHeight="1">
      <c r="A9" s="1277" t="s">
        <v>215</v>
      </c>
      <c r="B9" s="1277"/>
      <c r="C9" s="1277"/>
      <c r="D9" s="22"/>
      <c r="E9" s="131">
        <v>16709.810728069348</v>
      </c>
      <c r="F9" s="50"/>
      <c r="G9" s="132">
        <v>24819993.317398854</v>
      </c>
      <c r="H9" s="132">
        <v>6975698.5134360427</v>
      </c>
      <c r="I9" s="132">
        <v>6548806.340429808</v>
      </c>
      <c r="J9" s="132">
        <v>6417702.4665102568</v>
      </c>
      <c r="K9" s="132">
        <v>14805676.077794304</v>
      </c>
      <c r="L9" s="132">
        <v>53138709.460663401</v>
      </c>
      <c r="M9" s="132">
        <f>8445820.02975982-15692</f>
        <v>8430128.0297598206</v>
      </c>
      <c r="N9" s="1277" t="s">
        <v>215</v>
      </c>
      <c r="O9" s="1277"/>
      <c r="P9" s="1277"/>
      <c r="Q9" s="505"/>
      <c r="R9" s="537">
        <v>13.693336703596527</v>
      </c>
      <c r="S9" s="535"/>
      <c r="T9" s="535"/>
      <c r="U9" s="507">
        <v>61.149786302123523</v>
      </c>
      <c r="V9" s="507">
        <v>78.352407757836559</v>
      </c>
      <c r="W9" s="132">
        <v>5466864.7140928665</v>
      </c>
      <c r="X9" s="132">
        <v>24047010.815616611</v>
      </c>
      <c r="Y9" s="132">
        <v>25081570.798095502</v>
      </c>
      <c r="Z9" s="132">
        <v>24475804.43605119</v>
      </c>
      <c r="AA9" s="536"/>
      <c r="AB9" s="536"/>
      <c r="AC9" s="536"/>
      <c r="AD9" s="536"/>
      <c r="AE9" s="536"/>
      <c r="AF9" s="536"/>
      <c r="AG9" s="536"/>
      <c r="AH9" s="536"/>
      <c r="AI9" s="536"/>
      <c r="AJ9" s="536"/>
      <c r="AK9" s="536"/>
      <c r="AL9" s="536"/>
      <c r="AM9" s="536"/>
      <c r="AN9" s="536"/>
      <c r="AO9" s="536"/>
      <c r="AP9" s="536"/>
      <c r="AQ9" s="536"/>
      <c r="AR9" s="536"/>
      <c r="AS9" s="536"/>
      <c r="AT9" s="536"/>
      <c r="AU9" s="536"/>
      <c r="AV9" s="536"/>
      <c r="AW9" s="536"/>
      <c r="AX9" s="536"/>
      <c r="AY9" s="536"/>
      <c r="AZ9" s="536"/>
      <c r="BA9" s="536"/>
      <c r="BB9" s="536"/>
      <c r="BC9" s="536"/>
      <c r="BD9" s="536"/>
      <c r="BE9" s="536"/>
      <c r="BF9" s="536"/>
      <c r="BG9" s="536"/>
      <c r="BH9" s="536"/>
      <c r="BI9" s="536"/>
      <c r="BJ9" s="536"/>
      <c r="BK9" s="536"/>
      <c r="BL9" s="536"/>
      <c r="BM9" s="536"/>
      <c r="BN9" s="536"/>
      <c r="BO9" s="536"/>
    </row>
    <row r="10" spans="1:67" s="509" customFormat="1" ht="12.75" hidden="1" customHeight="1">
      <c r="A10" s="1277" t="s">
        <v>216</v>
      </c>
      <c r="B10" s="1277"/>
      <c r="C10" s="1277"/>
      <c r="D10" s="22"/>
      <c r="E10" s="131">
        <v>16533.995190724818</v>
      </c>
      <c r="F10" s="50"/>
      <c r="G10" s="132">
        <v>29102293.856366757</v>
      </c>
      <c r="H10" s="132">
        <v>8265246.9581146343</v>
      </c>
      <c r="I10" s="132">
        <v>7858442.3894925797</v>
      </c>
      <c r="J10" s="132">
        <v>7712526.0002924874</v>
      </c>
      <c r="K10" s="132">
        <v>17081478.033633858</v>
      </c>
      <c r="L10" s="132">
        <v>66167213.224742383</v>
      </c>
      <c r="M10" s="132">
        <v>9760846.2545314189</v>
      </c>
      <c r="N10" s="1277" t="s">
        <v>216</v>
      </c>
      <c r="O10" s="1277"/>
      <c r="P10" s="1277"/>
      <c r="Q10" s="505"/>
      <c r="R10" s="539">
        <v>13.847147503094851</v>
      </c>
      <c r="S10" s="540"/>
      <c r="T10" s="540"/>
      <c r="U10" s="507">
        <v>68.360652328271073</v>
      </c>
      <c r="V10" s="507">
        <v>84.572712609675065</v>
      </c>
      <c r="W10" s="132">
        <v>6094944.5022909548</v>
      </c>
      <c r="X10" s="132">
        <v>26861193.28509089</v>
      </c>
      <c r="Y10" s="132">
        <v>28831743.493352219</v>
      </c>
      <c r="Z10" s="132">
        <v>28796357.604535799</v>
      </c>
      <c r="AA10" s="536"/>
      <c r="AB10" s="536"/>
      <c r="AC10" s="536"/>
      <c r="AD10" s="536"/>
      <c r="AE10" s="536"/>
      <c r="AF10" s="536"/>
      <c r="AG10" s="536"/>
      <c r="AH10" s="536"/>
      <c r="AI10" s="536"/>
      <c r="AJ10" s="536"/>
      <c r="AK10" s="536"/>
      <c r="AL10" s="536"/>
      <c r="AM10" s="536"/>
      <c r="AN10" s="536"/>
      <c r="AO10" s="536"/>
      <c r="AP10" s="536"/>
      <c r="AQ10" s="536"/>
      <c r="AR10" s="536"/>
      <c r="AS10" s="536"/>
      <c r="AT10" s="536"/>
      <c r="AU10" s="536"/>
      <c r="AV10" s="536"/>
      <c r="AW10" s="536"/>
      <c r="AX10" s="536"/>
      <c r="AY10" s="536"/>
      <c r="AZ10" s="536"/>
      <c r="BA10" s="536"/>
      <c r="BB10" s="536"/>
      <c r="BC10" s="536"/>
      <c r="BD10" s="536"/>
      <c r="BE10" s="536"/>
      <c r="BF10" s="536"/>
      <c r="BG10" s="536"/>
      <c r="BH10" s="536"/>
      <c r="BI10" s="536"/>
      <c r="BJ10" s="536"/>
      <c r="BK10" s="536"/>
      <c r="BL10" s="536"/>
      <c r="BM10" s="536"/>
      <c r="BN10" s="536"/>
      <c r="BO10" s="536"/>
    </row>
    <row r="11" spans="1:67" s="509" customFormat="1" ht="13.65" hidden="1" customHeight="1">
      <c r="A11" s="1277" t="s">
        <v>217</v>
      </c>
      <c r="B11" s="1277"/>
      <c r="C11" s="1277"/>
      <c r="D11" s="22"/>
      <c r="E11" s="50">
        <v>13011.99059823642</v>
      </c>
      <c r="F11" s="50"/>
      <c r="G11" s="50">
        <v>40672262.673198916</v>
      </c>
      <c r="H11" s="50">
        <v>10792351.597330956</v>
      </c>
      <c r="I11" s="50">
        <v>10313606.368681652</v>
      </c>
      <c r="J11" s="50">
        <v>10157442.369034547</v>
      </c>
      <c r="K11" s="50">
        <v>19960205.087424122</v>
      </c>
      <c r="L11" s="50">
        <v>84883820.509927526</v>
      </c>
      <c r="M11" s="50">
        <v>11015532.111912977</v>
      </c>
      <c r="N11" s="1277" t="s">
        <v>217</v>
      </c>
      <c r="O11" s="1277"/>
      <c r="P11" s="1277"/>
      <c r="Q11" s="22"/>
      <c r="R11" s="506">
        <v>14.903616465171332</v>
      </c>
      <c r="S11" s="506"/>
      <c r="T11" s="506"/>
      <c r="U11" s="343">
        <v>57.854640886932025</v>
      </c>
      <c r="V11" s="343">
        <v>91.728767000697957</v>
      </c>
      <c r="W11" s="50">
        <v>8039996.3683346724</v>
      </c>
      <c r="X11" s="50">
        <v>36036883.255956262</v>
      </c>
      <c r="Y11" s="50">
        <v>38156267.566526264</v>
      </c>
      <c r="Z11" s="50">
        <v>40418461.932847165</v>
      </c>
      <c r="AA11" s="536"/>
      <c r="AB11" s="536"/>
      <c r="AC11" s="536"/>
      <c r="AD11" s="536"/>
      <c r="AE11" s="536"/>
      <c r="AF11" s="536"/>
      <c r="AG11" s="536"/>
      <c r="AH11" s="536"/>
      <c r="AI11" s="536"/>
      <c r="AJ11" s="536"/>
      <c r="AK11" s="536"/>
      <c r="AL11" s="536"/>
      <c r="AM11" s="536"/>
      <c r="AN11" s="536"/>
      <c r="AO11" s="536"/>
      <c r="AP11" s="536"/>
      <c r="AQ11" s="536"/>
      <c r="AR11" s="536"/>
      <c r="AS11" s="536"/>
      <c r="AT11" s="536"/>
      <c r="AU11" s="536"/>
      <c r="AV11" s="536"/>
      <c r="AW11" s="536"/>
      <c r="AX11" s="536"/>
      <c r="AY11" s="536"/>
      <c r="AZ11" s="536"/>
      <c r="BA11" s="536"/>
      <c r="BB11" s="536"/>
      <c r="BC11" s="536"/>
      <c r="BD11" s="536"/>
      <c r="BE11" s="536"/>
      <c r="BF11" s="536"/>
      <c r="BG11" s="536"/>
      <c r="BH11" s="536"/>
      <c r="BI11" s="536"/>
      <c r="BJ11" s="536"/>
      <c r="BK11" s="536"/>
      <c r="BL11" s="536"/>
      <c r="BM11" s="536"/>
      <c r="BN11" s="536"/>
      <c r="BO11" s="536"/>
    </row>
    <row r="12" spans="1:67" s="509" customFormat="1" ht="13.65" hidden="1" customHeight="1">
      <c r="A12" s="1277" t="s">
        <v>218</v>
      </c>
      <c r="B12" s="1277"/>
      <c r="C12" s="1277"/>
      <c r="D12" s="22"/>
      <c r="E12" s="50">
        <v>12681.999974313834</v>
      </c>
      <c r="F12" s="50"/>
      <c r="G12" s="50">
        <v>43572072.339658655</v>
      </c>
      <c r="H12" s="50">
        <v>11126542.005419679</v>
      </c>
      <c r="I12" s="50">
        <v>10601341.314587303</v>
      </c>
      <c r="J12" s="50">
        <v>10414175.687696068</v>
      </c>
      <c r="K12" s="50">
        <v>21442343.416419532</v>
      </c>
      <c r="L12" s="50">
        <v>87573289.677770346</v>
      </c>
      <c r="M12" s="50">
        <v>11777836.200894887</v>
      </c>
      <c r="N12" s="1277" t="s">
        <v>218</v>
      </c>
      <c r="O12" s="1277"/>
      <c r="P12" s="1277"/>
      <c r="Q12" s="22"/>
      <c r="R12" s="511">
        <v>13.100477577883749</v>
      </c>
      <c r="S12" s="511"/>
      <c r="T12" s="511"/>
      <c r="U12" s="541">
        <v>90.247757722919943</v>
      </c>
      <c r="V12" s="541">
        <v>97.045204296512836</v>
      </c>
      <c r="W12" s="50">
        <v>7963101.510900951</v>
      </c>
      <c r="X12" s="50">
        <v>39498517.644465096</v>
      </c>
      <c r="Y12" s="50">
        <v>41772861.846913978</v>
      </c>
      <c r="Z12" s="50">
        <v>42917264.444858715</v>
      </c>
      <c r="AA12" s="536"/>
      <c r="AB12" s="536"/>
      <c r="AC12" s="536"/>
      <c r="AD12" s="536"/>
      <c r="AE12" s="536"/>
      <c r="AF12" s="536"/>
      <c r="AG12" s="536"/>
      <c r="AH12" s="536"/>
      <c r="AI12" s="536"/>
      <c r="AJ12" s="536"/>
      <c r="AK12" s="536"/>
      <c r="AL12" s="536"/>
      <c r="AM12" s="536"/>
      <c r="AN12" s="536"/>
      <c r="AO12" s="536"/>
      <c r="AP12" s="536"/>
      <c r="AQ12" s="536"/>
      <c r="AR12" s="536"/>
      <c r="AS12" s="536"/>
      <c r="AT12" s="536"/>
      <c r="AU12" s="536"/>
      <c r="AV12" s="536"/>
      <c r="AW12" s="536"/>
      <c r="AX12" s="536"/>
      <c r="AY12" s="536"/>
      <c r="AZ12" s="536"/>
      <c r="BA12" s="536"/>
      <c r="BB12" s="536"/>
      <c r="BC12" s="536"/>
      <c r="BD12" s="536"/>
      <c r="BE12" s="536"/>
      <c r="BF12" s="536"/>
      <c r="BG12" s="536"/>
      <c r="BH12" s="536"/>
      <c r="BI12" s="536"/>
      <c r="BJ12" s="536"/>
      <c r="BK12" s="536"/>
      <c r="BL12" s="536"/>
      <c r="BM12" s="536"/>
      <c r="BN12" s="536"/>
      <c r="BO12" s="536"/>
    </row>
    <row r="13" spans="1:67" s="509" customFormat="1" ht="13.65" hidden="1" customHeight="1">
      <c r="A13" s="1277" t="s">
        <v>219</v>
      </c>
      <c r="B13" s="1277"/>
      <c r="C13" s="1277"/>
      <c r="D13" s="22"/>
      <c r="E13" s="50">
        <v>12737</v>
      </c>
      <c r="F13" s="134" t="s">
        <v>146</v>
      </c>
      <c r="G13" s="50">
        <v>47259483.913721323</v>
      </c>
      <c r="H13" s="50">
        <v>13574827.144921239</v>
      </c>
      <c r="I13" s="50">
        <v>13062430.544395834</v>
      </c>
      <c r="J13" s="50">
        <v>12871699.04661341</v>
      </c>
      <c r="K13" s="134" t="s">
        <v>751</v>
      </c>
      <c r="L13" s="50">
        <v>142431770.12462345</v>
      </c>
      <c r="M13" s="50">
        <v>12961093.194887342</v>
      </c>
      <c r="N13" s="1277" t="s">
        <v>219</v>
      </c>
      <c r="O13" s="1277"/>
      <c r="P13" s="1277"/>
      <c r="Q13" s="22"/>
      <c r="R13" s="511">
        <v>12.240656488573869</v>
      </c>
      <c r="S13" s="134" t="s">
        <v>751</v>
      </c>
      <c r="T13" s="134" t="s">
        <v>751</v>
      </c>
      <c r="U13" s="541">
        <v>131.52585555764125</v>
      </c>
      <c r="V13" s="541">
        <v>127.80136291986295</v>
      </c>
      <c r="W13" s="50">
        <v>7929324.4792687837</v>
      </c>
      <c r="X13" s="50">
        <v>43826792.517200515</v>
      </c>
      <c r="Y13" s="50">
        <v>42144515.372293949</v>
      </c>
      <c r="Z13" s="50">
        <v>46621288.660913199</v>
      </c>
      <c r="AA13" s="536"/>
      <c r="AB13" s="536"/>
      <c r="AC13" s="536"/>
      <c r="AD13" s="536"/>
      <c r="AE13" s="536"/>
      <c r="AF13" s="536"/>
      <c r="AG13" s="536"/>
      <c r="AH13" s="536"/>
      <c r="AI13" s="536"/>
      <c r="AJ13" s="536"/>
      <c r="AK13" s="536"/>
      <c r="AL13" s="536"/>
      <c r="AM13" s="536"/>
      <c r="AN13" s="536"/>
      <c r="AO13" s="536"/>
      <c r="AP13" s="536"/>
      <c r="AQ13" s="536"/>
      <c r="AR13" s="536"/>
      <c r="AS13" s="536"/>
      <c r="AT13" s="536"/>
      <c r="AU13" s="536"/>
      <c r="AV13" s="536"/>
      <c r="AW13" s="536"/>
      <c r="AX13" s="536"/>
      <c r="AY13" s="536"/>
      <c r="AZ13" s="536"/>
      <c r="BA13" s="536"/>
      <c r="BB13" s="536"/>
      <c r="BC13" s="536"/>
      <c r="BD13" s="536"/>
      <c r="BE13" s="536"/>
      <c r="BF13" s="536"/>
      <c r="BG13" s="536"/>
      <c r="BH13" s="536"/>
      <c r="BI13" s="536"/>
      <c r="BJ13" s="536"/>
      <c r="BK13" s="536"/>
      <c r="BL13" s="536"/>
      <c r="BM13" s="536"/>
      <c r="BN13" s="536"/>
      <c r="BO13" s="536"/>
    </row>
    <row r="14" spans="1:67" s="509" customFormat="1" ht="13.65" hidden="1" customHeight="1">
      <c r="A14" s="1277" t="s">
        <v>220</v>
      </c>
      <c r="B14" s="1277"/>
      <c r="C14" s="1277"/>
      <c r="D14" s="22"/>
      <c r="E14" s="50">
        <v>13442</v>
      </c>
      <c r="F14" s="134" t="s">
        <v>146</v>
      </c>
      <c r="G14" s="50">
        <v>42939979.182363406</v>
      </c>
      <c r="H14" s="50">
        <v>9829135.2239819821</v>
      </c>
      <c r="I14" s="50">
        <v>9358780.7247106209</v>
      </c>
      <c r="J14" s="50">
        <v>9154501.6172999758</v>
      </c>
      <c r="K14" s="50">
        <v>22456195.072108354</v>
      </c>
      <c r="L14" s="50">
        <v>138244500.80078667</v>
      </c>
      <c r="M14" s="50">
        <v>11921681.545171928</v>
      </c>
      <c r="N14" s="1277" t="s">
        <v>220</v>
      </c>
      <c r="O14" s="1277"/>
      <c r="P14" s="1277"/>
      <c r="Q14" s="22"/>
      <c r="R14" s="511">
        <v>10.831309840344083</v>
      </c>
      <c r="S14" s="134" t="s">
        <v>751</v>
      </c>
      <c r="T14" s="134" t="s">
        <v>751</v>
      </c>
      <c r="U14" s="541">
        <v>113.26823231784209</v>
      </c>
      <c r="V14" s="541">
        <v>129.80041048940825</v>
      </c>
      <c r="W14" s="50">
        <v>6822570.1342531946</v>
      </c>
      <c r="X14" s="50">
        <v>42281520.224319592</v>
      </c>
      <c r="Y14" s="50">
        <v>41212179.990529448</v>
      </c>
      <c r="Z14" s="50">
        <v>42139700.34691707</v>
      </c>
      <c r="AA14" s="536"/>
      <c r="AB14" s="536"/>
      <c r="AC14" s="536"/>
      <c r="AD14" s="536"/>
      <c r="AE14" s="536"/>
      <c r="AF14" s="536"/>
      <c r="AG14" s="536"/>
      <c r="AH14" s="536"/>
      <c r="AI14" s="536"/>
      <c r="AJ14" s="536"/>
      <c r="AK14" s="536"/>
      <c r="AL14" s="536"/>
      <c r="AM14" s="536"/>
      <c r="AN14" s="536"/>
      <c r="AO14" s="536"/>
      <c r="AP14" s="536"/>
      <c r="AQ14" s="536"/>
      <c r="AR14" s="536"/>
      <c r="AS14" s="536"/>
      <c r="AT14" s="536"/>
      <c r="AU14" s="536"/>
      <c r="AV14" s="536"/>
      <c r="AW14" s="536"/>
      <c r="AX14" s="536"/>
      <c r="AY14" s="536"/>
      <c r="AZ14" s="536"/>
      <c r="BA14" s="536"/>
      <c r="BB14" s="536"/>
      <c r="BC14" s="536"/>
      <c r="BD14" s="536"/>
      <c r="BE14" s="536"/>
      <c r="BF14" s="536"/>
      <c r="BG14" s="536"/>
      <c r="BH14" s="536"/>
      <c r="BI14" s="536"/>
      <c r="BJ14" s="536"/>
      <c r="BK14" s="536"/>
      <c r="BL14" s="536"/>
      <c r="BM14" s="536"/>
      <c r="BN14" s="536"/>
      <c r="BO14" s="536"/>
    </row>
    <row r="15" spans="1:67" s="509" customFormat="1" ht="13.5" hidden="1" customHeight="1">
      <c r="A15" s="1277" t="s">
        <v>221</v>
      </c>
      <c r="B15" s="1277"/>
      <c r="C15" s="1277"/>
      <c r="D15" s="22"/>
      <c r="E15" s="131">
        <v>13388.599999999908</v>
      </c>
      <c r="F15" s="134" t="s">
        <v>146</v>
      </c>
      <c r="G15" s="132">
        <v>44155190.766599782</v>
      </c>
      <c r="H15" s="132">
        <v>9004430.1931582335</v>
      </c>
      <c r="I15" s="132">
        <v>8587820.6020268314</v>
      </c>
      <c r="J15" s="132">
        <v>8427731.5318030715</v>
      </c>
      <c r="K15" s="132">
        <v>21797162.505395111</v>
      </c>
      <c r="L15" s="132">
        <v>120770471.13732949</v>
      </c>
      <c r="M15" s="132">
        <v>12226858.972444175</v>
      </c>
      <c r="N15" s="1277" t="s">
        <v>221</v>
      </c>
      <c r="O15" s="1277"/>
      <c r="P15" s="1277"/>
      <c r="Q15" s="505"/>
      <c r="R15" s="537">
        <v>10.332716066932209</v>
      </c>
      <c r="S15" s="134" t="s">
        <v>751</v>
      </c>
      <c r="T15" s="134" t="s">
        <v>751</v>
      </c>
      <c r="U15" s="507">
        <v>112.45681335526096</v>
      </c>
      <c r="V15" s="507">
        <v>123.02323353233747</v>
      </c>
      <c r="W15" s="132">
        <v>6206733.0816315329</v>
      </c>
      <c r="X15" s="132">
        <v>41438903.097240709</v>
      </c>
      <c r="Y15" s="132">
        <v>41831884.227947295</v>
      </c>
      <c r="Z15" s="132">
        <v>49010148.666992024</v>
      </c>
      <c r="AA15" s="536"/>
      <c r="AB15" s="536"/>
      <c r="AC15" s="536"/>
      <c r="AD15" s="536"/>
      <c r="AE15" s="536"/>
      <c r="AF15" s="536"/>
      <c r="AG15" s="536"/>
      <c r="AH15" s="536"/>
      <c r="AI15" s="536"/>
      <c r="AJ15" s="536"/>
      <c r="AK15" s="536"/>
      <c r="AL15" s="536"/>
      <c r="AM15" s="536"/>
      <c r="AN15" s="536"/>
      <c r="AO15" s="536"/>
      <c r="AP15" s="536"/>
      <c r="AQ15" s="536"/>
      <c r="AR15" s="536"/>
      <c r="AS15" s="536"/>
      <c r="AT15" s="536"/>
      <c r="AU15" s="536"/>
      <c r="AV15" s="536"/>
      <c r="AW15" s="536"/>
      <c r="AX15" s="536"/>
      <c r="AY15" s="536"/>
      <c r="AZ15" s="536"/>
      <c r="BA15" s="536"/>
      <c r="BB15" s="536"/>
      <c r="BC15" s="536"/>
      <c r="BD15" s="536"/>
      <c r="BE15" s="536"/>
      <c r="BF15" s="536"/>
      <c r="BG15" s="536"/>
      <c r="BH15" s="536"/>
      <c r="BI15" s="536"/>
      <c r="BJ15" s="536"/>
      <c r="BK15" s="536"/>
      <c r="BL15" s="536"/>
      <c r="BM15" s="536"/>
      <c r="BN15" s="536"/>
      <c r="BO15" s="536"/>
    </row>
    <row r="16" spans="1:67" s="509" customFormat="1" ht="19.5" hidden="1" customHeight="1">
      <c r="A16" s="1277" t="s">
        <v>222</v>
      </c>
      <c r="B16" s="1277"/>
      <c r="C16" s="1277"/>
      <c r="D16" s="505"/>
      <c r="E16" s="131">
        <v>13660.999999999831</v>
      </c>
      <c r="F16" s="134">
        <v>42446412.520102024</v>
      </c>
      <c r="G16" s="132">
        <v>38200211.007092766</v>
      </c>
      <c r="H16" s="132">
        <v>8360227.7814652566</v>
      </c>
      <c r="I16" s="132">
        <v>7973972.2527150605</v>
      </c>
      <c r="J16" s="132">
        <v>7820158.1750555597</v>
      </c>
      <c r="K16" s="132">
        <v>21122603.460555427</v>
      </c>
      <c r="L16" s="132">
        <v>122811991.37389635</v>
      </c>
      <c r="M16" s="132">
        <v>12003172.649837723</v>
      </c>
      <c r="N16" s="1277" t="s">
        <v>222</v>
      </c>
      <c r="O16" s="1277"/>
      <c r="P16" s="1277"/>
      <c r="Q16" s="22"/>
      <c r="R16" s="506">
        <v>10.118940514693909</v>
      </c>
      <c r="S16" s="134" t="s">
        <v>751</v>
      </c>
      <c r="T16" s="134" t="s">
        <v>751</v>
      </c>
      <c r="U16" s="507">
        <v>98.129397653440961</v>
      </c>
      <c r="V16" s="507">
        <v>108.47500227458528</v>
      </c>
      <c r="W16" s="132">
        <v>6240397.617036419</v>
      </c>
      <c r="X16" s="132">
        <v>38246013.372758999</v>
      </c>
      <c r="Y16" s="132">
        <v>36351802.774204522</v>
      </c>
      <c r="Z16" s="132">
        <v>43135040.312187381</v>
      </c>
      <c r="AA16" s="510"/>
    </row>
    <row r="17" spans="1:67" s="509" customFormat="1" ht="17.25" hidden="1" customHeight="1">
      <c r="A17" s="1277" t="s">
        <v>365</v>
      </c>
      <c r="B17" s="1277"/>
      <c r="C17" s="1277"/>
      <c r="D17" s="505"/>
      <c r="E17" s="217">
        <v>13884.215801226181</v>
      </c>
      <c r="F17" s="199">
        <v>49115862.536230616</v>
      </c>
      <c r="G17" s="194">
        <v>42535953.206094816</v>
      </c>
      <c r="H17" s="194">
        <v>9551601.6308908071</v>
      </c>
      <c r="I17" s="194">
        <v>9158464.8092755899</v>
      </c>
      <c r="J17" s="194">
        <v>8997663.2648026906</v>
      </c>
      <c r="K17" s="194">
        <v>22350964.708077282</v>
      </c>
      <c r="L17" s="194">
        <v>137271807.67072111</v>
      </c>
      <c r="M17" s="194">
        <v>13756847.357891547</v>
      </c>
      <c r="N17" s="1277" t="s">
        <v>365</v>
      </c>
      <c r="O17" s="1277"/>
      <c r="P17" s="1277"/>
      <c r="Q17" s="22"/>
      <c r="R17" s="542">
        <v>10.69811914487429</v>
      </c>
      <c r="S17" s="543" t="s">
        <v>751</v>
      </c>
      <c r="T17" s="543" t="s">
        <v>751</v>
      </c>
      <c r="U17" s="513">
        <v>132.6044055498507</v>
      </c>
      <c r="V17" s="513">
        <v>144.08993176227312</v>
      </c>
      <c r="W17" s="132">
        <v>6698070.0509349806</v>
      </c>
      <c r="X17" s="132">
        <v>40964835.446321748</v>
      </c>
      <c r="Y17" s="132">
        <v>39820027.144423097</v>
      </c>
      <c r="Z17" s="132">
        <v>48378006.616693579</v>
      </c>
      <c r="AA17" s="510"/>
    </row>
    <row r="18" spans="1:67" s="509" customFormat="1" ht="13.5" hidden="1" customHeight="1">
      <c r="A18" s="1277" t="s">
        <v>979</v>
      </c>
      <c r="B18" s="1277"/>
      <c r="C18" s="1277"/>
      <c r="D18" s="22"/>
      <c r="E18" s="250">
        <v>14177.803997248742</v>
      </c>
      <c r="F18" s="259" t="s">
        <v>815</v>
      </c>
      <c r="G18" s="401">
        <f>'[1]1'!G19/'[1]1'!$E$19*1000</f>
        <v>42829781.066332154</v>
      </c>
      <c r="H18" s="401">
        <f>'[1]1'!H19/'[1]1'!$E$19*1000</f>
        <v>12007051.62516146</v>
      </c>
      <c r="I18" s="401">
        <f>'[1]1'!I19/'[1]1'!$E$19*1000</f>
        <v>11584673.074904718</v>
      </c>
      <c r="J18" s="401">
        <f>'[1]1'!J19/'[1]1'!$E$19*1000</f>
        <v>11420663.849207671</v>
      </c>
      <c r="K18" s="514" t="s">
        <v>816</v>
      </c>
      <c r="L18" s="401">
        <f>'[1]1'!L19/'[1]1'!$E$19*1000</f>
        <v>133487314.86550899</v>
      </c>
      <c r="M18" s="401">
        <f>'[1]1'!M19/'[1]1'!$E$19*1000</f>
        <v>10482399.909803633</v>
      </c>
      <c r="N18" s="1277" t="s">
        <v>979</v>
      </c>
      <c r="O18" s="1277"/>
      <c r="P18" s="1277"/>
      <c r="Q18" s="22"/>
      <c r="R18" s="476">
        <f>'[1]1'!R19/'[1]1'!E19</f>
        <v>11.226386672059109</v>
      </c>
      <c r="S18" s="515" t="s">
        <v>815</v>
      </c>
      <c r="T18" s="515" t="s">
        <v>815</v>
      </c>
      <c r="U18" s="515" t="s">
        <v>815</v>
      </c>
      <c r="V18" s="515" t="s">
        <v>815</v>
      </c>
      <c r="W18" s="401">
        <f>'[1]1'!W19/'[1]1'!$E$19*1000</f>
        <v>6540541.8101217076</v>
      </c>
      <c r="X18" s="401">
        <f>'[1]1'!X19/'[1]1'!$E$19*1000</f>
        <v>43382558.55981715</v>
      </c>
      <c r="Y18" s="401">
        <f>'[1]1'!Y19/'[1]1'!$E$19*1000</f>
        <v>38731168.642797194</v>
      </c>
      <c r="Z18" s="401">
        <f>'[1]1'!Z19/'[1]1'!$E$19*1000</f>
        <v>58083639.396758847</v>
      </c>
      <c r="AA18" s="510"/>
    </row>
    <row r="19" spans="1:67" s="509" customFormat="1" ht="13.5" customHeight="1">
      <c r="A19" s="1277" t="s">
        <v>980</v>
      </c>
      <c r="B19" s="1277"/>
      <c r="C19" s="1277"/>
      <c r="D19" s="505"/>
      <c r="E19" s="473">
        <v>14412.000000000007</v>
      </c>
      <c r="F19" s="250">
        <v>47435023.247933954</v>
      </c>
      <c r="G19" s="401">
        <v>39879561.30494196</v>
      </c>
      <c r="H19" s="401">
        <v>9115642.151042521</v>
      </c>
      <c r="I19" s="401">
        <v>8660463.1377619859</v>
      </c>
      <c r="J19" s="401">
        <v>8493793.4604348596</v>
      </c>
      <c r="K19" s="401">
        <v>23571814.181840964</v>
      </c>
      <c r="L19" s="401">
        <v>133087571.49141754</v>
      </c>
      <c r="M19" s="401">
        <v>13230544.797983168</v>
      </c>
      <c r="N19" s="1277" t="s">
        <v>980</v>
      </c>
      <c r="O19" s="1277"/>
      <c r="P19" s="1277"/>
      <c r="Q19" s="22"/>
      <c r="R19" s="476">
        <v>9.7218342469995918</v>
      </c>
      <c r="S19" s="476">
        <v>7.5465635776771265</v>
      </c>
      <c r="T19" s="476">
        <v>2.1752706693224568</v>
      </c>
      <c r="U19" s="476">
        <v>104.97929521473753</v>
      </c>
      <c r="V19" s="476">
        <v>137.86796058334116</v>
      </c>
      <c r="W19" s="401">
        <v>6259954.0290331859</v>
      </c>
      <c r="X19" s="401">
        <v>39096934.490936048</v>
      </c>
      <c r="Y19" s="401">
        <v>36707776.877159506</v>
      </c>
      <c r="Z19" s="401">
        <v>47697245.190451905</v>
      </c>
      <c r="AA19" s="510"/>
    </row>
    <row r="20" spans="1:67" s="509" customFormat="1" ht="13.5" customHeight="1">
      <c r="A20" s="1277" t="s">
        <v>981</v>
      </c>
      <c r="B20" s="1277"/>
      <c r="C20" s="1277"/>
      <c r="D20" s="505"/>
      <c r="E20" s="131">
        <v>14563.000000000739</v>
      </c>
      <c r="F20" s="50">
        <v>45509962.204318993</v>
      </c>
      <c r="G20" s="132">
        <v>38989204.94335188</v>
      </c>
      <c r="H20" s="132">
        <v>8939243.2289417535</v>
      </c>
      <c r="I20" s="132">
        <v>8321274.0637128521</v>
      </c>
      <c r="J20" s="132">
        <v>8120514.1035530707</v>
      </c>
      <c r="K20" s="132">
        <v>21957904.250088058</v>
      </c>
      <c r="L20" s="132">
        <v>137543935.25461546</v>
      </c>
      <c r="M20" s="132">
        <v>13075241.425932759</v>
      </c>
      <c r="N20" s="1277" t="s">
        <v>981</v>
      </c>
      <c r="O20" s="1277"/>
      <c r="P20" s="1277"/>
      <c r="Q20" s="22"/>
      <c r="R20" s="476">
        <v>8.5109939004192352</v>
      </c>
      <c r="S20" s="476">
        <v>6.6164437711059216</v>
      </c>
      <c r="T20" s="476">
        <v>1.8945501293133007</v>
      </c>
      <c r="U20" s="476">
        <v>131.54422071410485</v>
      </c>
      <c r="V20" s="476">
        <v>140.13021375550409</v>
      </c>
      <c r="W20" s="132">
        <v>5752775.2306968234</v>
      </c>
      <c r="X20" s="132">
        <v>37552211.996995367</v>
      </c>
      <c r="Y20" s="132">
        <v>36384650.840976566</v>
      </c>
      <c r="Z20" s="132">
        <v>45364093.473824903</v>
      </c>
      <c r="AA20" s="510"/>
    </row>
    <row r="21" spans="1:67" s="509" customFormat="1" ht="13.5" customHeight="1">
      <c r="A21" s="1277" t="s">
        <v>982</v>
      </c>
      <c r="B21" s="1277"/>
      <c r="C21" s="1277"/>
      <c r="D21" s="505"/>
      <c r="E21" s="473">
        <v>14821.00000024477</v>
      </c>
      <c r="F21" s="250">
        <v>48327530.361962661</v>
      </c>
      <c r="G21" s="401">
        <v>41210969.153543569</v>
      </c>
      <c r="H21" s="401">
        <v>9544437.6522240601</v>
      </c>
      <c r="I21" s="401">
        <v>9024502.1241934709</v>
      </c>
      <c r="J21" s="401">
        <v>8827576.9486802239</v>
      </c>
      <c r="K21" s="401">
        <v>22459416.915849142</v>
      </c>
      <c r="L21" s="401">
        <v>152701417.52390888</v>
      </c>
      <c r="M21" s="401">
        <v>13994991.850793503</v>
      </c>
      <c r="N21" s="1277" t="s">
        <v>982</v>
      </c>
      <c r="O21" s="1277"/>
      <c r="P21" s="1277"/>
      <c r="Q21" s="22"/>
      <c r="R21" s="476">
        <v>8.7543969219633251</v>
      </c>
      <c r="S21" s="476">
        <v>6.7780893239552684</v>
      </c>
      <c r="T21" s="476">
        <v>1.9763075980080611</v>
      </c>
      <c r="U21" s="476">
        <v>131.95636741124386</v>
      </c>
      <c r="V21" s="476">
        <v>141.57546016262012</v>
      </c>
      <c r="W21" s="401">
        <v>6113501.9775059745</v>
      </c>
      <c r="X21" s="401">
        <v>39670326.330035061</v>
      </c>
      <c r="Y21" s="401">
        <v>38180245.582422793</v>
      </c>
      <c r="Z21" s="401">
        <v>48014488.17296461</v>
      </c>
      <c r="AA21" s="510"/>
    </row>
    <row r="22" spans="1:67" s="509" customFormat="1" ht="13.5" customHeight="1">
      <c r="A22" s="1277" t="s">
        <v>983</v>
      </c>
      <c r="B22" s="1277"/>
      <c r="C22" s="1277"/>
      <c r="D22" s="505"/>
      <c r="E22" s="473">
        <v>14935.000010349095</v>
      </c>
      <c r="F22" s="250">
        <v>48501149.157458</v>
      </c>
      <c r="G22" s="401">
        <v>39613652.357231922</v>
      </c>
      <c r="H22" s="401">
        <v>8863421.8810383417</v>
      </c>
      <c r="I22" s="401">
        <v>8406973.1728139557</v>
      </c>
      <c r="J22" s="401">
        <v>8164089.7418151125</v>
      </c>
      <c r="K22" s="401">
        <v>22543901.875294793</v>
      </c>
      <c r="L22" s="401">
        <v>153797652.24766204</v>
      </c>
      <c r="M22" s="401">
        <v>14606058.191880787</v>
      </c>
      <c r="N22" s="1277" t="s">
        <v>1111</v>
      </c>
      <c r="O22" s="1277"/>
      <c r="P22" s="1277"/>
      <c r="Q22" s="22"/>
      <c r="R22" s="476">
        <v>8.7311312693919358</v>
      </c>
      <c r="S22" s="476">
        <v>6.7894131812802048</v>
      </c>
      <c r="T22" s="476">
        <v>1.941718088111746</v>
      </c>
      <c r="U22" s="513">
        <v>119.39517283194242</v>
      </c>
      <c r="V22" s="513">
        <v>129.4933603741249</v>
      </c>
      <c r="W22" s="401">
        <v>6134118.1102373004</v>
      </c>
      <c r="X22" s="401">
        <v>38278493.919796385</v>
      </c>
      <c r="Y22" s="401">
        <v>37099225.316913657</v>
      </c>
      <c r="Z22" s="401">
        <v>48963204.266625918</v>
      </c>
      <c r="AA22" s="510"/>
    </row>
    <row r="23" spans="1:67" s="509" customFormat="1" ht="13.5" customHeight="1">
      <c r="A23" s="1277" t="s">
        <v>1111</v>
      </c>
      <c r="B23" s="1277"/>
      <c r="C23" s="1277"/>
      <c r="D23" s="22"/>
      <c r="E23" s="401">
        <v>15829.000000031116</v>
      </c>
      <c r="F23" s="250">
        <v>44787428.027866721</v>
      </c>
      <c r="G23" s="401">
        <v>35826800.760368682</v>
      </c>
      <c r="H23" s="401">
        <v>8412531.0738773942</v>
      </c>
      <c r="I23" s="401">
        <v>7872467.9194049267</v>
      </c>
      <c r="J23" s="401">
        <v>7707094.84903464</v>
      </c>
      <c r="K23" s="401">
        <v>21708477.966003608</v>
      </c>
      <c r="L23" s="401">
        <v>164983698.39535782</v>
      </c>
      <c r="M23" s="401">
        <v>16045265.624135293</v>
      </c>
      <c r="N23" s="1277" t="s">
        <v>1111</v>
      </c>
      <c r="O23" s="1277"/>
      <c r="P23" s="1277"/>
      <c r="Q23" s="22"/>
      <c r="R23" s="476">
        <v>8.4320990754390888</v>
      </c>
      <c r="S23" s="476">
        <v>6.5566005323134746</v>
      </c>
      <c r="T23" s="476">
        <v>1.8754985431256332</v>
      </c>
      <c r="U23" s="513">
        <v>110.29933753839295</v>
      </c>
      <c r="V23" s="513">
        <v>121.34833274718869</v>
      </c>
      <c r="W23" s="401">
        <v>5954001.2618598612</v>
      </c>
      <c r="X23" s="401">
        <v>34590952.917161189</v>
      </c>
      <c r="Y23" s="401">
        <v>32879487.357863698</v>
      </c>
      <c r="Z23" s="401">
        <v>44876284.006413236</v>
      </c>
      <c r="AA23" s="510"/>
    </row>
    <row r="24" spans="1:67" ht="13.65" customHeight="1">
      <c r="A24" s="1277" t="s">
        <v>713</v>
      </c>
      <c r="B24" s="1277"/>
      <c r="C24" s="1277"/>
      <c r="D24" s="22"/>
      <c r="E24" s="199"/>
      <c r="F24" s="199"/>
      <c r="G24" s="199"/>
      <c r="H24" s="199"/>
      <c r="I24" s="199"/>
      <c r="J24" s="199"/>
      <c r="K24" s="199"/>
      <c r="L24" s="199"/>
      <c r="M24" s="199"/>
      <c r="N24" s="1277" t="s">
        <v>713</v>
      </c>
      <c r="O24" s="1277"/>
      <c r="P24" s="1277"/>
      <c r="Q24" s="22"/>
      <c r="R24" s="529"/>
      <c r="S24" s="529"/>
      <c r="T24" s="529"/>
      <c r="U24" s="530"/>
      <c r="V24" s="530"/>
      <c r="W24" s="50"/>
      <c r="X24" s="50"/>
      <c r="Y24" s="50"/>
      <c r="Z24" s="50"/>
      <c r="AA24" s="544"/>
      <c r="AB24" s="544"/>
      <c r="AC24" s="544"/>
      <c r="AD24" s="544"/>
      <c r="AE24" s="544"/>
      <c r="AF24" s="544"/>
      <c r="AG24" s="544"/>
      <c r="AH24" s="544"/>
      <c r="AI24" s="544"/>
      <c r="AJ24" s="544"/>
      <c r="AK24" s="544"/>
      <c r="AL24" s="544"/>
      <c r="AM24" s="544"/>
      <c r="AN24" s="544"/>
      <c r="AO24" s="544"/>
      <c r="AP24" s="544"/>
      <c r="AQ24" s="544"/>
      <c r="AR24" s="544"/>
      <c r="AS24" s="544"/>
      <c r="AT24" s="544"/>
      <c r="AU24" s="544"/>
      <c r="AV24" s="544"/>
      <c r="AW24" s="544"/>
      <c r="AX24" s="544"/>
      <c r="AY24" s="544"/>
      <c r="AZ24" s="544"/>
      <c r="BA24" s="544"/>
      <c r="BB24" s="544"/>
      <c r="BC24" s="544"/>
      <c r="BD24" s="544"/>
      <c r="BE24" s="544"/>
      <c r="BF24" s="544"/>
      <c r="BG24" s="544"/>
      <c r="BH24" s="544"/>
      <c r="BI24" s="544"/>
      <c r="BJ24" s="544"/>
      <c r="BK24" s="544"/>
      <c r="BL24" s="544"/>
      <c r="BM24" s="544"/>
      <c r="BN24" s="544"/>
      <c r="BO24" s="544"/>
    </row>
    <row r="25" spans="1:67" ht="13.65" customHeight="1">
      <c r="A25" s="517"/>
      <c r="B25" s="522" t="s">
        <v>301</v>
      </c>
      <c r="C25" s="517"/>
      <c r="D25" s="519"/>
      <c r="E25" s="195">
        <v>12845.949616567585</v>
      </c>
      <c r="F25" s="195">
        <v>16055706.993142972</v>
      </c>
      <c r="G25" s="195">
        <v>12895158.382463604</v>
      </c>
      <c r="H25" s="195">
        <v>2586447.9166579139</v>
      </c>
      <c r="I25" s="195">
        <v>2394736.5117233647</v>
      </c>
      <c r="J25" s="195">
        <v>2335540.5124696884</v>
      </c>
      <c r="K25" s="195">
        <v>7629928.7280498985</v>
      </c>
      <c r="L25" s="195">
        <v>25060908.201126143</v>
      </c>
      <c r="M25" s="195">
        <v>6970755.3811841477</v>
      </c>
      <c r="N25" s="517"/>
      <c r="O25" s="522" t="s">
        <v>301</v>
      </c>
      <c r="P25" s="517"/>
      <c r="Q25" s="519"/>
      <c r="R25" s="531">
        <v>3.1850200694548736</v>
      </c>
      <c r="S25" s="531">
        <v>2.3365151491522096</v>
      </c>
      <c r="T25" s="531">
        <v>0.84850492030265556</v>
      </c>
      <c r="U25" s="531">
        <v>45.598708787862357</v>
      </c>
      <c r="V25" s="531">
        <v>69.603691821083714</v>
      </c>
      <c r="W25" s="182">
        <v>1643907.2580189607</v>
      </c>
      <c r="X25" s="182">
        <v>11802012.726833535</v>
      </c>
      <c r="Y25" s="182">
        <v>10800148.796344452</v>
      </c>
      <c r="Z25" s="182">
        <v>16307661.989901803</v>
      </c>
      <c r="AA25" s="544"/>
      <c r="AB25" s="544"/>
      <c r="AC25" s="544"/>
      <c r="AD25" s="544"/>
      <c r="AE25" s="544"/>
      <c r="AF25" s="544"/>
      <c r="AG25" s="544"/>
      <c r="AH25" s="544"/>
      <c r="AI25" s="544"/>
      <c r="AJ25" s="544"/>
      <c r="AK25" s="544"/>
      <c r="AL25" s="544"/>
      <c r="AM25" s="544"/>
      <c r="AN25" s="544"/>
      <c r="AO25" s="544"/>
      <c r="AP25" s="544"/>
      <c r="AQ25" s="544"/>
      <c r="AR25" s="544"/>
      <c r="AS25" s="544"/>
      <c r="AT25" s="544"/>
      <c r="AU25" s="544"/>
      <c r="AV25" s="544"/>
      <c r="AW25" s="544"/>
      <c r="AX25" s="544"/>
      <c r="AY25" s="544"/>
      <c r="AZ25" s="544"/>
      <c r="BA25" s="544"/>
      <c r="BB25" s="544"/>
      <c r="BC25" s="544"/>
      <c r="BD25" s="544"/>
      <c r="BE25" s="544"/>
      <c r="BF25" s="544"/>
      <c r="BG25" s="544"/>
      <c r="BH25" s="544"/>
      <c r="BI25" s="544"/>
      <c r="BJ25" s="544"/>
      <c r="BK25" s="544"/>
      <c r="BL25" s="544"/>
      <c r="BM25" s="544"/>
      <c r="BN25" s="544"/>
      <c r="BO25" s="544"/>
    </row>
    <row r="26" spans="1:67" ht="13.65" customHeight="1">
      <c r="A26" s="517"/>
      <c r="B26" s="522" t="s">
        <v>850</v>
      </c>
      <c r="C26" s="517"/>
      <c r="D26" s="519"/>
      <c r="E26" s="195">
        <v>1737.1150566605834</v>
      </c>
      <c r="F26" s="195">
        <v>64963162.210773028</v>
      </c>
      <c r="G26" s="195">
        <v>52017595.064363733</v>
      </c>
      <c r="H26" s="195">
        <v>11238763.519123064</v>
      </c>
      <c r="I26" s="195">
        <v>10367371.398435269</v>
      </c>
      <c r="J26" s="195">
        <v>10068923.637837335</v>
      </c>
      <c r="K26" s="195">
        <v>33772653.888060048</v>
      </c>
      <c r="L26" s="195">
        <v>169490674.49846563</v>
      </c>
      <c r="M26" s="195">
        <v>26573227.525358107</v>
      </c>
      <c r="N26" s="517"/>
      <c r="O26" s="522" t="s">
        <v>850</v>
      </c>
      <c r="P26" s="517"/>
      <c r="Q26" s="519"/>
      <c r="R26" s="531">
        <v>13.308895996862688</v>
      </c>
      <c r="S26" s="531">
        <v>10.382035810055541</v>
      </c>
      <c r="T26" s="531">
        <v>2.9268601868071538</v>
      </c>
      <c r="U26" s="531">
        <v>92.394652609621474</v>
      </c>
      <c r="V26" s="531">
        <v>142.15191937814967</v>
      </c>
      <c r="W26" s="182">
        <v>8797973.8779809754</v>
      </c>
      <c r="X26" s="182">
        <v>50649082.46888838</v>
      </c>
      <c r="Y26" s="182">
        <v>49336017.318220891</v>
      </c>
      <c r="Z26" s="182">
        <v>65802268.56912671</v>
      </c>
      <c r="AA26" s="544"/>
      <c r="AB26" s="544"/>
      <c r="AC26" s="544"/>
      <c r="AD26" s="544"/>
      <c r="AE26" s="544"/>
      <c r="AF26" s="544"/>
      <c r="AG26" s="544"/>
      <c r="AH26" s="544"/>
      <c r="AI26" s="544"/>
      <c r="AJ26" s="544"/>
      <c r="AK26" s="544"/>
      <c r="AL26" s="544"/>
      <c r="AM26" s="544"/>
      <c r="AN26" s="544"/>
      <c r="AO26" s="544"/>
      <c r="AP26" s="544"/>
      <c r="AQ26" s="544"/>
      <c r="AR26" s="544"/>
      <c r="AS26" s="544"/>
      <c r="AT26" s="544"/>
      <c r="AU26" s="544"/>
      <c r="AV26" s="544"/>
      <c r="AW26" s="544"/>
      <c r="AX26" s="544"/>
      <c r="AY26" s="544"/>
      <c r="AZ26" s="544"/>
      <c r="BA26" s="544"/>
      <c r="BB26" s="544"/>
      <c r="BC26" s="544"/>
      <c r="BD26" s="544"/>
      <c r="BE26" s="544"/>
      <c r="BF26" s="544"/>
      <c r="BG26" s="544"/>
      <c r="BH26" s="544"/>
      <c r="BI26" s="544"/>
      <c r="BJ26" s="544"/>
      <c r="BK26" s="544"/>
      <c r="BL26" s="544"/>
      <c r="BM26" s="544"/>
      <c r="BN26" s="544"/>
      <c r="BO26" s="544"/>
    </row>
    <row r="27" spans="1:67" ht="13.65" customHeight="1">
      <c r="A27" s="517"/>
      <c r="B27" s="522" t="s">
        <v>851</v>
      </c>
      <c r="C27" s="517"/>
      <c r="D27" s="519"/>
      <c r="E27" s="195">
        <v>970.77547489825872</v>
      </c>
      <c r="F27" s="195">
        <v>146764084.32766375</v>
      </c>
      <c r="G27" s="195">
        <v>120016948.20951298</v>
      </c>
      <c r="H27" s="195">
        <v>28933467.163848899</v>
      </c>
      <c r="I27" s="195">
        <v>27198927.472344335</v>
      </c>
      <c r="J27" s="195">
        <v>26760660.92558125</v>
      </c>
      <c r="K27" s="195">
        <v>60764554.431527138</v>
      </c>
      <c r="L27" s="195">
        <v>430421886.48424</v>
      </c>
      <c r="M27" s="195">
        <v>49936970.751628414</v>
      </c>
      <c r="N27" s="517"/>
      <c r="O27" s="522" t="s">
        <v>851</v>
      </c>
      <c r="P27" s="517"/>
      <c r="Q27" s="519"/>
      <c r="R27" s="531">
        <v>28.399781369680568</v>
      </c>
      <c r="S27" s="531">
        <v>22.938219768810988</v>
      </c>
      <c r="T27" s="531">
        <v>5.4615616008695804</v>
      </c>
      <c r="U27" s="531">
        <v>175.26533521946456</v>
      </c>
      <c r="V27" s="531">
        <v>236.60460868529577</v>
      </c>
      <c r="W27" s="182">
        <v>21423072.256786481</v>
      </c>
      <c r="X27" s="182">
        <v>115496333.62058297</v>
      </c>
      <c r="Y27" s="182">
        <v>112105365.03604817</v>
      </c>
      <c r="Z27" s="182">
        <v>149494629.32109001</v>
      </c>
      <c r="AA27" s="544"/>
      <c r="AB27" s="544"/>
      <c r="AC27" s="544"/>
      <c r="AD27" s="544"/>
      <c r="AE27" s="544"/>
      <c r="AF27" s="544"/>
      <c r="AG27" s="544"/>
      <c r="AH27" s="544"/>
      <c r="AI27" s="544"/>
      <c r="AJ27" s="544"/>
      <c r="AK27" s="544"/>
      <c r="AL27" s="544"/>
      <c r="AM27" s="544"/>
      <c r="AN27" s="544"/>
      <c r="AO27" s="544"/>
      <c r="AP27" s="544"/>
      <c r="AQ27" s="544"/>
      <c r="AR27" s="544"/>
      <c r="AS27" s="544"/>
      <c r="AT27" s="544"/>
      <c r="AU27" s="544"/>
      <c r="AV27" s="544"/>
      <c r="AW27" s="544"/>
      <c r="AX27" s="544"/>
      <c r="AY27" s="544"/>
      <c r="AZ27" s="544"/>
      <c r="BA27" s="544"/>
      <c r="BB27" s="544"/>
      <c r="BC27" s="544"/>
      <c r="BD27" s="544"/>
      <c r="BE27" s="544"/>
      <c r="BF27" s="544"/>
      <c r="BG27" s="544"/>
      <c r="BH27" s="544"/>
      <c r="BI27" s="544"/>
      <c r="BJ27" s="544"/>
      <c r="BK27" s="544"/>
      <c r="BL27" s="544"/>
      <c r="BM27" s="544"/>
      <c r="BN27" s="544"/>
      <c r="BO27" s="544"/>
    </row>
    <row r="28" spans="1:67" ht="13.65" customHeight="1">
      <c r="A28" s="517"/>
      <c r="B28" s="522" t="s">
        <v>852</v>
      </c>
      <c r="C28" s="517"/>
      <c r="D28" s="519"/>
      <c r="E28" s="195">
        <v>175.54517362462482</v>
      </c>
      <c r="F28" s="195">
        <v>393080384.39150101</v>
      </c>
      <c r="G28" s="195">
        <v>323679065.79544234</v>
      </c>
      <c r="H28" s="195">
        <v>96150885.409680948</v>
      </c>
      <c r="I28" s="195">
        <v>90692824.874659747</v>
      </c>
      <c r="J28" s="195">
        <v>89504794.430436805</v>
      </c>
      <c r="K28" s="195">
        <v>237916788.3549172</v>
      </c>
      <c r="L28" s="195">
        <v>1651724253.2071774</v>
      </c>
      <c r="M28" s="195">
        <v>123318281.08550182</v>
      </c>
      <c r="N28" s="517"/>
      <c r="O28" s="522" t="s">
        <v>852</v>
      </c>
      <c r="P28" s="517"/>
      <c r="Q28" s="519"/>
      <c r="R28" s="531">
        <v>67.233860816482306</v>
      </c>
      <c r="S28" s="531">
        <v>51.950101779742994</v>
      </c>
      <c r="T28" s="531">
        <v>15.283759036739301</v>
      </c>
      <c r="U28" s="531">
        <v>1496.0418931600827</v>
      </c>
      <c r="V28" s="531">
        <v>1047.3179644054742</v>
      </c>
      <c r="W28" s="182">
        <v>68745894.650219217</v>
      </c>
      <c r="X28" s="182">
        <v>326195817.63205886</v>
      </c>
      <c r="Y28" s="182">
        <v>312285332.01186341</v>
      </c>
      <c r="Z28" s="182">
        <v>391551923.29727143</v>
      </c>
      <c r="AA28" s="544"/>
      <c r="AB28" s="544"/>
      <c r="AC28" s="544"/>
      <c r="AD28" s="544"/>
      <c r="AE28" s="544"/>
      <c r="AF28" s="544"/>
      <c r="AG28" s="544"/>
      <c r="AH28" s="544"/>
      <c r="AI28" s="544"/>
      <c r="AJ28" s="544"/>
      <c r="AK28" s="544"/>
      <c r="AL28" s="544"/>
      <c r="AM28" s="544"/>
      <c r="AN28" s="544"/>
      <c r="AO28" s="544"/>
      <c r="AP28" s="544"/>
      <c r="AQ28" s="544"/>
      <c r="AR28" s="544"/>
      <c r="AS28" s="544"/>
      <c r="AT28" s="544"/>
      <c r="AU28" s="544"/>
      <c r="AV28" s="544"/>
      <c r="AW28" s="544"/>
      <c r="AX28" s="544"/>
      <c r="AY28" s="544"/>
      <c r="AZ28" s="544"/>
      <c r="BA28" s="544"/>
      <c r="BB28" s="544"/>
      <c r="BC28" s="544"/>
      <c r="BD28" s="544"/>
      <c r="BE28" s="544"/>
      <c r="BF28" s="544"/>
      <c r="BG28" s="544"/>
      <c r="BH28" s="544"/>
      <c r="BI28" s="544"/>
      <c r="BJ28" s="544"/>
      <c r="BK28" s="544"/>
      <c r="BL28" s="544"/>
      <c r="BM28" s="544"/>
      <c r="BN28" s="544"/>
      <c r="BO28" s="544"/>
    </row>
    <row r="29" spans="1:67" ht="13.65" customHeight="1">
      <c r="A29" s="517"/>
      <c r="B29" s="522" t="s">
        <v>853</v>
      </c>
      <c r="C29" s="517"/>
      <c r="D29" s="519"/>
      <c r="E29" s="195">
        <v>72.614678280091908</v>
      </c>
      <c r="F29" s="195">
        <v>1189122810.5961077</v>
      </c>
      <c r="G29" s="195">
        <v>789324398.47620177</v>
      </c>
      <c r="H29" s="195">
        <v>214506885.92411929</v>
      </c>
      <c r="I29" s="195">
        <v>201478323.83815536</v>
      </c>
      <c r="J29" s="195">
        <v>197404267.47987255</v>
      </c>
      <c r="K29" s="195">
        <v>532675259.34987265</v>
      </c>
      <c r="L29" s="195">
        <v>6477521962.3974648</v>
      </c>
      <c r="M29" s="195">
        <v>323610384.88916594</v>
      </c>
      <c r="N29" s="517"/>
      <c r="O29" s="522" t="s">
        <v>853</v>
      </c>
      <c r="P29" s="517"/>
      <c r="Q29" s="519"/>
      <c r="R29" s="531">
        <v>165.66367255242344</v>
      </c>
      <c r="S29" s="531">
        <v>134.35895637570795</v>
      </c>
      <c r="T29" s="531">
        <v>31.304716176715473</v>
      </c>
      <c r="U29" s="531">
        <v>962.40560126423179</v>
      </c>
      <c r="V29" s="531">
        <v>1829.3813206687203</v>
      </c>
      <c r="W29" s="182">
        <v>160266224.64252758</v>
      </c>
      <c r="X29" s="182">
        <v>781210581.44599092</v>
      </c>
      <c r="Y29" s="182">
        <v>762854102.05354893</v>
      </c>
      <c r="Z29" s="182">
        <v>1165452069.0036743</v>
      </c>
      <c r="AA29" s="544"/>
      <c r="AB29" s="544"/>
      <c r="AC29" s="544"/>
      <c r="AD29" s="544"/>
      <c r="AE29" s="544"/>
      <c r="AF29" s="544"/>
      <c r="AG29" s="544"/>
      <c r="AH29" s="544"/>
      <c r="AI29" s="544"/>
      <c r="AJ29" s="544"/>
      <c r="AK29" s="544"/>
      <c r="AL29" s="544"/>
      <c r="AM29" s="544"/>
      <c r="AN29" s="544"/>
      <c r="AO29" s="544"/>
      <c r="AP29" s="544"/>
      <c r="AQ29" s="544"/>
      <c r="AR29" s="544"/>
      <c r="AS29" s="544"/>
      <c r="AT29" s="544"/>
      <c r="AU29" s="544"/>
      <c r="AV29" s="544"/>
      <c r="AW29" s="544"/>
      <c r="AX29" s="544"/>
      <c r="AY29" s="544"/>
      <c r="AZ29" s="544"/>
      <c r="BA29" s="544"/>
      <c r="BB29" s="544"/>
      <c r="BC29" s="544"/>
      <c r="BD29" s="544"/>
      <c r="BE29" s="544"/>
      <c r="BF29" s="544"/>
      <c r="BG29" s="544"/>
      <c r="BH29" s="544"/>
      <c r="BI29" s="544"/>
      <c r="BJ29" s="544"/>
      <c r="BK29" s="544"/>
      <c r="BL29" s="544"/>
      <c r="BM29" s="544"/>
      <c r="BN29" s="544"/>
      <c r="BO29" s="544"/>
    </row>
    <row r="30" spans="1:67" ht="13.65" customHeight="1">
      <c r="A30" s="517"/>
      <c r="B30" s="522" t="s">
        <v>306</v>
      </c>
      <c r="C30" s="517"/>
      <c r="D30" s="519"/>
      <c r="E30" s="195">
        <v>27</v>
      </c>
      <c r="F30" s="195">
        <v>3407955542.3333335</v>
      </c>
      <c r="G30" s="195">
        <v>2979443770.7037039</v>
      </c>
      <c r="H30" s="195">
        <v>735943581.77777779</v>
      </c>
      <c r="I30" s="195">
        <v>699492225.14814818</v>
      </c>
      <c r="J30" s="195">
        <v>684344977.33333337</v>
      </c>
      <c r="K30" s="195">
        <v>1759589127.5185184</v>
      </c>
      <c r="L30" s="195">
        <v>30259725546.444443</v>
      </c>
      <c r="M30" s="195">
        <v>912940887.51851857</v>
      </c>
      <c r="N30" s="517"/>
      <c r="O30" s="522" t="s">
        <v>306</v>
      </c>
      <c r="P30" s="517"/>
      <c r="Q30" s="519"/>
      <c r="R30" s="531">
        <v>668</v>
      </c>
      <c r="S30" s="531">
        <v>540.40740740740739</v>
      </c>
      <c r="T30" s="531">
        <v>127.5925925925926</v>
      </c>
      <c r="U30" s="531">
        <v>18408.087407407405</v>
      </c>
      <c r="V30" s="531">
        <v>8643.7592592592591</v>
      </c>
      <c r="W30" s="182">
        <v>494168880.51851851</v>
      </c>
      <c r="X30" s="182">
        <v>3031051277.7407408</v>
      </c>
      <c r="Y30" s="182">
        <v>2850561947.2222223</v>
      </c>
      <c r="Z30" s="182">
        <v>3261610614.2592592</v>
      </c>
      <c r="AA30" s="544"/>
      <c r="AB30" s="544"/>
      <c r="AC30" s="544"/>
      <c r="AD30" s="544"/>
      <c r="AE30" s="544"/>
      <c r="AF30" s="544"/>
      <c r="AG30" s="544"/>
      <c r="AH30" s="544"/>
      <c r="AI30" s="544"/>
      <c r="AJ30" s="544"/>
      <c r="AK30" s="544"/>
      <c r="AL30" s="544"/>
      <c r="AM30" s="544"/>
      <c r="AN30" s="544"/>
      <c r="AO30" s="544"/>
      <c r="AP30" s="544"/>
      <c r="AQ30" s="544"/>
      <c r="AR30" s="544"/>
      <c r="AS30" s="544"/>
      <c r="AT30" s="544"/>
      <c r="AU30" s="544"/>
      <c r="AV30" s="544"/>
      <c r="AW30" s="544"/>
      <c r="AX30" s="544"/>
      <c r="AY30" s="544"/>
      <c r="AZ30" s="544"/>
      <c r="BA30" s="544"/>
      <c r="BB30" s="544"/>
      <c r="BC30" s="544"/>
      <c r="BD30" s="544"/>
      <c r="BE30" s="544"/>
      <c r="BF30" s="544"/>
      <c r="BG30" s="544"/>
      <c r="BH30" s="544"/>
      <c r="BI30" s="544"/>
      <c r="BJ30" s="544"/>
      <c r="BK30" s="544"/>
      <c r="BL30" s="544"/>
      <c r="BM30" s="544"/>
      <c r="BN30" s="544"/>
      <c r="BO30" s="544"/>
    </row>
    <row r="31" spans="1:67" ht="13.65" customHeight="1">
      <c r="A31" s="1100" t="s">
        <v>714</v>
      </c>
      <c r="B31" s="1100"/>
      <c r="C31" s="1100"/>
      <c r="D31" s="2"/>
      <c r="E31" s="195"/>
      <c r="F31" s="195"/>
      <c r="G31" s="195"/>
      <c r="H31" s="195"/>
      <c r="I31" s="195"/>
      <c r="J31" s="195"/>
      <c r="K31" s="195"/>
      <c r="L31" s="195"/>
      <c r="M31" s="195"/>
      <c r="N31" s="1100" t="s">
        <v>714</v>
      </c>
      <c r="O31" s="1100"/>
      <c r="P31" s="1100"/>
      <c r="Q31" s="2"/>
      <c r="R31" s="531"/>
      <c r="S31" s="531"/>
      <c r="T31" s="531"/>
      <c r="U31" s="531"/>
      <c r="V31" s="531"/>
      <c r="W31" s="182"/>
      <c r="X31" s="182"/>
      <c r="Y31" s="182"/>
      <c r="Z31" s="182"/>
      <c r="AA31" s="544"/>
      <c r="AB31" s="544"/>
      <c r="AC31" s="544"/>
      <c r="AD31" s="544"/>
      <c r="AE31" s="544"/>
      <c r="AF31" s="544"/>
      <c r="AG31" s="544"/>
      <c r="AH31" s="544"/>
      <c r="AI31" s="544"/>
      <c r="AJ31" s="544"/>
      <c r="AK31" s="544"/>
      <c r="AL31" s="544"/>
      <c r="AM31" s="544"/>
      <c r="AN31" s="544"/>
      <c r="AO31" s="544"/>
      <c r="AP31" s="544"/>
      <c r="AQ31" s="544"/>
      <c r="AR31" s="544"/>
      <c r="AS31" s="544"/>
      <c r="AT31" s="544"/>
      <c r="AU31" s="544"/>
      <c r="AV31" s="544"/>
      <c r="AW31" s="544"/>
      <c r="AX31" s="544"/>
      <c r="AY31" s="544"/>
      <c r="AZ31" s="544"/>
      <c r="BA31" s="544"/>
      <c r="BB31" s="544"/>
      <c r="BC31" s="544"/>
      <c r="BD31" s="544"/>
      <c r="BE31" s="544"/>
      <c r="BF31" s="544"/>
      <c r="BG31" s="544"/>
      <c r="BH31" s="544"/>
      <c r="BI31" s="544"/>
      <c r="BJ31" s="544"/>
      <c r="BK31" s="544"/>
      <c r="BL31" s="544"/>
      <c r="BM31" s="544"/>
      <c r="BN31" s="544"/>
      <c r="BO31" s="544"/>
    </row>
    <row r="32" spans="1:67" ht="13.65" customHeight="1">
      <c r="A32" s="98"/>
      <c r="B32" s="62" t="s">
        <v>715</v>
      </c>
      <c r="C32" s="98"/>
      <c r="D32" s="140"/>
      <c r="E32" s="195">
        <v>6615.7766720153177</v>
      </c>
      <c r="F32" s="195">
        <v>5086996.0549385762</v>
      </c>
      <c r="G32" s="195">
        <v>2792912.3635963397</v>
      </c>
      <c r="H32" s="195">
        <v>324005.29632963939</v>
      </c>
      <c r="I32" s="195">
        <v>231692.5056595832</v>
      </c>
      <c r="J32" s="195">
        <v>196276.5301348292</v>
      </c>
      <c r="K32" s="195">
        <v>6070433.1679273322</v>
      </c>
      <c r="L32" s="195">
        <v>18567614.806217741</v>
      </c>
      <c r="M32" s="195">
        <v>4820430.4000208946</v>
      </c>
      <c r="N32" s="98"/>
      <c r="O32" s="98" t="s">
        <v>914</v>
      </c>
      <c r="P32" s="98"/>
      <c r="Q32" s="140"/>
      <c r="R32" s="531">
        <v>2.6542692029650841</v>
      </c>
      <c r="S32" s="531">
        <v>1.9703832950602691</v>
      </c>
      <c r="T32" s="531">
        <v>0.68388590790481696</v>
      </c>
      <c r="U32" s="531">
        <v>40.52136345696583</v>
      </c>
      <c r="V32" s="531">
        <v>66.604801337819183</v>
      </c>
      <c r="W32" s="182">
        <v>705634.44603928109</v>
      </c>
      <c r="X32" s="182">
        <v>1581029.0660700069</v>
      </c>
      <c r="Y32" s="182">
        <v>3191240.7570353323</v>
      </c>
      <c r="Z32" s="182">
        <v>4477396.4068807596</v>
      </c>
      <c r="AA32" s="544"/>
      <c r="AB32" s="544"/>
      <c r="AC32" s="544"/>
      <c r="AD32" s="544"/>
      <c r="AE32" s="544"/>
      <c r="AF32" s="544"/>
      <c r="AG32" s="544"/>
      <c r="AH32" s="544"/>
      <c r="AI32" s="544"/>
      <c r="AJ32" s="544"/>
      <c r="AK32" s="544"/>
      <c r="AL32" s="544"/>
      <c r="AM32" s="544"/>
      <c r="AN32" s="544"/>
      <c r="AO32" s="544"/>
      <c r="AP32" s="544"/>
      <c r="AQ32" s="544"/>
      <c r="AR32" s="544"/>
      <c r="AS32" s="544"/>
      <c r="AT32" s="544"/>
      <c r="AU32" s="544"/>
      <c r="AV32" s="544"/>
      <c r="AW32" s="544"/>
      <c r="AX32" s="544"/>
      <c r="AY32" s="544"/>
      <c r="AZ32" s="544"/>
      <c r="BA32" s="544"/>
      <c r="BB32" s="544"/>
      <c r="BC32" s="544"/>
      <c r="BD32" s="544"/>
      <c r="BE32" s="544"/>
      <c r="BF32" s="544"/>
      <c r="BG32" s="544"/>
      <c r="BH32" s="544"/>
      <c r="BI32" s="544"/>
      <c r="BJ32" s="544"/>
      <c r="BK32" s="544"/>
      <c r="BL32" s="544"/>
      <c r="BM32" s="544"/>
      <c r="BN32" s="544"/>
      <c r="BO32" s="544"/>
    </row>
    <row r="33" spans="1:67" ht="13.65" customHeight="1">
      <c r="A33" s="98"/>
      <c r="B33" s="62" t="s">
        <v>716</v>
      </c>
      <c r="C33" s="98"/>
      <c r="D33" s="140"/>
      <c r="E33" s="195">
        <v>2141.567469138422</v>
      </c>
      <c r="F33" s="195">
        <v>11727020.455818944</v>
      </c>
      <c r="G33" s="195">
        <v>7943932.9982891455</v>
      </c>
      <c r="H33" s="195">
        <v>2105032.473835683</v>
      </c>
      <c r="I33" s="195">
        <v>1918404.5327390728</v>
      </c>
      <c r="J33" s="195">
        <v>1862853.9509570843</v>
      </c>
      <c r="K33" s="195">
        <v>5981455.1377956495</v>
      </c>
      <c r="L33" s="195">
        <v>20090240.43977534</v>
      </c>
      <c r="M33" s="195">
        <v>8519572.9386723489</v>
      </c>
      <c r="N33" s="98"/>
      <c r="O33" s="98" t="s">
        <v>752</v>
      </c>
      <c r="P33" s="98"/>
      <c r="Q33" s="140"/>
      <c r="R33" s="531">
        <v>3.6330790752202256</v>
      </c>
      <c r="S33" s="531">
        <v>2.8011880578770856</v>
      </c>
      <c r="T33" s="531">
        <v>0.83189101734313975</v>
      </c>
      <c r="U33" s="531">
        <v>44.313098806200699</v>
      </c>
      <c r="V33" s="531">
        <v>68.136655112763137</v>
      </c>
      <c r="W33" s="182">
        <v>1428247.6867503929</v>
      </c>
      <c r="X33" s="182">
        <v>7834481.2711071251</v>
      </c>
      <c r="Y33" s="182">
        <v>7524420.1373174582</v>
      </c>
      <c r="Z33" s="182">
        <v>11945041.837563762</v>
      </c>
      <c r="AA33" s="544"/>
      <c r="AB33" s="544"/>
      <c r="AC33" s="544"/>
      <c r="AD33" s="544"/>
      <c r="AE33" s="544"/>
      <c r="AF33" s="544"/>
      <c r="AG33" s="544"/>
      <c r="AH33" s="544"/>
      <c r="AI33" s="544"/>
      <c r="AJ33" s="544"/>
      <c r="AK33" s="544"/>
      <c r="AL33" s="544"/>
      <c r="AM33" s="544"/>
      <c r="AN33" s="544"/>
      <c r="AO33" s="544"/>
      <c r="AP33" s="544"/>
      <c r="AQ33" s="544"/>
      <c r="AR33" s="544"/>
      <c r="AS33" s="544"/>
      <c r="AT33" s="544"/>
      <c r="AU33" s="544"/>
      <c r="AV33" s="544"/>
      <c r="AW33" s="544"/>
      <c r="AX33" s="544"/>
      <c r="AY33" s="544"/>
      <c r="AZ33" s="544"/>
      <c r="BA33" s="544"/>
      <c r="BB33" s="544"/>
      <c r="BC33" s="544"/>
      <c r="BD33" s="544"/>
      <c r="BE33" s="544"/>
      <c r="BF33" s="544"/>
      <c r="BG33" s="544"/>
      <c r="BH33" s="544"/>
      <c r="BI33" s="544"/>
      <c r="BJ33" s="544"/>
      <c r="BK33" s="544"/>
      <c r="BL33" s="544"/>
      <c r="BM33" s="544"/>
      <c r="BN33" s="544"/>
      <c r="BO33" s="544"/>
    </row>
    <row r="34" spans="1:67" ht="13.65" customHeight="1">
      <c r="A34" s="139"/>
      <c r="B34" s="62" t="s">
        <v>717</v>
      </c>
      <c r="C34" s="139"/>
      <c r="D34" s="140"/>
      <c r="E34" s="195">
        <v>2651.1796011113775</v>
      </c>
      <c r="F34" s="195">
        <v>20196063.357249387</v>
      </c>
      <c r="G34" s="195">
        <v>15559317.930510087</v>
      </c>
      <c r="H34" s="195">
        <v>3890717.5647125677</v>
      </c>
      <c r="I34" s="195">
        <v>3657742.804678191</v>
      </c>
      <c r="J34" s="195">
        <v>3581917.2624700796</v>
      </c>
      <c r="K34" s="195">
        <v>8710087.8399975449</v>
      </c>
      <c r="L34" s="195">
        <v>27689869.813621491</v>
      </c>
      <c r="M34" s="195">
        <v>8668766.9504217692</v>
      </c>
      <c r="N34" s="139"/>
      <c r="O34" s="98" t="s">
        <v>753</v>
      </c>
      <c r="P34" s="139"/>
      <c r="Q34" s="140"/>
      <c r="R34" s="531">
        <v>6.1735614936003724</v>
      </c>
      <c r="S34" s="531">
        <v>4.7255248222166797</v>
      </c>
      <c r="T34" s="531">
        <v>1.4480366713836912</v>
      </c>
      <c r="U34" s="531">
        <v>49.21391335457615</v>
      </c>
      <c r="V34" s="531">
        <v>80.681662178077971</v>
      </c>
      <c r="W34" s="182">
        <v>2342414.0951312161</v>
      </c>
      <c r="X34" s="182">
        <v>14787658.131621255</v>
      </c>
      <c r="Y34" s="182">
        <v>13681371.87942706</v>
      </c>
      <c r="Z34" s="182">
        <v>20287885.096507728</v>
      </c>
      <c r="AA34" s="544"/>
      <c r="AB34" s="544"/>
      <c r="AC34" s="544"/>
      <c r="AD34" s="544"/>
      <c r="AE34" s="544"/>
      <c r="AF34" s="544"/>
      <c r="AG34" s="544"/>
      <c r="AH34" s="544"/>
      <c r="AI34" s="544"/>
      <c r="AJ34" s="544"/>
      <c r="AK34" s="544"/>
      <c r="AL34" s="544"/>
      <c r="AM34" s="544"/>
      <c r="AN34" s="544"/>
      <c r="AO34" s="544"/>
      <c r="AP34" s="544"/>
      <c r="AQ34" s="544"/>
      <c r="AR34" s="544"/>
      <c r="AS34" s="544"/>
      <c r="AT34" s="544"/>
      <c r="AU34" s="544"/>
      <c r="AV34" s="544"/>
      <c r="AW34" s="544"/>
      <c r="AX34" s="544"/>
      <c r="AY34" s="544"/>
      <c r="AZ34" s="544"/>
      <c r="BA34" s="544"/>
      <c r="BB34" s="544"/>
      <c r="BC34" s="544"/>
      <c r="BD34" s="544"/>
      <c r="BE34" s="544"/>
      <c r="BF34" s="544"/>
      <c r="BG34" s="544"/>
      <c r="BH34" s="544"/>
      <c r="BI34" s="544"/>
      <c r="BJ34" s="544"/>
      <c r="BK34" s="544"/>
      <c r="BL34" s="544"/>
      <c r="BM34" s="544"/>
      <c r="BN34" s="544"/>
      <c r="BO34" s="544"/>
    </row>
    <row r="35" spans="1:67" ht="13.65" customHeight="1">
      <c r="A35" s="139"/>
      <c r="B35" s="62" t="s">
        <v>718</v>
      </c>
      <c r="C35" s="139"/>
      <c r="D35" s="140"/>
      <c r="E35" s="195">
        <v>2453.1537645300705</v>
      </c>
      <c r="F35" s="195">
        <v>40708156.011336155</v>
      </c>
      <c r="G35" s="195">
        <v>32607575.151830852</v>
      </c>
      <c r="H35" s="195">
        <v>8143439.0536938617</v>
      </c>
      <c r="I35" s="195">
        <v>7581271.4028586159</v>
      </c>
      <c r="J35" s="195">
        <v>7408957.3624515692</v>
      </c>
      <c r="K35" s="195">
        <v>19602068.893685795</v>
      </c>
      <c r="L35" s="195">
        <v>80483575.605829924</v>
      </c>
      <c r="M35" s="195">
        <v>17460990.432650942</v>
      </c>
      <c r="N35" s="139"/>
      <c r="O35" s="98" t="s">
        <v>754</v>
      </c>
      <c r="P35" s="139"/>
      <c r="Q35" s="140"/>
      <c r="R35" s="531">
        <v>10.200384647401965</v>
      </c>
      <c r="S35" s="531">
        <v>7.9357526799258631</v>
      </c>
      <c r="T35" s="531">
        <v>2.2646319674761091</v>
      </c>
      <c r="U35" s="531">
        <v>70.60050225819144</v>
      </c>
      <c r="V35" s="531">
        <v>101.81651593583497</v>
      </c>
      <c r="W35" s="182">
        <v>5158913.0591484616</v>
      </c>
      <c r="X35" s="182">
        <v>30710913.090657409</v>
      </c>
      <c r="Y35" s="182">
        <v>29768692.764606852</v>
      </c>
      <c r="Z35" s="182">
        <v>41700357.173497505</v>
      </c>
      <c r="AA35" s="544"/>
      <c r="AB35" s="544"/>
      <c r="AC35" s="544"/>
      <c r="AD35" s="544"/>
      <c r="AE35" s="544"/>
      <c r="AF35" s="544"/>
      <c r="AG35" s="544"/>
      <c r="AH35" s="544"/>
      <c r="AI35" s="544"/>
      <c r="AJ35" s="544"/>
      <c r="AK35" s="544"/>
      <c r="AL35" s="544"/>
      <c r="AM35" s="544"/>
      <c r="AN35" s="544"/>
      <c r="AO35" s="544"/>
      <c r="AP35" s="544"/>
      <c r="AQ35" s="544"/>
      <c r="AR35" s="544"/>
      <c r="AS35" s="544"/>
      <c r="AT35" s="544"/>
      <c r="AU35" s="544"/>
      <c r="AV35" s="544"/>
      <c r="AW35" s="544"/>
      <c r="AX35" s="544"/>
      <c r="AY35" s="544"/>
      <c r="AZ35" s="544"/>
      <c r="BA35" s="544"/>
      <c r="BB35" s="544"/>
      <c r="BC35" s="544"/>
      <c r="BD35" s="544"/>
      <c r="BE35" s="544"/>
      <c r="BF35" s="544"/>
      <c r="BG35" s="544"/>
      <c r="BH35" s="544"/>
      <c r="BI35" s="544"/>
      <c r="BJ35" s="544"/>
      <c r="BK35" s="544"/>
      <c r="BL35" s="544"/>
      <c r="BM35" s="544"/>
      <c r="BN35" s="544"/>
      <c r="BO35" s="544"/>
    </row>
    <row r="36" spans="1:67" ht="13.65" customHeight="1">
      <c r="A36" s="139"/>
      <c r="B36" s="62" t="s">
        <v>719</v>
      </c>
      <c r="C36" s="139"/>
      <c r="D36" s="140"/>
      <c r="E36" s="195">
        <v>1061.5276158437853</v>
      </c>
      <c r="F36" s="195">
        <v>89137609.807655215</v>
      </c>
      <c r="G36" s="195">
        <v>74691476.321310073</v>
      </c>
      <c r="H36" s="195">
        <v>14578040.824610675</v>
      </c>
      <c r="I36" s="195">
        <v>13407658.4741413</v>
      </c>
      <c r="J36" s="195">
        <v>13077921.168250252</v>
      </c>
      <c r="K36" s="195">
        <v>42226112.823084719</v>
      </c>
      <c r="L36" s="195">
        <v>214640736.05850649</v>
      </c>
      <c r="M36" s="195">
        <v>28312993.730958626</v>
      </c>
      <c r="N36" s="139"/>
      <c r="O36" s="98" t="s">
        <v>755</v>
      </c>
      <c r="P36" s="139"/>
      <c r="Q36" s="140"/>
      <c r="R36" s="531">
        <v>15.130957019233973</v>
      </c>
      <c r="S36" s="531">
        <v>11.747943769388826</v>
      </c>
      <c r="T36" s="531">
        <v>3.3830132498451406</v>
      </c>
      <c r="U36" s="531">
        <v>146.71556345439166</v>
      </c>
      <c r="V36" s="531">
        <v>188.05739328099477</v>
      </c>
      <c r="W36" s="182">
        <v>10591082.896695022</v>
      </c>
      <c r="X36" s="182">
        <v>70797511.677221522</v>
      </c>
      <c r="Y36" s="182">
        <v>69257109.891118452</v>
      </c>
      <c r="Z36" s="182">
        <v>88994583.647784442</v>
      </c>
      <c r="AA36" s="544"/>
      <c r="AB36" s="544"/>
      <c r="AC36" s="544"/>
      <c r="AD36" s="544"/>
      <c r="AE36" s="544"/>
      <c r="AF36" s="544"/>
      <c r="AG36" s="544"/>
      <c r="AH36" s="544"/>
      <c r="AI36" s="544"/>
      <c r="AJ36" s="544"/>
      <c r="AK36" s="544"/>
      <c r="AL36" s="544"/>
      <c r="AM36" s="544"/>
      <c r="AN36" s="544"/>
      <c r="AO36" s="544"/>
      <c r="AP36" s="544"/>
      <c r="AQ36" s="544"/>
      <c r="AR36" s="544"/>
      <c r="AS36" s="544"/>
      <c r="AT36" s="544"/>
      <c r="AU36" s="544"/>
      <c r="AV36" s="544"/>
      <c r="AW36" s="544"/>
      <c r="AX36" s="544"/>
      <c r="AY36" s="544"/>
      <c r="AZ36" s="544"/>
      <c r="BA36" s="544"/>
      <c r="BB36" s="544"/>
      <c r="BC36" s="544"/>
      <c r="BD36" s="544"/>
      <c r="BE36" s="544"/>
      <c r="BF36" s="544"/>
      <c r="BG36" s="544"/>
      <c r="BH36" s="544"/>
      <c r="BI36" s="544"/>
      <c r="BJ36" s="544"/>
      <c r="BK36" s="544"/>
      <c r="BL36" s="544"/>
      <c r="BM36" s="544"/>
      <c r="BN36" s="544"/>
      <c r="BO36" s="544"/>
    </row>
    <row r="37" spans="1:67" ht="13.65" customHeight="1">
      <c r="A37" s="139"/>
      <c r="B37" s="62" t="s">
        <v>720</v>
      </c>
      <c r="C37" s="139"/>
      <c r="D37" s="140"/>
      <c r="E37" s="195">
        <v>671.5597767722561</v>
      </c>
      <c r="F37" s="195">
        <v>214549730.76845878</v>
      </c>
      <c r="G37" s="195">
        <v>180176793.83890912</v>
      </c>
      <c r="H37" s="195">
        <v>35461793.608276986</v>
      </c>
      <c r="I37" s="195">
        <v>33082999.075314779</v>
      </c>
      <c r="J37" s="195">
        <v>32541515.985691022</v>
      </c>
      <c r="K37" s="195">
        <v>84192947.671918213</v>
      </c>
      <c r="L37" s="195">
        <v>536265778.07679588</v>
      </c>
      <c r="M37" s="195">
        <v>56666437.84685038</v>
      </c>
      <c r="N37" s="139"/>
      <c r="O37" s="98" t="s">
        <v>756</v>
      </c>
      <c r="P37" s="139"/>
      <c r="Q37" s="140"/>
      <c r="R37" s="531">
        <v>27.930708531679524</v>
      </c>
      <c r="S37" s="531">
        <v>21.760558474271498</v>
      </c>
      <c r="T37" s="531">
        <v>6.1701500574080246</v>
      </c>
      <c r="U37" s="531">
        <v>344.85133345202888</v>
      </c>
      <c r="V37" s="531">
        <v>296.21094535042181</v>
      </c>
      <c r="W37" s="182">
        <v>26971859.460137922</v>
      </c>
      <c r="X37" s="182">
        <v>162260169.97021818</v>
      </c>
      <c r="Y37" s="182">
        <v>150116050.03569442</v>
      </c>
      <c r="Z37" s="182">
        <v>219891141.32985392</v>
      </c>
      <c r="AA37" s="544"/>
      <c r="AB37" s="544"/>
      <c r="AC37" s="544"/>
      <c r="AD37" s="544"/>
      <c r="AE37" s="544"/>
      <c r="AF37" s="544"/>
      <c r="AG37" s="544"/>
      <c r="AH37" s="544"/>
      <c r="AI37" s="544"/>
      <c r="AJ37" s="544"/>
      <c r="AK37" s="544"/>
      <c r="AL37" s="544"/>
      <c r="AM37" s="544"/>
      <c r="AN37" s="544"/>
      <c r="AO37" s="544"/>
      <c r="AP37" s="544"/>
      <c r="AQ37" s="544"/>
      <c r="AR37" s="544"/>
      <c r="AS37" s="544"/>
      <c r="AT37" s="544"/>
      <c r="AU37" s="544"/>
      <c r="AV37" s="544"/>
      <c r="AW37" s="544"/>
      <c r="AX37" s="544"/>
      <c r="AY37" s="544"/>
      <c r="AZ37" s="544"/>
      <c r="BA37" s="544"/>
      <c r="BB37" s="544"/>
      <c r="BC37" s="544"/>
      <c r="BD37" s="544"/>
      <c r="BE37" s="544"/>
      <c r="BF37" s="544"/>
      <c r="BG37" s="544"/>
      <c r="BH37" s="544"/>
      <c r="BI37" s="544"/>
      <c r="BJ37" s="544"/>
      <c r="BK37" s="544"/>
      <c r="BL37" s="544"/>
      <c r="BM37" s="544"/>
      <c r="BN37" s="544"/>
      <c r="BO37" s="544"/>
    </row>
    <row r="38" spans="1:67" ht="13.65" customHeight="1">
      <c r="A38" s="139"/>
      <c r="B38" s="62" t="s">
        <v>721</v>
      </c>
      <c r="C38" s="139"/>
      <c r="D38" s="140"/>
      <c r="E38" s="195">
        <v>120.66263685177299</v>
      </c>
      <c r="F38" s="195">
        <v>424182471.64931804</v>
      </c>
      <c r="G38" s="195">
        <v>347757614.70432842</v>
      </c>
      <c r="H38" s="195">
        <v>90305083.909940198</v>
      </c>
      <c r="I38" s="195">
        <v>87069227.15746057</v>
      </c>
      <c r="J38" s="195">
        <v>85923669.694822967</v>
      </c>
      <c r="K38" s="195">
        <v>199895726.81759205</v>
      </c>
      <c r="L38" s="195">
        <v>1674952571.2865365</v>
      </c>
      <c r="M38" s="195">
        <v>103965577.2743268</v>
      </c>
      <c r="N38" s="139"/>
      <c r="O38" s="98" t="s">
        <v>757</v>
      </c>
      <c r="P38" s="139"/>
      <c r="Q38" s="140"/>
      <c r="R38" s="531">
        <v>62.246114901819858</v>
      </c>
      <c r="S38" s="531">
        <v>48.807725919087545</v>
      </c>
      <c r="T38" s="531">
        <v>13.438388982732333</v>
      </c>
      <c r="U38" s="531">
        <v>555.54917455084706</v>
      </c>
      <c r="V38" s="531">
        <v>939.7358938627865</v>
      </c>
      <c r="W38" s="182">
        <v>76429162.206443205</v>
      </c>
      <c r="X38" s="182">
        <v>374873434.63148028</v>
      </c>
      <c r="Y38" s="182">
        <v>339705069.34310222</v>
      </c>
      <c r="Z38" s="182">
        <v>434359465.65175247</v>
      </c>
      <c r="AA38" s="544"/>
      <c r="AB38" s="544"/>
      <c r="AC38" s="544"/>
      <c r="AD38" s="544"/>
      <c r="AE38" s="544"/>
      <c r="AF38" s="544"/>
      <c r="AG38" s="544"/>
      <c r="AH38" s="544"/>
      <c r="AI38" s="544"/>
      <c r="AJ38" s="544"/>
      <c r="AK38" s="544"/>
      <c r="AL38" s="544"/>
      <c r="AM38" s="544"/>
      <c r="AN38" s="544"/>
      <c r="AO38" s="544"/>
      <c r="AP38" s="544"/>
      <c r="AQ38" s="544"/>
      <c r="AR38" s="544"/>
      <c r="AS38" s="544"/>
      <c r="AT38" s="544"/>
      <c r="AU38" s="544"/>
      <c r="AV38" s="544"/>
      <c r="AW38" s="544"/>
      <c r="AX38" s="544"/>
      <c r="AY38" s="544"/>
      <c r="AZ38" s="544"/>
      <c r="BA38" s="544"/>
      <c r="BB38" s="544"/>
      <c r="BC38" s="544"/>
      <c r="BD38" s="544"/>
      <c r="BE38" s="544"/>
      <c r="BF38" s="544"/>
      <c r="BG38" s="544"/>
      <c r="BH38" s="544"/>
      <c r="BI38" s="544"/>
      <c r="BJ38" s="544"/>
      <c r="BK38" s="544"/>
      <c r="BL38" s="544"/>
      <c r="BM38" s="544"/>
      <c r="BN38" s="544"/>
      <c r="BO38" s="544"/>
    </row>
    <row r="39" spans="1:67" ht="13.65" customHeight="1">
      <c r="A39" s="139"/>
      <c r="B39" s="62" t="s">
        <v>722</v>
      </c>
      <c r="C39" s="139"/>
      <c r="D39" s="140"/>
      <c r="E39" s="195">
        <v>56.70289855078353</v>
      </c>
      <c r="F39" s="195">
        <v>809192682.15509307</v>
      </c>
      <c r="G39" s="195">
        <v>656823340.4108814</v>
      </c>
      <c r="H39" s="195">
        <v>194744017.337432</v>
      </c>
      <c r="I39" s="195">
        <v>181259874.14611903</v>
      </c>
      <c r="J39" s="195">
        <v>177941090.31327727</v>
      </c>
      <c r="K39" s="195">
        <v>438987196.40141654</v>
      </c>
      <c r="L39" s="195">
        <v>5040312472.1081219</v>
      </c>
      <c r="M39" s="195">
        <v>381453004.58633965</v>
      </c>
      <c r="N39" s="139"/>
      <c r="O39" s="98" t="s">
        <v>758</v>
      </c>
      <c r="P39" s="139"/>
      <c r="Q39" s="140"/>
      <c r="R39" s="531">
        <v>114.98415335459225</v>
      </c>
      <c r="S39" s="531">
        <v>91.655718849809915</v>
      </c>
      <c r="T39" s="531">
        <v>23.328434504782333</v>
      </c>
      <c r="U39" s="531">
        <v>2173.4258095825107</v>
      </c>
      <c r="V39" s="531">
        <v>1659.5266325863847</v>
      </c>
      <c r="W39" s="182">
        <v>138998452.10072011</v>
      </c>
      <c r="X39" s="182">
        <v>690561440.29557586</v>
      </c>
      <c r="Y39" s="182">
        <v>633433166.65965438</v>
      </c>
      <c r="Z39" s="182">
        <v>919697726.20892107</v>
      </c>
      <c r="AA39" s="544"/>
      <c r="AB39" s="544"/>
      <c r="AC39" s="544"/>
      <c r="AD39" s="544"/>
      <c r="AE39" s="544"/>
      <c r="AF39" s="544"/>
      <c r="AG39" s="544"/>
      <c r="AH39" s="544"/>
      <c r="AI39" s="544"/>
      <c r="AJ39" s="544"/>
      <c r="AK39" s="544"/>
      <c r="AL39" s="544"/>
      <c r="AM39" s="544"/>
      <c r="AN39" s="544"/>
      <c r="AO39" s="544"/>
      <c r="AP39" s="544"/>
      <c r="AQ39" s="544"/>
      <c r="AR39" s="544"/>
      <c r="AS39" s="544"/>
      <c r="AT39" s="544"/>
      <c r="AU39" s="544"/>
      <c r="AV39" s="544"/>
      <c r="AW39" s="544"/>
      <c r="AX39" s="544"/>
      <c r="AY39" s="544"/>
      <c r="AZ39" s="544"/>
      <c r="BA39" s="544"/>
      <c r="BB39" s="544"/>
      <c r="BC39" s="544"/>
      <c r="BD39" s="544"/>
      <c r="BE39" s="544"/>
      <c r="BF39" s="544"/>
      <c r="BG39" s="544"/>
      <c r="BH39" s="544"/>
      <c r="BI39" s="544"/>
      <c r="BJ39" s="544"/>
      <c r="BK39" s="544"/>
      <c r="BL39" s="544"/>
      <c r="BM39" s="544"/>
      <c r="BN39" s="544"/>
      <c r="BO39" s="544"/>
    </row>
    <row r="40" spans="1:67" ht="13.65" customHeight="1">
      <c r="A40" s="139"/>
      <c r="B40" s="62" t="s">
        <v>723</v>
      </c>
      <c r="C40" s="139"/>
      <c r="D40" s="140"/>
      <c r="E40" s="195">
        <v>45.869565217419662</v>
      </c>
      <c r="F40" s="195">
        <v>2013264208.4279668</v>
      </c>
      <c r="G40" s="195">
        <v>1540823151.7011318</v>
      </c>
      <c r="H40" s="195">
        <v>474259432.3950305</v>
      </c>
      <c r="I40" s="195">
        <v>455809698.4376958</v>
      </c>
      <c r="J40" s="195">
        <v>449748616.49078006</v>
      </c>
      <c r="K40" s="195">
        <v>860020818.79096854</v>
      </c>
      <c r="L40" s="195">
        <v>13743379693.7332</v>
      </c>
      <c r="M40" s="195">
        <v>466298472.31731427</v>
      </c>
      <c r="N40" s="139"/>
      <c r="O40" s="98" t="s">
        <v>759</v>
      </c>
      <c r="P40" s="139"/>
      <c r="Q40" s="140"/>
      <c r="R40" s="531">
        <v>262.17914691929269</v>
      </c>
      <c r="S40" s="531">
        <v>216.70900473921984</v>
      </c>
      <c r="T40" s="531">
        <v>45.470142180072862</v>
      </c>
      <c r="U40" s="531">
        <v>2549.9431279605196</v>
      </c>
      <c r="V40" s="531">
        <v>3311.6113744056584</v>
      </c>
      <c r="W40" s="182">
        <v>294199540.32495356</v>
      </c>
      <c r="X40" s="182">
        <v>1661677409.1342328</v>
      </c>
      <c r="Y40" s="182">
        <v>1437778432.1381223</v>
      </c>
      <c r="Z40" s="182">
        <v>1921607262.6658604</v>
      </c>
      <c r="AA40" s="544"/>
      <c r="AB40" s="544"/>
      <c r="AC40" s="544"/>
      <c r="AD40" s="544"/>
      <c r="AE40" s="544"/>
      <c r="AF40" s="544"/>
      <c r="AG40" s="544"/>
      <c r="AH40" s="544"/>
      <c r="AI40" s="544"/>
      <c r="AJ40" s="544"/>
      <c r="AK40" s="544"/>
      <c r="AL40" s="544"/>
      <c r="AM40" s="544"/>
      <c r="AN40" s="544"/>
      <c r="AO40" s="544"/>
      <c r="AP40" s="544"/>
      <c r="AQ40" s="544"/>
      <c r="AR40" s="544"/>
      <c r="AS40" s="544"/>
      <c r="AT40" s="544"/>
      <c r="AU40" s="544"/>
      <c r="AV40" s="544"/>
      <c r="AW40" s="544"/>
      <c r="AX40" s="544"/>
      <c r="AY40" s="544"/>
      <c r="AZ40" s="544"/>
      <c r="BA40" s="544"/>
      <c r="BB40" s="544"/>
      <c r="BC40" s="544"/>
      <c r="BD40" s="544"/>
      <c r="BE40" s="544"/>
      <c r="BF40" s="544"/>
      <c r="BG40" s="544"/>
      <c r="BH40" s="544"/>
      <c r="BI40" s="544"/>
      <c r="BJ40" s="544"/>
      <c r="BK40" s="544"/>
      <c r="BL40" s="544"/>
      <c r="BM40" s="544"/>
      <c r="BN40" s="544"/>
      <c r="BO40" s="544"/>
    </row>
    <row r="41" spans="1:67" ht="13.65" customHeight="1">
      <c r="A41" s="139"/>
      <c r="B41" s="62" t="s">
        <v>724</v>
      </c>
      <c r="C41" s="139"/>
      <c r="D41" s="140"/>
      <c r="E41" s="195">
        <v>11</v>
      </c>
      <c r="F41" s="195">
        <v>6240518346.636364</v>
      </c>
      <c r="G41" s="195">
        <v>5472923268.818182</v>
      </c>
      <c r="H41" s="195">
        <v>1203223501.8181818</v>
      </c>
      <c r="I41" s="195">
        <v>1139559254.6363637</v>
      </c>
      <c r="J41" s="195">
        <v>1110233118.2727273</v>
      </c>
      <c r="K41" s="195">
        <v>2695356957.2727275</v>
      </c>
      <c r="L41" s="195">
        <v>42593162939.545456</v>
      </c>
      <c r="M41" s="195">
        <v>1304940074</v>
      </c>
      <c r="N41" s="139"/>
      <c r="O41" s="98" t="s">
        <v>724</v>
      </c>
      <c r="P41" s="139"/>
      <c r="Q41" s="140"/>
      <c r="R41" s="531">
        <v>533.18181818181813</v>
      </c>
      <c r="S41" s="531">
        <v>422.09090909090907</v>
      </c>
      <c r="T41" s="531">
        <v>111.09090909090909</v>
      </c>
      <c r="U41" s="531">
        <v>34973.66909090909</v>
      </c>
      <c r="V41" s="531">
        <v>10240.295454545454</v>
      </c>
      <c r="W41" s="182">
        <v>699872959.63636363</v>
      </c>
      <c r="X41" s="182">
        <v>5547969877</v>
      </c>
      <c r="Y41" s="182">
        <v>5157831610.727273</v>
      </c>
      <c r="Z41" s="182">
        <v>5837807958.454545</v>
      </c>
      <c r="AA41" s="544"/>
      <c r="AB41" s="544"/>
      <c r="AC41" s="544"/>
      <c r="AD41" s="544"/>
      <c r="AE41" s="544"/>
      <c r="AF41" s="544"/>
      <c r="AG41" s="544"/>
      <c r="AH41" s="544"/>
      <c r="AI41" s="544"/>
      <c r="AJ41" s="544"/>
      <c r="AK41" s="544"/>
      <c r="AL41" s="544"/>
      <c r="AM41" s="544"/>
      <c r="AN41" s="544"/>
      <c r="AO41" s="544"/>
      <c r="AP41" s="544"/>
      <c r="AQ41" s="544"/>
      <c r="AR41" s="544"/>
      <c r="AS41" s="544"/>
      <c r="AT41" s="544"/>
      <c r="AU41" s="544"/>
      <c r="AV41" s="544"/>
      <c r="AW41" s="544"/>
      <c r="AX41" s="544"/>
      <c r="AY41" s="544"/>
      <c r="AZ41" s="544"/>
      <c r="BA41" s="544"/>
      <c r="BB41" s="544"/>
      <c r="BC41" s="544"/>
      <c r="BD41" s="544"/>
      <c r="BE41" s="544"/>
      <c r="BF41" s="544"/>
      <c r="BG41" s="544"/>
      <c r="BH41" s="544"/>
      <c r="BI41" s="544"/>
      <c r="BJ41" s="544"/>
      <c r="BK41" s="544"/>
      <c r="BL41" s="544"/>
      <c r="BM41" s="544"/>
      <c r="BN41" s="544"/>
      <c r="BO41" s="544"/>
    </row>
    <row r="42" spans="1:67" ht="13.65" customHeight="1">
      <c r="A42" s="1100" t="s">
        <v>725</v>
      </c>
      <c r="B42" s="1100"/>
      <c r="C42" s="1100"/>
      <c r="D42" s="140"/>
      <c r="E42" s="195"/>
      <c r="F42" s="195"/>
      <c r="G42" s="195"/>
      <c r="H42" s="195"/>
      <c r="I42" s="195"/>
      <c r="J42" s="195"/>
      <c r="K42" s="195"/>
      <c r="L42" s="195"/>
      <c r="M42" s="195"/>
      <c r="N42" s="1100" t="s">
        <v>725</v>
      </c>
      <c r="O42" s="1100"/>
      <c r="P42" s="1100"/>
      <c r="Q42" s="140"/>
      <c r="R42" s="531"/>
      <c r="S42" s="531"/>
      <c r="T42" s="531"/>
      <c r="U42" s="531"/>
      <c r="V42" s="531"/>
      <c r="W42" s="182"/>
      <c r="X42" s="182"/>
      <c r="Y42" s="182"/>
      <c r="Z42" s="182"/>
      <c r="AA42" s="544"/>
      <c r="AB42" s="544"/>
      <c r="AC42" s="544"/>
      <c r="AD42" s="544"/>
      <c r="AE42" s="544"/>
      <c r="AF42" s="544"/>
      <c r="AG42" s="544"/>
      <c r="AH42" s="544"/>
      <c r="AI42" s="544"/>
      <c r="AJ42" s="544"/>
      <c r="AK42" s="544"/>
      <c r="AL42" s="544"/>
      <c r="AM42" s="544"/>
      <c r="AN42" s="544"/>
      <c r="AO42" s="544"/>
      <c r="AP42" s="544"/>
      <c r="AQ42" s="544"/>
      <c r="AR42" s="544"/>
      <c r="AS42" s="544"/>
      <c r="AT42" s="544"/>
      <c r="AU42" s="544"/>
      <c r="AV42" s="544"/>
      <c r="AW42" s="544"/>
      <c r="AX42" s="544"/>
      <c r="AY42" s="544"/>
      <c r="AZ42" s="544"/>
      <c r="BA42" s="544"/>
      <c r="BB42" s="544"/>
      <c r="BC42" s="544"/>
      <c r="BD42" s="544"/>
      <c r="BE42" s="544"/>
      <c r="BF42" s="544"/>
      <c r="BG42" s="544"/>
      <c r="BH42" s="544"/>
      <c r="BI42" s="544"/>
      <c r="BJ42" s="544"/>
      <c r="BK42" s="544"/>
      <c r="BL42" s="544"/>
      <c r="BM42" s="544"/>
      <c r="BN42" s="544"/>
      <c r="BO42" s="544"/>
    </row>
    <row r="43" spans="1:67" ht="13.65" customHeight="1">
      <c r="A43" s="139"/>
      <c r="B43" s="62" t="s">
        <v>715</v>
      </c>
      <c r="C43" s="139"/>
      <c r="D43" s="140"/>
      <c r="E43" s="195">
        <v>6574.2200789901981</v>
      </c>
      <c r="F43" s="195">
        <v>3243565.1979862638</v>
      </c>
      <c r="G43" s="195">
        <v>1945382.0612891931</v>
      </c>
      <c r="H43" s="195">
        <v>127059.22092438061</v>
      </c>
      <c r="I43" s="195">
        <v>29041.671590340407</v>
      </c>
      <c r="J43" s="195">
        <v>-6525.4183309516584</v>
      </c>
      <c r="K43" s="195">
        <v>6232553.5585737405</v>
      </c>
      <c r="L43" s="195">
        <v>16930583.096462552</v>
      </c>
      <c r="M43" s="195">
        <v>5268015.2142252345</v>
      </c>
      <c r="N43" s="139"/>
      <c r="O43" s="98" t="s">
        <v>914</v>
      </c>
      <c r="P43" s="139"/>
      <c r="Q43" s="140"/>
      <c r="R43" s="531">
        <v>2.5757463113370798</v>
      </c>
      <c r="S43" s="531">
        <v>1.9123316508645922</v>
      </c>
      <c r="T43" s="531">
        <v>0.6634146604724912</v>
      </c>
      <c r="U43" s="531">
        <v>41.077795584015412</v>
      </c>
      <c r="V43" s="531">
        <v>66.806666574510984</v>
      </c>
      <c r="W43" s="182">
        <v>692163.22210053843</v>
      </c>
      <c r="X43" s="182">
        <v>2472249.979901677</v>
      </c>
      <c r="Y43" s="182">
        <v>2737741.3707130817</v>
      </c>
      <c r="Z43" s="182">
        <v>3927008.0071388436</v>
      </c>
      <c r="AA43" s="544"/>
      <c r="AB43" s="544"/>
      <c r="AC43" s="544"/>
      <c r="AD43" s="544"/>
      <c r="AE43" s="544"/>
      <c r="AF43" s="544"/>
      <c r="AG43" s="544"/>
      <c r="AH43" s="544"/>
      <c r="AI43" s="544"/>
      <c r="AJ43" s="544"/>
      <c r="AK43" s="544"/>
      <c r="AL43" s="544"/>
      <c r="AM43" s="544"/>
      <c r="AN43" s="544"/>
      <c r="AO43" s="544"/>
      <c r="AP43" s="544"/>
      <c r="AQ43" s="544"/>
      <c r="AR43" s="544"/>
      <c r="AS43" s="544"/>
      <c r="AT43" s="544"/>
      <c r="AU43" s="544"/>
      <c r="AV43" s="544"/>
      <c r="AW43" s="544"/>
      <c r="AX43" s="544"/>
      <c r="AY43" s="544"/>
      <c r="AZ43" s="544"/>
      <c r="BA43" s="544"/>
      <c r="BB43" s="544"/>
      <c r="BC43" s="544"/>
      <c r="BD43" s="544"/>
      <c r="BE43" s="544"/>
      <c r="BF43" s="544"/>
      <c r="BG43" s="544"/>
      <c r="BH43" s="544"/>
      <c r="BI43" s="544"/>
      <c r="BJ43" s="544"/>
      <c r="BK43" s="544"/>
      <c r="BL43" s="544"/>
      <c r="BM43" s="544"/>
      <c r="BN43" s="544"/>
      <c r="BO43" s="544"/>
    </row>
    <row r="44" spans="1:67" ht="13.65" customHeight="1">
      <c r="A44" s="139"/>
      <c r="B44" s="62" t="s">
        <v>716</v>
      </c>
      <c r="C44" s="139"/>
      <c r="D44" s="140"/>
      <c r="E44" s="195">
        <v>2135.9530698916483</v>
      </c>
      <c r="F44" s="195">
        <v>11368272.039938124</v>
      </c>
      <c r="G44" s="195">
        <v>7789492.3642376931</v>
      </c>
      <c r="H44" s="195">
        <v>2246707.1831303942</v>
      </c>
      <c r="I44" s="195">
        <v>2044411.9545758115</v>
      </c>
      <c r="J44" s="195">
        <v>1987757.9677731639</v>
      </c>
      <c r="K44" s="195">
        <v>5357392.0353447376</v>
      </c>
      <c r="L44" s="195">
        <v>19161459.718321897</v>
      </c>
      <c r="M44" s="195">
        <v>8117130.8799259923</v>
      </c>
      <c r="N44" s="139"/>
      <c r="O44" s="98" t="s">
        <v>752</v>
      </c>
      <c r="P44" s="139"/>
      <c r="Q44" s="140"/>
      <c r="R44" s="531">
        <v>3.7635268812514893</v>
      </c>
      <c r="S44" s="531">
        <v>2.916303263175732</v>
      </c>
      <c r="T44" s="531">
        <v>0.84722361807575652</v>
      </c>
      <c r="U44" s="531">
        <v>46.868974768600822</v>
      </c>
      <c r="V44" s="531">
        <v>69.051811198390482</v>
      </c>
      <c r="W44" s="182">
        <v>1438394.096912947</v>
      </c>
      <c r="X44" s="182">
        <v>7725963.0843653996</v>
      </c>
      <c r="Y44" s="182">
        <v>7255143.6988525009</v>
      </c>
      <c r="Z44" s="182">
        <v>11429111.527121995</v>
      </c>
      <c r="AA44" s="544"/>
      <c r="AB44" s="544"/>
      <c r="AC44" s="544"/>
      <c r="AD44" s="544"/>
      <c r="AE44" s="544"/>
      <c r="AF44" s="544"/>
      <c r="AG44" s="544"/>
      <c r="AH44" s="544"/>
      <c r="AI44" s="544"/>
      <c r="AJ44" s="544"/>
      <c r="AK44" s="544"/>
      <c r="AL44" s="544"/>
      <c r="AM44" s="544"/>
      <c r="AN44" s="544"/>
      <c r="AO44" s="544"/>
      <c r="AP44" s="544"/>
      <c r="AQ44" s="544"/>
      <c r="AR44" s="544"/>
      <c r="AS44" s="544"/>
      <c r="AT44" s="544"/>
      <c r="AU44" s="544"/>
      <c r="AV44" s="544"/>
      <c r="AW44" s="544"/>
      <c r="AX44" s="544"/>
      <c r="AY44" s="544"/>
      <c r="AZ44" s="544"/>
      <c r="BA44" s="544"/>
      <c r="BB44" s="544"/>
      <c r="BC44" s="544"/>
      <c r="BD44" s="544"/>
      <c r="BE44" s="544"/>
      <c r="BF44" s="544"/>
      <c r="BG44" s="544"/>
      <c r="BH44" s="544"/>
      <c r="BI44" s="544"/>
      <c r="BJ44" s="544"/>
      <c r="BK44" s="544"/>
      <c r="BL44" s="544"/>
      <c r="BM44" s="544"/>
      <c r="BN44" s="544"/>
      <c r="BO44" s="544"/>
    </row>
    <row r="45" spans="1:67" ht="13.65" customHeight="1">
      <c r="A45" s="139"/>
      <c r="B45" s="62" t="s">
        <v>717</v>
      </c>
      <c r="C45" s="139"/>
      <c r="D45" s="140"/>
      <c r="E45" s="195">
        <v>2675.7665895251484</v>
      </c>
      <c r="F45" s="195">
        <v>19171522.990225643</v>
      </c>
      <c r="G45" s="195">
        <v>14678731.584941331</v>
      </c>
      <c r="H45" s="195">
        <v>3576013.4806302623</v>
      </c>
      <c r="I45" s="195">
        <v>3357196.0944570936</v>
      </c>
      <c r="J45" s="195">
        <v>3278279.5184271508</v>
      </c>
      <c r="K45" s="195">
        <v>8849989.3527680635</v>
      </c>
      <c r="L45" s="195">
        <v>27859812.546050407</v>
      </c>
      <c r="M45" s="195">
        <v>8150637.1286463803</v>
      </c>
      <c r="N45" s="139"/>
      <c r="O45" s="98" t="s">
        <v>753</v>
      </c>
      <c r="P45" s="139"/>
      <c r="Q45" s="140"/>
      <c r="R45" s="531">
        <v>5.8936354676472273</v>
      </c>
      <c r="S45" s="531">
        <v>4.459209326182366</v>
      </c>
      <c r="T45" s="531">
        <v>1.4344261414648587</v>
      </c>
      <c r="U45" s="531">
        <v>43.619965405544875</v>
      </c>
      <c r="V45" s="531">
        <v>74.694404313636809</v>
      </c>
      <c r="W45" s="182">
        <v>2282340.9294550018</v>
      </c>
      <c r="X45" s="182">
        <v>15245230.253942331</v>
      </c>
      <c r="Y45" s="182">
        <v>13747770.063415308</v>
      </c>
      <c r="Z45" s="182">
        <v>19076362.998688802</v>
      </c>
      <c r="AA45" s="544"/>
      <c r="AB45" s="544"/>
      <c r="AC45" s="544"/>
      <c r="AD45" s="544"/>
      <c r="AE45" s="544"/>
      <c r="AF45" s="544"/>
      <c r="AG45" s="544"/>
      <c r="AH45" s="544"/>
      <c r="AI45" s="544"/>
      <c r="AJ45" s="544"/>
      <c r="AK45" s="544"/>
      <c r="AL45" s="544"/>
      <c r="AM45" s="544"/>
      <c r="AN45" s="544"/>
      <c r="AO45" s="544"/>
      <c r="AP45" s="544"/>
      <c r="AQ45" s="544"/>
      <c r="AR45" s="544"/>
      <c r="AS45" s="544"/>
      <c r="AT45" s="544"/>
      <c r="AU45" s="544"/>
      <c r="AV45" s="544"/>
      <c r="AW45" s="544"/>
      <c r="AX45" s="544"/>
      <c r="AY45" s="544"/>
      <c r="AZ45" s="544"/>
      <c r="BA45" s="544"/>
      <c r="BB45" s="544"/>
      <c r="BC45" s="544"/>
      <c r="BD45" s="544"/>
      <c r="BE45" s="544"/>
      <c r="BF45" s="544"/>
      <c r="BG45" s="544"/>
      <c r="BH45" s="544"/>
      <c r="BI45" s="544"/>
      <c r="BJ45" s="544"/>
      <c r="BK45" s="544"/>
      <c r="BL45" s="544"/>
      <c r="BM45" s="544"/>
      <c r="BN45" s="544"/>
      <c r="BO45" s="544"/>
    </row>
    <row r="46" spans="1:67" ht="13.65" customHeight="1">
      <c r="A46" s="98"/>
      <c r="B46" s="62" t="s">
        <v>718</v>
      </c>
      <c r="C46" s="98"/>
      <c r="D46" s="140"/>
      <c r="E46" s="195">
        <v>2480.5172551071009</v>
      </c>
      <c r="F46" s="195">
        <v>39560390.588473134</v>
      </c>
      <c r="G46" s="195">
        <v>31161080.439954795</v>
      </c>
      <c r="H46" s="195">
        <v>7846224.5261922926</v>
      </c>
      <c r="I46" s="195">
        <v>7293371.8251581341</v>
      </c>
      <c r="J46" s="195">
        <v>7128253.1281277854</v>
      </c>
      <c r="K46" s="195">
        <v>18811130.672137707</v>
      </c>
      <c r="L46" s="195">
        <v>77023497.478749871</v>
      </c>
      <c r="M46" s="195">
        <v>17312565.48900748</v>
      </c>
      <c r="N46" s="98"/>
      <c r="O46" s="98" t="s">
        <v>754</v>
      </c>
      <c r="P46" s="98"/>
      <c r="Q46" s="140"/>
      <c r="R46" s="531">
        <v>10.09453468037422</v>
      </c>
      <c r="S46" s="531">
        <v>7.8484210993778492</v>
      </c>
      <c r="T46" s="531">
        <v>2.2461135809963739</v>
      </c>
      <c r="U46" s="531">
        <v>74.472952375727104</v>
      </c>
      <c r="V46" s="531">
        <v>103.78267813939651</v>
      </c>
      <c r="W46" s="182">
        <v>4913377.4017289998</v>
      </c>
      <c r="X46" s="182">
        <v>31997677.891098358</v>
      </c>
      <c r="Y46" s="182">
        <v>28931318.66210565</v>
      </c>
      <c r="Z46" s="182">
        <v>40956811.831038266</v>
      </c>
      <c r="AA46" s="544"/>
      <c r="AB46" s="544"/>
      <c r="AC46" s="544"/>
      <c r="AD46" s="544"/>
      <c r="AE46" s="544"/>
      <c r="AF46" s="544"/>
      <c r="AG46" s="544"/>
      <c r="AH46" s="544"/>
      <c r="AI46" s="544"/>
      <c r="AJ46" s="544"/>
      <c r="AK46" s="544"/>
      <c r="AL46" s="544"/>
      <c r="AM46" s="544"/>
      <c r="AN46" s="544"/>
      <c r="AO46" s="544"/>
      <c r="AP46" s="544"/>
      <c r="AQ46" s="544"/>
      <c r="AR46" s="544"/>
      <c r="AS46" s="544"/>
      <c r="AT46" s="544"/>
      <c r="AU46" s="544"/>
      <c r="AV46" s="544"/>
      <c r="AW46" s="544"/>
      <c r="AX46" s="544"/>
      <c r="AY46" s="544"/>
      <c r="AZ46" s="544"/>
      <c r="BA46" s="544"/>
      <c r="BB46" s="544"/>
      <c r="BC46" s="544"/>
      <c r="BD46" s="544"/>
      <c r="BE46" s="544"/>
      <c r="BF46" s="544"/>
      <c r="BG46" s="544"/>
      <c r="BH46" s="544"/>
      <c r="BI46" s="544"/>
      <c r="BJ46" s="544"/>
      <c r="BK46" s="544"/>
      <c r="BL46" s="544"/>
      <c r="BM46" s="544"/>
      <c r="BN46" s="544"/>
      <c r="BO46" s="544"/>
    </row>
    <row r="47" spans="1:67" ht="13.65" customHeight="1">
      <c r="A47" s="98"/>
      <c r="B47" s="62" t="s">
        <v>719</v>
      </c>
      <c r="C47" s="98"/>
      <c r="D47" s="140"/>
      <c r="E47" s="195">
        <v>1055.0919074403141</v>
      </c>
      <c r="F47" s="195">
        <v>86683627.581862554</v>
      </c>
      <c r="G47" s="195">
        <v>71438228.395588085</v>
      </c>
      <c r="H47" s="195">
        <v>15455354.605221713</v>
      </c>
      <c r="I47" s="195">
        <v>14309231.052805113</v>
      </c>
      <c r="J47" s="195">
        <v>13967861.672607509</v>
      </c>
      <c r="K47" s="195">
        <v>41455618.081584431</v>
      </c>
      <c r="L47" s="195">
        <v>210231771.10699421</v>
      </c>
      <c r="M47" s="195">
        <v>28137932.876891494</v>
      </c>
      <c r="N47" s="98"/>
      <c r="O47" s="98" t="s">
        <v>755</v>
      </c>
      <c r="P47" s="98"/>
      <c r="Q47" s="140"/>
      <c r="R47" s="531">
        <v>15.714047353304387</v>
      </c>
      <c r="S47" s="531">
        <v>12.34979414375392</v>
      </c>
      <c r="T47" s="531">
        <v>3.3642532095504669</v>
      </c>
      <c r="U47" s="531">
        <v>140.72184335917538</v>
      </c>
      <c r="V47" s="531">
        <v>185.87134246120311</v>
      </c>
      <c r="W47" s="182">
        <v>10864027.418455908</v>
      </c>
      <c r="X47" s="182">
        <v>70441273.099200711</v>
      </c>
      <c r="Y47" s="182">
        <v>66515068.231072076</v>
      </c>
      <c r="Z47" s="182">
        <v>87828734.980247304</v>
      </c>
      <c r="AA47" s="544"/>
      <c r="AB47" s="544"/>
      <c r="AC47" s="544"/>
      <c r="AD47" s="544"/>
      <c r="AE47" s="544"/>
      <c r="AF47" s="544"/>
      <c r="AG47" s="544"/>
      <c r="AH47" s="544"/>
      <c r="AI47" s="544"/>
      <c r="AJ47" s="544"/>
      <c r="AK47" s="544"/>
      <c r="AL47" s="544"/>
      <c r="AM47" s="544"/>
      <c r="AN47" s="544"/>
      <c r="AO47" s="544"/>
      <c r="AP47" s="544"/>
      <c r="AQ47" s="544"/>
      <c r="AR47" s="544"/>
      <c r="AS47" s="544"/>
      <c r="AT47" s="544"/>
      <c r="AU47" s="544"/>
      <c r="AV47" s="544"/>
      <c r="AW47" s="544"/>
      <c r="AX47" s="544"/>
      <c r="AY47" s="544"/>
      <c r="AZ47" s="544"/>
      <c r="BA47" s="544"/>
      <c r="BB47" s="544"/>
      <c r="BC47" s="544"/>
      <c r="BD47" s="544"/>
      <c r="BE47" s="544"/>
      <c r="BF47" s="544"/>
      <c r="BG47" s="544"/>
      <c r="BH47" s="544"/>
      <c r="BI47" s="544"/>
      <c r="BJ47" s="544"/>
      <c r="BK47" s="544"/>
      <c r="BL47" s="544"/>
      <c r="BM47" s="544"/>
      <c r="BN47" s="544"/>
      <c r="BO47" s="544"/>
    </row>
    <row r="48" spans="1:67" ht="13.65" customHeight="1">
      <c r="A48" s="98"/>
      <c r="B48" s="62" t="s">
        <v>720</v>
      </c>
      <c r="C48" s="98"/>
      <c r="D48" s="140"/>
      <c r="E48" s="195">
        <v>677.49011464285877</v>
      </c>
      <c r="F48" s="197">
        <v>196652540.82421592</v>
      </c>
      <c r="G48" s="195">
        <v>162903316.56404191</v>
      </c>
      <c r="H48" s="195">
        <v>35264451.175979331</v>
      </c>
      <c r="I48" s="195">
        <v>32626164.372882403</v>
      </c>
      <c r="J48" s="195">
        <v>32030154.53773864</v>
      </c>
      <c r="K48" s="195">
        <v>99701600.987321109</v>
      </c>
      <c r="L48" s="195">
        <v>605629251.07390034</v>
      </c>
      <c r="M48" s="195">
        <v>57227724.411691718</v>
      </c>
      <c r="N48" s="98"/>
      <c r="O48" s="98" t="s">
        <v>756</v>
      </c>
      <c r="P48" s="98"/>
      <c r="Q48" s="140"/>
      <c r="R48" s="531">
        <v>28.800457252031322</v>
      </c>
      <c r="S48" s="531">
        <v>22.242349531722766</v>
      </c>
      <c r="T48" s="531">
        <v>6.5581077203085494</v>
      </c>
      <c r="U48" s="531">
        <v>367.06210293541801</v>
      </c>
      <c r="V48" s="531">
        <v>331.50693691947077</v>
      </c>
      <c r="W48" s="182">
        <v>27720644.821825657</v>
      </c>
      <c r="X48" s="182">
        <v>161989193.92014182</v>
      </c>
      <c r="Y48" s="182">
        <v>156129150.48428112</v>
      </c>
      <c r="Z48" s="182">
        <v>200459957.51672819</v>
      </c>
      <c r="AA48" s="544"/>
      <c r="AB48" s="544"/>
      <c r="AC48" s="544"/>
      <c r="AD48" s="544"/>
      <c r="AE48" s="544"/>
      <c r="AF48" s="544"/>
      <c r="AG48" s="544"/>
      <c r="AH48" s="544"/>
      <c r="AI48" s="544"/>
      <c r="AJ48" s="544"/>
      <c r="AK48" s="544"/>
      <c r="AL48" s="544"/>
      <c r="AM48" s="544"/>
      <c r="AN48" s="544"/>
      <c r="AO48" s="544"/>
      <c r="AP48" s="544"/>
      <c r="AQ48" s="544"/>
      <c r="AR48" s="544"/>
      <c r="AS48" s="544"/>
      <c r="AT48" s="544"/>
      <c r="AU48" s="544"/>
      <c r="AV48" s="544"/>
      <c r="AW48" s="544"/>
      <c r="AX48" s="544"/>
      <c r="AY48" s="544"/>
      <c r="AZ48" s="544"/>
      <c r="BA48" s="544"/>
      <c r="BB48" s="544"/>
      <c r="BC48" s="544"/>
      <c r="BD48" s="544"/>
      <c r="BE48" s="544"/>
      <c r="BF48" s="544"/>
      <c r="BG48" s="544"/>
      <c r="BH48" s="544"/>
      <c r="BI48" s="544"/>
      <c r="BJ48" s="544"/>
      <c r="BK48" s="544"/>
      <c r="BL48" s="544"/>
      <c r="BM48" s="544"/>
      <c r="BN48" s="544"/>
      <c r="BO48" s="544"/>
    </row>
    <row r="49" spans="1:67" ht="13.65" customHeight="1">
      <c r="A49" s="98"/>
      <c r="B49" s="62" t="s">
        <v>721</v>
      </c>
      <c r="C49" s="98"/>
      <c r="D49" s="140"/>
      <c r="E49" s="195">
        <v>102.96353647854497</v>
      </c>
      <c r="F49" s="197">
        <v>444165181.12684172</v>
      </c>
      <c r="G49" s="195">
        <v>373512759.75709015</v>
      </c>
      <c r="H49" s="195">
        <v>108965350.46689664</v>
      </c>
      <c r="I49" s="195">
        <v>105711954.921288</v>
      </c>
      <c r="J49" s="195">
        <v>104696137.30452231</v>
      </c>
      <c r="K49" s="195">
        <v>171279404.89133367</v>
      </c>
      <c r="L49" s="195">
        <v>1864294787.3716862</v>
      </c>
      <c r="M49" s="195">
        <v>94542257.665371656</v>
      </c>
      <c r="N49" s="98"/>
      <c r="O49" s="98" t="s">
        <v>757</v>
      </c>
      <c r="P49" s="98"/>
      <c r="Q49" s="140"/>
      <c r="R49" s="531">
        <v>64.634924130948662</v>
      </c>
      <c r="S49" s="531">
        <v>51.4856548249304</v>
      </c>
      <c r="T49" s="531">
        <v>13.149269306018281</v>
      </c>
      <c r="U49" s="531">
        <v>1217.9970049591311</v>
      </c>
      <c r="V49" s="531">
        <v>952.3296573779096</v>
      </c>
      <c r="W49" s="182">
        <v>86711861.714297146</v>
      </c>
      <c r="X49" s="182">
        <v>379053999.15096796</v>
      </c>
      <c r="Y49" s="182">
        <v>349661526.73078614</v>
      </c>
      <c r="Z49" s="182">
        <v>445908095.38455999</v>
      </c>
      <c r="AA49" s="544"/>
      <c r="AB49" s="544"/>
      <c r="AC49" s="544"/>
      <c r="AD49" s="544"/>
      <c r="AE49" s="544"/>
      <c r="AF49" s="544"/>
      <c r="AG49" s="544"/>
      <c r="AH49" s="544"/>
      <c r="AI49" s="544"/>
      <c r="AJ49" s="544"/>
      <c r="AK49" s="544"/>
      <c r="AL49" s="544"/>
      <c r="AM49" s="544"/>
      <c r="AN49" s="544"/>
      <c r="AO49" s="544"/>
      <c r="AP49" s="544"/>
      <c r="AQ49" s="544"/>
      <c r="AR49" s="544"/>
      <c r="AS49" s="544"/>
      <c r="AT49" s="544"/>
      <c r="AU49" s="544"/>
      <c r="AV49" s="544"/>
      <c r="AW49" s="544"/>
      <c r="AX49" s="544"/>
      <c r="AY49" s="544"/>
      <c r="AZ49" s="544"/>
      <c r="BA49" s="544"/>
      <c r="BB49" s="544"/>
      <c r="BC49" s="544"/>
      <c r="BD49" s="544"/>
      <c r="BE49" s="544"/>
      <c r="BF49" s="544"/>
      <c r="BG49" s="544"/>
      <c r="BH49" s="544"/>
      <c r="BI49" s="544"/>
      <c r="BJ49" s="544"/>
      <c r="BK49" s="544"/>
      <c r="BL49" s="544"/>
      <c r="BM49" s="544"/>
      <c r="BN49" s="544"/>
      <c r="BO49" s="544"/>
    </row>
    <row r="50" spans="1:67" ht="13.65" customHeight="1">
      <c r="A50" s="98"/>
      <c r="B50" s="62" t="s">
        <v>722</v>
      </c>
      <c r="C50" s="98"/>
      <c r="D50" s="140"/>
      <c r="E50" s="195">
        <v>71.289173060656111</v>
      </c>
      <c r="F50" s="197">
        <v>987757711.42768621</v>
      </c>
      <c r="G50" s="195">
        <v>698832588.17023695</v>
      </c>
      <c r="H50" s="195">
        <v>193040846.95901319</v>
      </c>
      <c r="I50" s="195">
        <v>183919242.45009381</v>
      </c>
      <c r="J50" s="195">
        <v>180893068.86426243</v>
      </c>
      <c r="K50" s="195">
        <v>389816955.37392312</v>
      </c>
      <c r="L50" s="195">
        <v>4480961281.0939846</v>
      </c>
      <c r="M50" s="195">
        <v>326664584.91702473</v>
      </c>
      <c r="N50" s="98"/>
      <c r="O50" s="98" t="s">
        <v>758</v>
      </c>
      <c r="P50" s="98"/>
      <c r="Q50" s="140"/>
      <c r="R50" s="531">
        <v>106.72326367871169</v>
      </c>
      <c r="S50" s="531">
        <v>85.068741315044619</v>
      </c>
      <c r="T50" s="531">
        <v>21.65452236366707</v>
      </c>
      <c r="U50" s="531">
        <v>705.05302491343525</v>
      </c>
      <c r="V50" s="531">
        <v>1367.9694584670272</v>
      </c>
      <c r="W50" s="182">
        <v>125966589.91685818</v>
      </c>
      <c r="X50" s="182">
        <v>637928755.91238439</v>
      </c>
      <c r="Y50" s="182">
        <v>619706696.19917572</v>
      </c>
      <c r="Z50" s="182">
        <v>1059246066.686465</v>
      </c>
      <c r="AA50" s="544"/>
      <c r="AB50" s="544"/>
      <c r="AC50" s="544"/>
      <c r="AD50" s="544"/>
      <c r="AE50" s="544"/>
      <c r="AF50" s="544"/>
      <c r="AG50" s="544"/>
      <c r="AH50" s="544"/>
      <c r="AI50" s="544"/>
      <c r="AJ50" s="544"/>
      <c r="AK50" s="544"/>
      <c r="AL50" s="544"/>
      <c r="AM50" s="544"/>
      <c r="AN50" s="544"/>
      <c r="AO50" s="544"/>
      <c r="AP50" s="544"/>
      <c r="AQ50" s="544"/>
      <c r="AR50" s="544"/>
      <c r="AS50" s="544"/>
      <c r="AT50" s="544"/>
      <c r="AU50" s="544"/>
      <c r="AV50" s="544"/>
      <c r="AW50" s="544"/>
      <c r="AX50" s="544"/>
      <c r="AY50" s="544"/>
      <c r="AZ50" s="544"/>
      <c r="BA50" s="544"/>
      <c r="BB50" s="544"/>
      <c r="BC50" s="544"/>
      <c r="BD50" s="544"/>
      <c r="BE50" s="544"/>
      <c r="BF50" s="544"/>
      <c r="BG50" s="544"/>
      <c r="BH50" s="544"/>
      <c r="BI50" s="544"/>
      <c r="BJ50" s="544"/>
      <c r="BK50" s="544"/>
      <c r="BL50" s="544"/>
      <c r="BM50" s="544"/>
      <c r="BN50" s="544"/>
      <c r="BO50" s="544"/>
    </row>
    <row r="51" spans="1:67" ht="13.65" customHeight="1">
      <c r="A51" s="98"/>
      <c r="B51" s="62" t="s">
        <v>723</v>
      </c>
      <c r="C51" s="98"/>
      <c r="D51" s="140"/>
      <c r="E51" s="195">
        <v>41.869565217419662</v>
      </c>
      <c r="F51" s="527">
        <v>2074403049.9807529</v>
      </c>
      <c r="G51" s="195">
        <v>1651389825.0774891</v>
      </c>
      <c r="H51" s="195">
        <v>460098879.63215619</v>
      </c>
      <c r="I51" s="195">
        <v>439678975.71005148</v>
      </c>
      <c r="J51" s="195">
        <v>433903666.14100033</v>
      </c>
      <c r="K51" s="195">
        <v>780163937.84478068</v>
      </c>
      <c r="L51" s="195">
        <v>12747887523.188135</v>
      </c>
      <c r="M51" s="195">
        <v>538327745.57603276</v>
      </c>
      <c r="N51" s="98"/>
      <c r="O51" s="98" t="s">
        <v>759</v>
      </c>
      <c r="P51" s="98"/>
      <c r="Q51" s="140"/>
      <c r="R51" s="531">
        <v>273.37383177554153</v>
      </c>
      <c r="S51" s="531">
        <v>224.61059190017838</v>
      </c>
      <c r="T51" s="531">
        <v>48.763239875363155</v>
      </c>
      <c r="U51" s="531">
        <v>2798.6147455848245</v>
      </c>
      <c r="V51" s="531">
        <v>3639.5212876404521</v>
      </c>
      <c r="W51" s="182">
        <v>291390366.57095313</v>
      </c>
      <c r="X51" s="182">
        <v>1573825674.6258285</v>
      </c>
      <c r="Y51" s="182">
        <v>1543507603.5198858</v>
      </c>
      <c r="Z51" s="182">
        <v>1820196829.3764784</v>
      </c>
      <c r="AA51" s="544"/>
      <c r="AB51" s="544"/>
      <c r="AC51" s="544"/>
      <c r="AD51" s="544"/>
      <c r="AE51" s="544"/>
      <c r="AF51" s="544"/>
      <c r="AG51" s="544"/>
      <c r="AH51" s="544"/>
      <c r="AI51" s="544"/>
      <c r="AJ51" s="544"/>
      <c r="AK51" s="544"/>
      <c r="AL51" s="544"/>
      <c r="AM51" s="544"/>
      <c r="AN51" s="544"/>
      <c r="AO51" s="544"/>
      <c r="AP51" s="544"/>
      <c r="AQ51" s="544"/>
      <c r="AR51" s="544"/>
      <c r="AS51" s="544"/>
      <c r="AT51" s="544"/>
      <c r="AU51" s="544"/>
      <c r="AV51" s="544"/>
      <c r="AW51" s="544"/>
      <c r="AX51" s="544"/>
      <c r="AY51" s="544"/>
      <c r="AZ51" s="544"/>
      <c r="BA51" s="544"/>
      <c r="BB51" s="544"/>
      <c r="BC51" s="544"/>
      <c r="BD51" s="544"/>
      <c r="BE51" s="544"/>
      <c r="BF51" s="544"/>
      <c r="BG51" s="544"/>
      <c r="BH51" s="544"/>
      <c r="BI51" s="544"/>
      <c r="BJ51" s="544"/>
      <c r="BK51" s="544"/>
      <c r="BL51" s="544"/>
      <c r="BM51" s="544"/>
      <c r="BN51" s="544"/>
      <c r="BO51" s="544"/>
    </row>
    <row r="52" spans="1:67" ht="13.65" customHeight="1">
      <c r="A52" s="98"/>
      <c r="B52" s="62" t="s">
        <v>724</v>
      </c>
      <c r="C52" s="98"/>
      <c r="D52" s="140"/>
      <c r="E52" s="195">
        <v>13.838709677316732</v>
      </c>
      <c r="F52" s="527">
        <v>6229807015.373477</v>
      </c>
      <c r="G52" s="195">
        <v>5632242066.3970299</v>
      </c>
      <c r="H52" s="195">
        <v>1015488345.2265608</v>
      </c>
      <c r="I52" s="195">
        <v>966465817.05137908</v>
      </c>
      <c r="J52" s="195">
        <v>943630598.99293697</v>
      </c>
      <c r="K52" s="195">
        <v>2275329054.2358017</v>
      </c>
      <c r="L52" s="195">
        <v>37317102388.770874</v>
      </c>
      <c r="M52" s="195">
        <v>956401506.98584592</v>
      </c>
      <c r="N52" s="98"/>
      <c r="O52" s="98" t="s">
        <v>724</v>
      </c>
      <c r="P52" s="98"/>
      <c r="Q52" s="140"/>
      <c r="R52" s="531">
        <v>425.52447552757172</v>
      </c>
      <c r="S52" s="531">
        <v>340.65268065516972</v>
      </c>
      <c r="T52" s="531">
        <v>84.871794872402006</v>
      </c>
      <c r="U52" s="531">
        <v>27770.753286919178</v>
      </c>
      <c r="V52" s="531">
        <v>7816.0646853721864</v>
      </c>
      <c r="W52" s="182">
        <v>576409890.65459394</v>
      </c>
      <c r="X52" s="182">
        <v>4346624069.5299025</v>
      </c>
      <c r="Y52" s="182">
        <v>4165241066.3654284</v>
      </c>
      <c r="Z52" s="182">
        <v>5879647733.7368193</v>
      </c>
      <c r="AA52" s="544"/>
      <c r="AB52" s="544"/>
      <c r="AC52" s="544"/>
      <c r="AD52" s="544"/>
      <c r="AE52" s="544"/>
      <c r="AF52" s="544"/>
      <c r="AG52" s="544"/>
      <c r="AH52" s="544"/>
      <c r="AI52" s="544"/>
      <c r="AJ52" s="544"/>
      <c r="AK52" s="544"/>
      <c r="AL52" s="544"/>
      <c r="AM52" s="544"/>
      <c r="AN52" s="544"/>
      <c r="AO52" s="544"/>
      <c r="AP52" s="544"/>
      <c r="AQ52" s="544"/>
      <c r="AR52" s="544"/>
      <c r="AS52" s="544"/>
      <c r="AT52" s="544"/>
      <c r="AU52" s="544"/>
      <c r="AV52" s="544"/>
      <c r="AW52" s="544"/>
      <c r="AX52" s="544"/>
      <c r="AY52" s="544"/>
      <c r="AZ52" s="544"/>
      <c r="BA52" s="544"/>
      <c r="BB52" s="544"/>
      <c r="BC52" s="544"/>
      <c r="BD52" s="544"/>
      <c r="BE52" s="544"/>
      <c r="BF52" s="544"/>
      <c r="BG52" s="544"/>
      <c r="BH52" s="544"/>
      <c r="BI52" s="544"/>
      <c r="BJ52" s="544"/>
      <c r="BK52" s="544"/>
      <c r="BL52" s="544"/>
      <c r="BM52" s="544"/>
      <c r="BN52" s="544"/>
      <c r="BO52" s="544"/>
    </row>
    <row r="53" spans="1:67" ht="13.65" customHeight="1">
      <c r="A53" s="1100" t="s">
        <v>726</v>
      </c>
      <c r="B53" s="1100"/>
      <c r="C53" s="1100"/>
      <c r="D53" s="2"/>
      <c r="E53" s="195"/>
      <c r="F53" s="527"/>
      <c r="G53" s="195"/>
      <c r="H53" s="195"/>
      <c r="I53" s="195"/>
      <c r="J53" s="195"/>
      <c r="K53" s="195"/>
      <c r="L53" s="195"/>
      <c r="M53" s="195"/>
      <c r="N53" s="1100" t="s">
        <v>726</v>
      </c>
      <c r="O53" s="1100"/>
      <c r="P53" s="1100"/>
      <c r="Q53" s="2"/>
      <c r="R53" s="531"/>
      <c r="S53" s="531"/>
      <c r="T53" s="531"/>
      <c r="U53" s="531"/>
      <c r="V53" s="531"/>
      <c r="W53" s="182"/>
      <c r="X53" s="182"/>
      <c r="Y53" s="182"/>
      <c r="Z53" s="182"/>
      <c r="AA53" s="544"/>
      <c r="AB53" s="544"/>
      <c r="AC53" s="544"/>
      <c r="AD53" s="544"/>
      <c r="AE53" s="544"/>
      <c r="AF53" s="544"/>
      <c r="AG53" s="544"/>
      <c r="AH53" s="544"/>
      <c r="AI53" s="544"/>
      <c r="AJ53" s="544"/>
      <c r="AK53" s="544"/>
      <c r="AL53" s="544"/>
      <c r="AM53" s="544"/>
      <c r="AN53" s="544"/>
      <c r="AO53" s="544"/>
      <c r="AP53" s="544"/>
      <c r="AQ53" s="544"/>
      <c r="AR53" s="544"/>
      <c r="AS53" s="544"/>
      <c r="AT53" s="544"/>
      <c r="AU53" s="544"/>
      <c r="AV53" s="544"/>
      <c r="AW53" s="544"/>
      <c r="AX53" s="544"/>
      <c r="AY53" s="544"/>
      <c r="AZ53" s="544"/>
      <c r="BA53" s="544"/>
      <c r="BB53" s="544"/>
      <c r="BC53" s="544"/>
      <c r="BD53" s="544"/>
      <c r="BE53" s="544"/>
      <c r="BF53" s="544"/>
      <c r="BG53" s="544"/>
      <c r="BH53" s="544"/>
      <c r="BI53" s="544"/>
      <c r="BJ53" s="544"/>
      <c r="BK53" s="544"/>
      <c r="BL53" s="544"/>
      <c r="BM53" s="544"/>
      <c r="BN53" s="544"/>
      <c r="BO53" s="544"/>
    </row>
    <row r="54" spans="1:67" ht="13.65" customHeight="1">
      <c r="A54" s="120"/>
      <c r="B54" s="62" t="s">
        <v>715</v>
      </c>
      <c r="C54" s="120"/>
      <c r="D54" s="141"/>
      <c r="E54" s="195">
        <v>4586.7922913977382</v>
      </c>
      <c r="F54" s="527">
        <v>5053785.0050518569</v>
      </c>
      <c r="G54" s="195">
        <v>4562514.8141018376</v>
      </c>
      <c r="H54" s="195">
        <v>924152.86061408115</v>
      </c>
      <c r="I54" s="195">
        <v>846638.90414226509</v>
      </c>
      <c r="J54" s="195">
        <v>815261.63423531887</v>
      </c>
      <c r="K54" s="195">
        <v>1660115.4500478106</v>
      </c>
      <c r="L54" s="195">
        <v>3353128.6538219471</v>
      </c>
      <c r="M54" s="195">
        <v>1618402.4116832688</v>
      </c>
      <c r="N54" s="120"/>
      <c r="O54" s="98" t="s">
        <v>914</v>
      </c>
      <c r="P54" s="120"/>
      <c r="Q54" s="141"/>
      <c r="R54" s="531">
        <v>2.4784941904897435</v>
      </c>
      <c r="S54" s="531">
        <v>1.8918715615492383</v>
      </c>
      <c r="T54" s="531">
        <v>0.58662262894050643</v>
      </c>
      <c r="U54" s="531">
        <v>29.870505247876071</v>
      </c>
      <c r="V54" s="531">
        <v>37.952110614251168</v>
      </c>
      <c r="W54" s="182">
        <v>519040.9581543472</v>
      </c>
      <c r="X54" s="182">
        <v>4345129.1100846548</v>
      </c>
      <c r="Y54" s="182">
        <v>4023357.5259561148</v>
      </c>
      <c r="Z54" s="182">
        <v>5000893.3692849046</v>
      </c>
    </row>
    <row r="55" spans="1:67" ht="13.65" customHeight="1">
      <c r="A55" s="6"/>
      <c r="B55" s="62" t="s">
        <v>716</v>
      </c>
      <c r="C55" s="6"/>
      <c r="D55" s="2"/>
      <c r="E55" s="195">
        <v>2323.4405216039368</v>
      </c>
      <c r="F55" s="196">
        <v>8094673.3958123606</v>
      </c>
      <c r="G55" s="195">
        <v>6929901.3935918706</v>
      </c>
      <c r="H55" s="195">
        <v>1582094.6059376269</v>
      </c>
      <c r="I55" s="195">
        <v>1468252.956306499</v>
      </c>
      <c r="J55" s="195">
        <v>1428896.5940868801</v>
      </c>
      <c r="K55" s="195">
        <v>2594478.0556746176</v>
      </c>
      <c r="L55" s="195">
        <v>7822663.7464494845</v>
      </c>
      <c r="M55" s="195">
        <v>4172056.6064452417</v>
      </c>
      <c r="N55" s="6"/>
      <c r="O55" s="98" t="s">
        <v>752</v>
      </c>
      <c r="P55" s="6"/>
      <c r="Q55" s="2"/>
      <c r="R55" s="531">
        <v>3.3373173166634222</v>
      </c>
      <c r="S55" s="531">
        <v>2.6194794344941834</v>
      </c>
      <c r="T55" s="531">
        <v>0.7178378821692375</v>
      </c>
      <c r="U55" s="531">
        <v>39.63380419747098</v>
      </c>
      <c r="V55" s="531">
        <v>56.231051488596712</v>
      </c>
      <c r="W55" s="182">
        <v>937354.04671386885</v>
      </c>
      <c r="X55" s="182">
        <v>6855642.0702648656</v>
      </c>
      <c r="Y55" s="182">
        <v>6253533.0453508552</v>
      </c>
      <c r="Z55" s="182">
        <v>8035526.2736261282</v>
      </c>
      <c r="AA55" s="544"/>
      <c r="AB55" s="544"/>
      <c r="AC55" s="544"/>
      <c r="AD55" s="544"/>
      <c r="AE55" s="544"/>
      <c r="AF55" s="544"/>
      <c r="AG55" s="544"/>
      <c r="AH55" s="544"/>
      <c r="AI55" s="544"/>
      <c r="AJ55" s="544"/>
      <c r="AK55" s="544"/>
      <c r="AL55" s="544"/>
      <c r="AM55" s="544"/>
      <c r="AN55" s="544"/>
      <c r="AO55" s="544"/>
      <c r="AP55" s="544"/>
      <c r="AQ55" s="544"/>
      <c r="AR55" s="544"/>
      <c r="AS55" s="544"/>
      <c r="AT55" s="544"/>
      <c r="AU55" s="544"/>
      <c r="AV55" s="544"/>
      <c r="AW55" s="544"/>
      <c r="AX55" s="544"/>
      <c r="AY55" s="544"/>
      <c r="AZ55" s="544"/>
      <c r="BA55" s="544"/>
      <c r="BB55" s="544"/>
      <c r="BC55" s="544"/>
      <c r="BD55" s="544"/>
      <c r="BE55" s="544"/>
      <c r="BF55" s="544"/>
      <c r="BG55" s="544"/>
      <c r="BH55" s="544"/>
      <c r="BI55" s="544"/>
      <c r="BJ55" s="544"/>
      <c r="BK55" s="544"/>
      <c r="BL55" s="544"/>
      <c r="BM55" s="544"/>
      <c r="BN55" s="544"/>
      <c r="BO55" s="544"/>
    </row>
    <row r="56" spans="1:67" ht="13.65" customHeight="1">
      <c r="A56" s="98"/>
      <c r="B56" s="62" t="s">
        <v>717</v>
      </c>
      <c r="C56" s="98"/>
      <c r="D56" s="140"/>
      <c r="E56" s="195">
        <v>3003.6515899108645</v>
      </c>
      <c r="F56" s="196">
        <v>13850856.391890446</v>
      </c>
      <c r="G56" s="195">
        <v>11465214.315877151</v>
      </c>
      <c r="H56" s="195">
        <v>2758617.43819803</v>
      </c>
      <c r="I56" s="195">
        <v>2552605.7432636926</v>
      </c>
      <c r="J56" s="195">
        <v>2491305.5248193857</v>
      </c>
      <c r="K56" s="195">
        <v>4389045.9358176738</v>
      </c>
      <c r="L56" s="195">
        <v>14073664.334852988</v>
      </c>
      <c r="M56" s="195">
        <v>6747332.6943294713</v>
      </c>
      <c r="N56" s="98"/>
      <c r="O56" s="98" t="s">
        <v>753</v>
      </c>
      <c r="P56" s="98"/>
      <c r="Q56" s="140"/>
      <c r="R56" s="531">
        <v>4.4310621467866351</v>
      </c>
      <c r="S56" s="531">
        <v>3.4114069667642988</v>
      </c>
      <c r="T56" s="531">
        <v>1.0196551800223377</v>
      </c>
      <c r="U56" s="531">
        <v>50.684231011358669</v>
      </c>
      <c r="V56" s="531">
        <v>72.525324169630295</v>
      </c>
      <c r="W56" s="182">
        <v>1540432.3861497527</v>
      </c>
      <c r="X56" s="182">
        <v>11255442.009586552</v>
      </c>
      <c r="Y56" s="182">
        <v>10279617.710740045</v>
      </c>
      <c r="Z56" s="182">
        <v>13849424.459064212</v>
      </c>
      <c r="AA56" s="544"/>
      <c r="AB56" s="544"/>
      <c r="AC56" s="544"/>
      <c r="AD56" s="544"/>
      <c r="AE56" s="544"/>
      <c r="AF56" s="544"/>
      <c r="AG56" s="544"/>
      <c r="AH56" s="544"/>
      <c r="AI56" s="544"/>
      <c r="AJ56" s="544"/>
      <c r="AK56" s="544"/>
      <c r="AL56" s="544"/>
      <c r="AM56" s="544"/>
      <c r="AN56" s="544"/>
      <c r="AO56" s="544"/>
      <c r="AP56" s="544"/>
      <c r="AQ56" s="544"/>
      <c r="AR56" s="544"/>
      <c r="AS56" s="544"/>
      <c r="AT56" s="544"/>
      <c r="AU56" s="544"/>
      <c r="AV56" s="544"/>
      <c r="AW56" s="544"/>
      <c r="AX56" s="544"/>
      <c r="AY56" s="544"/>
      <c r="AZ56" s="544"/>
      <c r="BA56" s="544"/>
      <c r="BB56" s="544"/>
      <c r="BC56" s="544"/>
      <c r="BD56" s="544"/>
      <c r="BE56" s="544"/>
      <c r="BF56" s="544"/>
      <c r="BG56" s="544"/>
      <c r="BH56" s="544"/>
      <c r="BI56" s="544"/>
      <c r="BJ56" s="544"/>
      <c r="BK56" s="544"/>
      <c r="BL56" s="544"/>
      <c r="BM56" s="544"/>
      <c r="BN56" s="544"/>
      <c r="BO56" s="544"/>
    </row>
    <row r="57" spans="1:67" ht="13.65" customHeight="1">
      <c r="A57" s="98"/>
      <c r="B57" s="62" t="s">
        <v>718</v>
      </c>
      <c r="C57" s="98"/>
      <c r="D57" s="140"/>
      <c r="E57" s="195">
        <v>2478.1495044562962</v>
      </c>
      <c r="F57" s="196">
        <v>26245655.171160825</v>
      </c>
      <c r="G57" s="195">
        <v>21064987.26743111</v>
      </c>
      <c r="H57" s="195">
        <v>5293213.6182120806</v>
      </c>
      <c r="I57" s="195">
        <v>4991430.8317067344</v>
      </c>
      <c r="J57" s="195">
        <v>4903287.876973425</v>
      </c>
      <c r="K57" s="195">
        <v>11228632.755320676</v>
      </c>
      <c r="L57" s="195">
        <v>32377399.717590861</v>
      </c>
      <c r="M57" s="195">
        <v>11408928.356256284</v>
      </c>
      <c r="N57" s="98"/>
      <c r="O57" s="98" t="s">
        <v>754</v>
      </c>
      <c r="P57" s="98"/>
      <c r="Q57" s="140"/>
      <c r="R57" s="531">
        <v>6.6524046053160122</v>
      </c>
      <c r="S57" s="531">
        <v>5.0202103068890018</v>
      </c>
      <c r="T57" s="531">
        <v>1.6321942984270108</v>
      </c>
      <c r="U57" s="531">
        <v>62.015909547764103</v>
      </c>
      <c r="V57" s="531">
        <v>119.03595832129059</v>
      </c>
      <c r="W57" s="182">
        <v>3360025.6706048651</v>
      </c>
      <c r="X57" s="182">
        <v>20983479.867782529</v>
      </c>
      <c r="Y57" s="182">
        <v>18663851.356948733</v>
      </c>
      <c r="Z57" s="182">
        <v>26882019.459822312</v>
      </c>
      <c r="AA57" s="544"/>
      <c r="AB57" s="544"/>
      <c r="AC57" s="544"/>
      <c r="AD57" s="544"/>
      <c r="AE57" s="544"/>
      <c r="AF57" s="544"/>
      <c r="AG57" s="544"/>
      <c r="AH57" s="544"/>
      <c r="AI57" s="544"/>
      <c r="AJ57" s="544"/>
      <c r="AK57" s="544"/>
      <c r="AL57" s="544"/>
      <c r="AM57" s="544"/>
      <c r="AN57" s="544"/>
      <c r="AO57" s="544"/>
      <c r="AP57" s="544"/>
      <c r="AQ57" s="544"/>
      <c r="AR57" s="544"/>
      <c r="AS57" s="544"/>
      <c r="AT57" s="544"/>
      <c r="AU57" s="544"/>
      <c r="AV57" s="544"/>
      <c r="AW57" s="544"/>
      <c r="AX57" s="544"/>
      <c r="AY57" s="544"/>
      <c r="AZ57" s="544"/>
      <c r="BA57" s="544"/>
      <c r="BB57" s="544"/>
      <c r="BC57" s="544"/>
      <c r="BD57" s="544"/>
      <c r="BE57" s="544"/>
      <c r="BF57" s="544"/>
      <c r="BG57" s="544"/>
      <c r="BH57" s="544"/>
      <c r="BI57" s="544"/>
      <c r="BJ57" s="544"/>
      <c r="BK57" s="544"/>
      <c r="BL57" s="544"/>
      <c r="BM57" s="544"/>
      <c r="BN57" s="544"/>
      <c r="BO57" s="544"/>
    </row>
    <row r="58" spans="1:67" ht="13.65" customHeight="1">
      <c r="A58" s="98"/>
      <c r="B58" s="62" t="s">
        <v>719</v>
      </c>
      <c r="C58" s="98"/>
      <c r="D58" s="140"/>
      <c r="E58" s="195">
        <v>1338.5264990665319</v>
      </c>
      <c r="F58" s="196">
        <v>48645664.344223887</v>
      </c>
      <c r="G58" s="195">
        <v>38309216.559564419</v>
      </c>
      <c r="H58" s="195">
        <v>8582403.6409708913</v>
      </c>
      <c r="I58" s="195">
        <v>8015445.8633349724</v>
      </c>
      <c r="J58" s="195">
        <v>7779507.7592468997</v>
      </c>
      <c r="K58" s="195">
        <v>20999007.061146151</v>
      </c>
      <c r="L58" s="195">
        <v>70712885.610541388</v>
      </c>
      <c r="M58" s="195">
        <v>18435285.294210814</v>
      </c>
      <c r="N58" s="98"/>
      <c r="O58" s="98" t="s">
        <v>755</v>
      </c>
      <c r="P58" s="98"/>
      <c r="Q58" s="140"/>
      <c r="R58" s="531">
        <v>10.144737953443142</v>
      </c>
      <c r="S58" s="531">
        <v>7.8435987316737554</v>
      </c>
      <c r="T58" s="531">
        <v>2.3011392217693873</v>
      </c>
      <c r="U58" s="531">
        <v>121.28194863160375</v>
      </c>
      <c r="V58" s="531">
        <v>155.88578888682326</v>
      </c>
      <c r="W58" s="182">
        <v>6022164.0214325534</v>
      </c>
      <c r="X58" s="182">
        <v>37929612.782024816</v>
      </c>
      <c r="Y58" s="182">
        <v>35620995.105468065</v>
      </c>
      <c r="Z58" s="182">
        <v>46665006.472573675</v>
      </c>
      <c r="AA58" s="544"/>
      <c r="AB58" s="544"/>
      <c r="AC58" s="544"/>
      <c r="AD58" s="544"/>
      <c r="AE58" s="544"/>
      <c r="AF58" s="544"/>
      <c r="AG58" s="544"/>
      <c r="AH58" s="544"/>
      <c r="AI58" s="544"/>
      <c r="AJ58" s="544"/>
      <c r="AK58" s="544"/>
      <c r="AL58" s="544"/>
      <c r="AM58" s="544"/>
      <c r="AN58" s="544"/>
      <c r="AO58" s="544"/>
      <c r="AP58" s="544"/>
      <c r="AQ58" s="544"/>
      <c r="AR58" s="544"/>
      <c r="AS58" s="544"/>
      <c r="AT58" s="544"/>
      <c r="AU58" s="544"/>
      <c r="AV58" s="544"/>
      <c r="AW58" s="544"/>
      <c r="AX58" s="544"/>
      <c r="AY58" s="544"/>
      <c r="AZ58" s="544"/>
      <c r="BA58" s="544"/>
      <c r="BB58" s="544"/>
      <c r="BC58" s="544"/>
      <c r="BD58" s="544"/>
      <c r="BE58" s="544"/>
      <c r="BF58" s="544"/>
      <c r="BG58" s="544"/>
      <c r="BH58" s="544"/>
      <c r="BI58" s="544"/>
      <c r="BJ58" s="544"/>
      <c r="BK58" s="544"/>
      <c r="BL58" s="544"/>
      <c r="BM58" s="544"/>
      <c r="BN58" s="544"/>
      <c r="BO58" s="544"/>
    </row>
    <row r="59" spans="1:67" ht="13.65" customHeight="1">
      <c r="A59" s="98"/>
      <c r="B59" s="62" t="s">
        <v>720</v>
      </c>
      <c r="C59" s="98"/>
      <c r="D59" s="140"/>
      <c r="E59" s="195">
        <v>1193.4147641757149</v>
      </c>
      <c r="F59" s="196">
        <v>81724885.341935292</v>
      </c>
      <c r="G59" s="195">
        <v>67426838.980097264</v>
      </c>
      <c r="H59" s="195">
        <v>15733286.442073945</v>
      </c>
      <c r="I59" s="195">
        <v>14574913.006484829</v>
      </c>
      <c r="J59" s="195">
        <v>14272062.865427773</v>
      </c>
      <c r="K59" s="195">
        <v>49223156.270791247</v>
      </c>
      <c r="L59" s="195">
        <v>175196873.30892971</v>
      </c>
      <c r="M59" s="195">
        <v>35854485.902610652</v>
      </c>
      <c r="N59" s="98"/>
      <c r="O59" s="98" t="s">
        <v>756</v>
      </c>
      <c r="P59" s="98"/>
      <c r="Q59" s="140"/>
      <c r="R59" s="531">
        <v>15.448561315031069</v>
      </c>
      <c r="S59" s="531">
        <v>11.8732950678195</v>
      </c>
      <c r="T59" s="531">
        <v>3.5752662472115717</v>
      </c>
      <c r="U59" s="531">
        <v>113.2250700054521</v>
      </c>
      <c r="V59" s="531">
        <v>161.38209866376266</v>
      </c>
      <c r="W59" s="182">
        <v>12210723.354853408</v>
      </c>
      <c r="X59" s="182">
        <v>69002645.814634696</v>
      </c>
      <c r="Y59" s="182">
        <v>65667254.995172434</v>
      </c>
      <c r="Z59" s="182">
        <v>83619774.388172656</v>
      </c>
      <c r="AA59" s="544"/>
      <c r="AB59" s="544"/>
      <c r="AC59" s="544"/>
      <c r="AD59" s="544"/>
      <c r="AE59" s="544"/>
      <c r="AF59" s="544"/>
      <c r="AG59" s="544"/>
      <c r="AH59" s="544"/>
      <c r="AI59" s="544"/>
      <c r="AJ59" s="544"/>
      <c r="AK59" s="544"/>
      <c r="AL59" s="544"/>
      <c r="AM59" s="544"/>
      <c r="AN59" s="544"/>
      <c r="AO59" s="544"/>
      <c r="AP59" s="544"/>
      <c r="AQ59" s="544"/>
      <c r="AR59" s="544"/>
      <c r="AS59" s="544"/>
      <c r="AT59" s="544"/>
      <c r="AU59" s="544"/>
      <c r="AV59" s="544"/>
      <c r="AW59" s="544"/>
      <c r="AX59" s="544"/>
      <c r="AY59" s="544"/>
      <c r="AZ59" s="544"/>
      <c r="BA59" s="544"/>
      <c r="BB59" s="544"/>
      <c r="BC59" s="544"/>
      <c r="BD59" s="544"/>
      <c r="BE59" s="544"/>
      <c r="BF59" s="544"/>
      <c r="BG59" s="544"/>
      <c r="BH59" s="544"/>
      <c r="BI59" s="544"/>
      <c r="BJ59" s="544"/>
      <c r="BK59" s="544"/>
      <c r="BL59" s="544"/>
      <c r="BM59" s="544"/>
      <c r="BN59" s="544"/>
      <c r="BO59" s="544"/>
    </row>
    <row r="60" spans="1:67" ht="13.65" customHeight="1">
      <c r="A60" s="98"/>
      <c r="B60" s="62" t="s">
        <v>721</v>
      </c>
      <c r="C60" s="98"/>
      <c r="D60" s="140"/>
      <c r="E60" s="195">
        <v>327.31676496658901</v>
      </c>
      <c r="F60" s="196">
        <v>193725787.51134667</v>
      </c>
      <c r="G60" s="195">
        <v>161553868.67043209</v>
      </c>
      <c r="H60" s="195">
        <v>24412076.49605833</v>
      </c>
      <c r="I60" s="195">
        <v>22617291.900330178</v>
      </c>
      <c r="J60" s="195">
        <v>22232963.152400643</v>
      </c>
      <c r="K60" s="195">
        <v>82890240.17468816</v>
      </c>
      <c r="L60" s="195">
        <v>384614376.40053332</v>
      </c>
      <c r="M60" s="195">
        <v>45527347.798275255</v>
      </c>
      <c r="N60" s="98"/>
      <c r="O60" s="98" t="s">
        <v>757</v>
      </c>
      <c r="P60" s="98"/>
      <c r="Q60" s="140"/>
      <c r="R60" s="531">
        <v>21.641185686739767</v>
      </c>
      <c r="S60" s="531">
        <v>17.13416443845016</v>
      </c>
      <c r="T60" s="531">
        <v>4.5070212482896208</v>
      </c>
      <c r="U60" s="531">
        <v>129.434646820544</v>
      </c>
      <c r="V60" s="531">
        <v>214.48174741381141</v>
      </c>
      <c r="W60" s="182">
        <v>18303732.019101981</v>
      </c>
      <c r="X60" s="182">
        <v>108840515.39264496</v>
      </c>
      <c r="Y60" s="182">
        <v>103598487.43445539</v>
      </c>
      <c r="Z60" s="182">
        <v>200482701.23372751</v>
      </c>
      <c r="AA60" s="544"/>
      <c r="AB60" s="544"/>
      <c r="AC60" s="544"/>
      <c r="AD60" s="544"/>
      <c r="AE60" s="544"/>
      <c r="AF60" s="544"/>
      <c r="AG60" s="544"/>
      <c r="AH60" s="544"/>
      <c r="AI60" s="544"/>
      <c r="AJ60" s="544"/>
      <c r="AK60" s="544"/>
      <c r="AL60" s="544"/>
      <c r="AM60" s="544"/>
      <c r="AN60" s="544"/>
      <c r="AO60" s="544"/>
      <c r="AP60" s="544"/>
      <c r="AQ60" s="544"/>
      <c r="AR60" s="544"/>
      <c r="AS60" s="544"/>
      <c r="AT60" s="544"/>
      <c r="AU60" s="544"/>
      <c r="AV60" s="544"/>
      <c r="AW60" s="544"/>
      <c r="AX60" s="544"/>
      <c r="AY60" s="544"/>
      <c r="AZ60" s="544"/>
      <c r="BA60" s="544"/>
      <c r="BB60" s="544"/>
      <c r="BC60" s="544"/>
      <c r="BD60" s="544"/>
      <c r="BE60" s="544"/>
      <c r="BF60" s="544"/>
      <c r="BG60" s="544"/>
      <c r="BH60" s="544"/>
      <c r="BI60" s="544"/>
      <c r="BJ60" s="544"/>
      <c r="BK60" s="544"/>
      <c r="BL60" s="544"/>
      <c r="BM60" s="544"/>
      <c r="BN60" s="544"/>
      <c r="BO60" s="544"/>
    </row>
    <row r="61" spans="1:67" ht="13.65" customHeight="1">
      <c r="A61" s="98"/>
      <c r="B61" s="62" t="s">
        <v>722</v>
      </c>
      <c r="C61" s="98"/>
      <c r="D61" s="140"/>
      <c r="E61" s="195">
        <v>273.5336400776356</v>
      </c>
      <c r="F61" s="196">
        <v>254490268.90094158</v>
      </c>
      <c r="G61" s="195">
        <v>195909802.70655772</v>
      </c>
      <c r="H61" s="195">
        <v>51509195.962475695</v>
      </c>
      <c r="I61" s="195">
        <v>48581752.940979041</v>
      </c>
      <c r="J61" s="195">
        <v>47896011.888487004</v>
      </c>
      <c r="K61" s="195">
        <v>113343909.85130715</v>
      </c>
      <c r="L61" s="195">
        <v>706350522.62408924</v>
      </c>
      <c r="M61" s="195">
        <v>74771259.544591814</v>
      </c>
      <c r="N61" s="98"/>
      <c r="O61" s="98" t="s">
        <v>758</v>
      </c>
      <c r="P61" s="98"/>
      <c r="Q61" s="140"/>
      <c r="R61" s="531">
        <v>47.825782495835547</v>
      </c>
      <c r="S61" s="531">
        <v>37.07812649365146</v>
      </c>
      <c r="T61" s="531">
        <v>10.747656002184089</v>
      </c>
      <c r="U61" s="531">
        <v>296.8175554980233</v>
      </c>
      <c r="V61" s="531">
        <v>338.20105854642367</v>
      </c>
      <c r="W61" s="182">
        <v>33602222.188742593</v>
      </c>
      <c r="X61" s="182">
        <v>191264386.16343576</v>
      </c>
      <c r="Y61" s="182">
        <v>180207688.26355359</v>
      </c>
      <c r="Z61" s="182">
        <v>261538596.51652789</v>
      </c>
      <c r="AA61" s="544"/>
      <c r="AB61" s="544"/>
      <c r="AC61" s="544"/>
      <c r="AD61" s="544"/>
      <c r="AE61" s="544"/>
      <c r="AF61" s="544"/>
      <c r="AG61" s="544"/>
      <c r="AH61" s="544"/>
      <c r="AI61" s="544"/>
      <c r="AJ61" s="544"/>
      <c r="AK61" s="544"/>
      <c r="AL61" s="544"/>
      <c r="AM61" s="544"/>
      <c r="AN61" s="544"/>
      <c r="AO61" s="544"/>
      <c r="AP61" s="544"/>
      <c r="AQ61" s="544"/>
      <c r="AR61" s="544"/>
      <c r="AS61" s="544"/>
      <c r="AT61" s="544"/>
      <c r="AU61" s="544"/>
      <c r="AV61" s="544"/>
      <c r="AW61" s="544"/>
      <c r="AX61" s="544"/>
      <c r="AY61" s="544"/>
      <c r="AZ61" s="544"/>
      <c r="BA61" s="544"/>
      <c r="BB61" s="544"/>
      <c r="BC61" s="544"/>
      <c r="BD61" s="544"/>
      <c r="BE61" s="544"/>
      <c r="BF61" s="544"/>
      <c r="BG61" s="544"/>
      <c r="BH61" s="544"/>
      <c r="BI61" s="544"/>
      <c r="BJ61" s="544"/>
      <c r="BK61" s="544"/>
      <c r="BL61" s="544"/>
      <c r="BM61" s="544"/>
      <c r="BN61" s="544"/>
      <c r="BO61" s="544"/>
    </row>
    <row r="62" spans="1:67" s="494" customFormat="1" ht="13.65" customHeight="1">
      <c r="A62" s="98"/>
      <c r="B62" s="62" t="s">
        <v>723</v>
      </c>
      <c r="C62" s="98"/>
      <c r="D62" s="140"/>
      <c r="E62" s="195">
        <v>202.30485915847419</v>
      </c>
      <c r="F62" s="196">
        <v>412513957.3876071</v>
      </c>
      <c r="G62" s="195">
        <v>299455716.9671849</v>
      </c>
      <c r="H62" s="195">
        <v>72300754.34448804</v>
      </c>
      <c r="I62" s="195">
        <v>67411536.604288623</v>
      </c>
      <c r="J62" s="195">
        <v>66247112.32543657</v>
      </c>
      <c r="K62" s="195">
        <v>193672763.89250901</v>
      </c>
      <c r="L62" s="195">
        <v>1730325022.2090044</v>
      </c>
      <c r="M62" s="195">
        <v>171633166.47738975</v>
      </c>
      <c r="N62" s="98"/>
      <c r="O62" s="98" t="s">
        <v>759</v>
      </c>
      <c r="P62" s="98"/>
      <c r="Q62" s="140"/>
      <c r="R62" s="478">
        <v>49.970185870022448</v>
      </c>
      <c r="S62" s="479">
        <v>39.730638532633499</v>
      </c>
      <c r="T62" s="479">
        <v>10.239547337388951</v>
      </c>
      <c r="U62" s="531">
        <v>280.38736417317938</v>
      </c>
      <c r="V62" s="531">
        <v>481.51468216373109</v>
      </c>
      <c r="W62" s="182">
        <v>66502221.094545104</v>
      </c>
      <c r="X62" s="182">
        <v>272046969.70359927</v>
      </c>
      <c r="Y62" s="182">
        <v>302071096.88926476</v>
      </c>
      <c r="Z62" s="182">
        <v>389329067.19828427</v>
      </c>
      <c r="AA62" s="516"/>
      <c r="AB62" s="516"/>
      <c r="AC62" s="516"/>
      <c r="AD62" s="516"/>
      <c r="AE62" s="516"/>
      <c r="AF62" s="516"/>
      <c r="AG62" s="516"/>
      <c r="AH62" s="516"/>
      <c r="AI62" s="516"/>
      <c r="AJ62" s="516"/>
      <c r="AK62" s="516"/>
      <c r="AL62" s="516"/>
      <c r="AM62" s="516"/>
      <c r="AN62" s="516"/>
      <c r="AO62" s="516"/>
      <c r="AP62" s="516"/>
      <c r="AQ62" s="516"/>
      <c r="AR62" s="516"/>
      <c r="AS62" s="516"/>
      <c r="AT62" s="516"/>
      <c r="AU62" s="516"/>
      <c r="AV62" s="516"/>
      <c r="AW62" s="516"/>
      <c r="AX62" s="516"/>
      <c r="AY62" s="516"/>
      <c r="AZ62" s="516"/>
      <c r="BA62" s="516"/>
      <c r="BB62" s="516"/>
      <c r="BC62" s="516"/>
      <c r="BD62" s="516"/>
      <c r="BE62" s="516"/>
      <c r="BF62" s="516"/>
      <c r="BG62" s="516"/>
      <c r="BH62" s="516"/>
      <c r="BI62" s="516"/>
      <c r="BJ62" s="516"/>
      <c r="BK62" s="516"/>
      <c r="BL62" s="516"/>
      <c r="BM62" s="516"/>
      <c r="BN62" s="516"/>
      <c r="BO62" s="516"/>
    </row>
    <row r="63" spans="1:67" ht="13.65" customHeight="1" thickBot="1">
      <c r="A63" s="100"/>
      <c r="B63" s="63" t="s">
        <v>724</v>
      </c>
      <c r="C63" s="100"/>
      <c r="D63" s="142"/>
      <c r="E63" s="198">
        <v>101.86956521741966</v>
      </c>
      <c r="F63" s="528">
        <v>1778628564.1317363</v>
      </c>
      <c r="G63" s="198">
        <v>1419850629.9969156</v>
      </c>
      <c r="H63" s="198">
        <v>361962567.23509622</v>
      </c>
      <c r="I63" s="198">
        <v>341904299.38405603</v>
      </c>
      <c r="J63" s="198">
        <v>334506635.4002766</v>
      </c>
      <c r="K63" s="198">
        <v>1028809087.7701073</v>
      </c>
      <c r="L63" s="198">
        <v>14553657997.658129</v>
      </c>
      <c r="M63" s="198">
        <v>498501278.14287049</v>
      </c>
      <c r="N63" s="100"/>
      <c r="O63" s="100" t="s">
        <v>724</v>
      </c>
      <c r="P63" s="100"/>
      <c r="Q63" s="142"/>
      <c r="R63" s="480">
        <v>218.55441741352209</v>
      </c>
      <c r="S63" s="481">
        <v>175.48271446858894</v>
      </c>
      <c r="T63" s="481">
        <v>43.071702944933179</v>
      </c>
      <c r="U63" s="481">
        <v>7197.1068203138357</v>
      </c>
      <c r="V63" s="481">
        <v>4337.7672513859579</v>
      </c>
      <c r="W63" s="532">
        <v>249969023.73660049</v>
      </c>
      <c r="X63" s="532">
        <v>1470273525.2470086</v>
      </c>
      <c r="Y63" s="532">
        <v>1374075060.8919168</v>
      </c>
      <c r="Z63" s="532">
        <v>1789960788.8965294</v>
      </c>
      <c r="AA63" s="544"/>
      <c r="AB63" s="544"/>
      <c r="AC63" s="544"/>
      <c r="AD63" s="544"/>
      <c r="AE63" s="544"/>
      <c r="AF63" s="544"/>
      <c r="AG63" s="544"/>
      <c r="AH63" s="544"/>
      <c r="AI63" s="544"/>
      <c r="AJ63" s="544"/>
      <c r="AK63" s="544"/>
      <c r="AL63" s="544"/>
      <c r="AM63" s="544"/>
      <c r="AN63" s="544"/>
      <c r="AO63" s="544"/>
      <c r="AP63" s="544"/>
      <c r="AQ63" s="544"/>
      <c r="AR63" s="544"/>
      <c r="AS63" s="544"/>
      <c r="AT63" s="544"/>
      <c r="AU63" s="544"/>
      <c r="AV63" s="544"/>
      <c r="AW63" s="544"/>
      <c r="AX63" s="544"/>
      <c r="AY63" s="544"/>
      <c r="AZ63" s="544"/>
      <c r="BA63" s="544"/>
      <c r="BB63" s="544"/>
      <c r="BC63" s="544"/>
      <c r="BD63" s="544"/>
      <c r="BE63" s="544"/>
      <c r="BF63" s="544"/>
      <c r="BG63" s="544"/>
      <c r="BH63" s="544"/>
      <c r="BI63" s="544"/>
      <c r="BJ63" s="544"/>
      <c r="BK63" s="544"/>
      <c r="BL63" s="544"/>
      <c r="BM63" s="544"/>
      <c r="BN63" s="544"/>
      <c r="BO63" s="544"/>
    </row>
    <row r="64" spans="1:67" ht="16.5" customHeight="1">
      <c r="W64" s="545" t="s">
        <v>760</v>
      </c>
    </row>
  </sheetData>
  <mergeCells count="62">
    <mergeCell ref="N23:P23"/>
    <mergeCell ref="A13:C13"/>
    <mergeCell ref="E3:E5"/>
    <mergeCell ref="H3:H5"/>
    <mergeCell ref="G3:G5"/>
    <mergeCell ref="A11:C11"/>
    <mergeCell ref="A9:C9"/>
    <mergeCell ref="A10:C10"/>
    <mergeCell ref="A8:C8"/>
    <mergeCell ref="A3:C5"/>
    <mergeCell ref="F3:F5"/>
    <mergeCell ref="A6:C6"/>
    <mergeCell ref="A12:C12"/>
    <mergeCell ref="A7:C7"/>
    <mergeCell ref="I3:I4"/>
    <mergeCell ref="N22:P22"/>
    <mergeCell ref="Z3:Z5"/>
    <mergeCell ref="N3:P5"/>
    <mergeCell ref="U3:U5"/>
    <mergeCell ref="W3:W5"/>
    <mergeCell ref="X3:X5"/>
    <mergeCell ref="Y3:Y5"/>
    <mergeCell ref="R3:T4"/>
    <mergeCell ref="N42:P42"/>
    <mergeCell ref="N53:P53"/>
    <mergeCell ref="V3:V5"/>
    <mergeCell ref="N24:P24"/>
    <mergeCell ref="N6:P6"/>
    <mergeCell ref="N8:P8"/>
    <mergeCell ref="N11:P11"/>
    <mergeCell ref="N12:P12"/>
    <mergeCell ref="N10:P10"/>
    <mergeCell ref="N15:P15"/>
    <mergeCell ref="N31:P31"/>
    <mergeCell ref="N16:P16"/>
    <mergeCell ref="N14:P14"/>
    <mergeCell ref="N17:P17"/>
    <mergeCell ref="N19:P19"/>
    <mergeCell ref="N18:P18"/>
    <mergeCell ref="A53:C53"/>
    <mergeCell ref="A42:C42"/>
    <mergeCell ref="A31:C31"/>
    <mergeCell ref="A14:C14"/>
    <mergeCell ref="A24:C24"/>
    <mergeCell ref="A17:C17"/>
    <mergeCell ref="A19:C19"/>
    <mergeCell ref="A18:C18"/>
    <mergeCell ref="A20:C20"/>
    <mergeCell ref="A21:C21"/>
    <mergeCell ref="A22:C22"/>
    <mergeCell ref="A16:C16"/>
    <mergeCell ref="A15:C15"/>
    <mergeCell ref="A23:C23"/>
    <mergeCell ref="J3:J4"/>
    <mergeCell ref="M3:M5"/>
    <mergeCell ref="L3:L5"/>
    <mergeCell ref="K3:K5"/>
    <mergeCell ref="N21:P21"/>
    <mergeCell ref="N9:P9"/>
    <mergeCell ref="N13:P13"/>
    <mergeCell ref="N7:P7"/>
    <mergeCell ref="N20:P20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3" manualBreakCount="3">
    <brk id="9" max="1048575" man="1"/>
    <brk id="13" max="1048575" man="1"/>
    <brk id="22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57"/>
  <sheetViews>
    <sheetView view="pageBreakPreview" topLeftCell="A48" zoomScaleNormal="50" zoomScaleSheetLayoutView="100" workbookViewId="0">
      <selection activeCell="J65" sqref="J65"/>
    </sheetView>
  </sheetViews>
  <sheetFormatPr defaultColWidth="9.109375" defaultRowHeight="15.6"/>
  <cols>
    <col min="1" max="1" width="2.33203125" style="14" customWidth="1"/>
    <col min="2" max="2" width="18.6640625" style="14" customWidth="1"/>
    <col min="3" max="3" width="2.33203125" style="14" customWidth="1"/>
    <col min="4" max="4" width="1.6640625" style="15" customWidth="1"/>
    <col min="5" max="7" width="7.5546875" style="114" customWidth="1"/>
    <col min="8" max="14" width="8.33203125" style="114" customWidth="1"/>
    <col min="15" max="15" width="5.44140625" style="114" customWidth="1"/>
    <col min="16" max="16" width="5.109375" style="114" customWidth="1"/>
    <col min="17" max="19" width="6" style="114" customWidth="1"/>
    <col min="20" max="20" width="5.5546875" style="114" customWidth="1"/>
    <col min="21" max="21" width="5.88671875" style="114" customWidth="1"/>
    <col min="22" max="22" width="5.109375" style="114" customWidth="1"/>
    <col min="23" max="23" width="5.44140625" style="114" customWidth="1"/>
    <col min="24" max="24" width="5.88671875" style="114" customWidth="1"/>
    <col min="25" max="25" width="5.5546875" style="114" customWidth="1"/>
    <col min="26" max="26" width="6.33203125" style="114" customWidth="1"/>
    <col min="27" max="27" width="5.109375" style="114" customWidth="1"/>
    <col min="28" max="28" width="5.44140625" style="114" customWidth="1"/>
    <col min="29" max="29" width="5.33203125" style="120" customWidth="1"/>
    <col min="30" max="30" width="6.33203125" style="120" customWidth="1"/>
    <col min="31" max="32" width="6.33203125" style="114" customWidth="1"/>
    <col min="33" max="33" width="5.109375" style="114" customWidth="1"/>
    <col min="34" max="34" width="2.33203125" style="14" customWidth="1"/>
    <col min="35" max="35" width="18.6640625" style="14" customWidth="1"/>
    <col min="36" max="36" width="2.33203125" style="14" customWidth="1"/>
    <col min="37" max="37" width="1.6640625" style="15" customWidth="1"/>
    <col min="38" max="44" width="6.109375" style="114" customWidth="1"/>
    <col min="45" max="46" width="5.5546875" style="114" customWidth="1"/>
    <col min="47" max="50" width="7" style="114" customWidth="1"/>
    <col min="51" max="63" width="6.44140625" style="114" customWidth="1"/>
    <col min="64" max="66" width="7.33203125" style="114" customWidth="1"/>
    <col min="67" max="16384" width="9.109375" style="114"/>
  </cols>
  <sheetData>
    <row r="1" spans="1:74" s="113" customFormat="1" ht="35.1" customHeight="1">
      <c r="A1" s="1128" t="s">
        <v>584</v>
      </c>
      <c r="B1" s="1128"/>
      <c r="C1" s="1128"/>
      <c r="D1" s="1128"/>
      <c r="E1" s="1128"/>
      <c r="F1" s="1128"/>
      <c r="G1" s="1128"/>
      <c r="H1" s="1128"/>
      <c r="I1" s="1128"/>
      <c r="J1" s="1128"/>
      <c r="K1" s="1128"/>
      <c r="L1" s="1128"/>
      <c r="M1" s="1128"/>
      <c r="N1" s="1128"/>
      <c r="O1" s="111" t="s">
        <v>585</v>
      </c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28" t="s">
        <v>584</v>
      </c>
      <c r="AI1" s="1128"/>
      <c r="AJ1" s="1128"/>
      <c r="AK1" s="1128"/>
      <c r="AL1" s="1128"/>
      <c r="AM1" s="1128"/>
      <c r="AN1" s="1128"/>
      <c r="AO1" s="1128"/>
      <c r="AP1" s="1128"/>
      <c r="AQ1" s="1128"/>
      <c r="AR1" s="1128"/>
      <c r="AS1" s="1128"/>
      <c r="AT1" s="1128"/>
      <c r="AU1" s="1128"/>
      <c r="AV1" s="1128"/>
      <c r="AW1" s="1128"/>
      <c r="AX1" s="1128"/>
      <c r="AY1" s="111" t="s">
        <v>586</v>
      </c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2"/>
      <c r="BM1" s="112"/>
      <c r="BN1" s="112"/>
    </row>
    <row r="2" spans="1:74" ht="12.9" customHeight="1" thickBot="1">
      <c r="A2" s="114"/>
      <c r="B2" s="115"/>
      <c r="C2" s="115"/>
      <c r="D2" s="116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8" t="s">
        <v>54</v>
      </c>
      <c r="AH2" s="114"/>
      <c r="AI2" s="115"/>
      <c r="AJ2" s="115"/>
      <c r="AK2" s="116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8" t="s">
        <v>54</v>
      </c>
    </row>
    <row r="3" spans="1:74" s="468" customFormat="1" ht="15" customHeight="1">
      <c r="A3" s="1149" t="s">
        <v>1</v>
      </c>
      <c r="B3" s="1149"/>
      <c r="C3" s="1149"/>
      <c r="D3" s="553"/>
      <c r="E3" s="1129" t="s">
        <v>476</v>
      </c>
      <c r="F3" s="1130"/>
      <c r="G3" s="1131"/>
      <c r="H3" s="554"/>
      <c r="N3" s="555" t="s">
        <v>482</v>
      </c>
      <c r="O3" s="555" t="s">
        <v>483</v>
      </c>
      <c r="P3" s="555"/>
      <c r="Q3" s="555"/>
      <c r="R3" s="555"/>
      <c r="S3" s="555"/>
      <c r="T3" s="555"/>
      <c r="AC3" s="555"/>
      <c r="AD3" s="555"/>
      <c r="AE3" s="555"/>
      <c r="AF3" s="555"/>
      <c r="AG3" s="555"/>
      <c r="AH3" s="1149" t="s">
        <v>1</v>
      </c>
      <c r="AI3" s="1149"/>
      <c r="AJ3" s="1149"/>
      <c r="AK3" s="553"/>
      <c r="AL3" s="554"/>
      <c r="AR3" s="555"/>
      <c r="AS3" s="555"/>
      <c r="AT3" s="555"/>
      <c r="AU3" s="555"/>
      <c r="AV3" s="555"/>
      <c r="AW3" s="555"/>
      <c r="AX3" s="555" t="s">
        <v>482</v>
      </c>
      <c r="AY3" s="555" t="s">
        <v>483</v>
      </c>
      <c r="AZ3" s="555"/>
      <c r="BG3" s="555"/>
      <c r="BH3" s="555"/>
      <c r="BI3" s="555"/>
      <c r="BJ3" s="555"/>
      <c r="BK3" s="555"/>
      <c r="BL3" s="1139" t="s">
        <v>477</v>
      </c>
      <c r="BM3" s="1139"/>
      <c r="BN3" s="1142"/>
      <c r="BV3" s="556"/>
    </row>
    <row r="4" spans="1:74" s="468" customFormat="1" ht="15" customHeight="1">
      <c r="A4" s="1150"/>
      <c r="B4" s="1150"/>
      <c r="C4" s="1150"/>
      <c r="D4" s="557"/>
      <c r="E4" s="1132"/>
      <c r="F4" s="1133"/>
      <c r="G4" s="1134"/>
      <c r="I4" s="558"/>
      <c r="J4" s="558"/>
      <c r="K4" s="558"/>
      <c r="L4" s="558"/>
      <c r="M4" s="558"/>
      <c r="N4" s="559" t="s">
        <v>547</v>
      </c>
      <c r="O4" s="558" t="s">
        <v>546</v>
      </c>
      <c r="P4" s="558"/>
      <c r="Q4" s="558"/>
      <c r="R4" s="558"/>
      <c r="S4" s="558"/>
      <c r="T4" s="558"/>
      <c r="U4" s="558"/>
      <c r="V4" s="558"/>
      <c r="W4" s="558"/>
      <c r="X4" s="558"/>
      <c r="Y4" s="558"/>
      <c r="Z4" s="558"/>
      <c r="AA4" s="558"/>
      <c r="AB4" s="558"/>
      <c r="AC4" s="558"/>
      <c r="AD4" s="558"/>
      <c r="AE4" s="558"/>
      <c r="AF4" s="558"/>
      <c r="AG4" s="560"/>
      <c r="AH4" s="1150"/>
      <c r="AI4" s="1150"/>
      <c r="AJ4" s="1150"/>
      <c r="AK4" s="557"/>
      <c r="AM4" s="558"/>
      <c r="AN4" s="558"/>
      <c r="AO4" s="558"/>
      <c r="AP4" s="558"/>
      <c r="AQ4" s="558"/>
      <c r="AR4" s="558"/>
      <c r="AS4" s="558"/>
      <c r="AT4" s="558"/>
      <c r="AU4" s="558"/>
      <c r="AV4" s="558"/>
      <c r="AW4" s="558"/>
      <c r="AX4" s="559" t="s">
        <v>548</v>
      </c>
      <c r="AY4" s="558" t="s">
        <v>549</v>
      </c>
      <c r="AZ4" s="558"/>
      <c r="BA4" s="558"/>
      <c r="BB4" s="558"/>
      <c r="BC4" s="558"/>
      <c r="BD4" s="558"/>
      <c r="BE4" s="558"/>
      <c r="BF4" s="558"/>
      <c r="BG4" s="558"/>
      <c r="BH4" s="558"/>
      <c r="BI4" s="558"/>
      <c r="BJ4" s="558"/>
      <c r="BK4" s="560"/>
      <c r="BL4" s="1139"/>
      <c r="BM4" s="1139"/>
      <c r="BN4" s="1142"/>
      <c r="BV4" s="556"/>
    </row>
    <row r="5" spans="1:74" s="468" customFormat="1" ht="15" customHeight="1">
      <c r="A5" s="1150"/>
      <c r="B5" s="1150"/>
      <c r="C5" s="1150"/>
      <c r="D5" s="557"/>
      <c r="E5" s="1132"/>
      <c r="F5" s="1133"/>
      <c r="G5" s="1134"/>
      <c r="H5" s="1135" t="s">
        <v>631</v>
      </c>
      <c r="I5" s="1136"/>
      <c r="J5" s="1136"/>
      <c r="K5" s="1136"/>
      <c r="L5" s="1136"/>
      <c r="M5" s="1136"/>
      <c r="N5" s="1136"/>
      <c r="O5" s="1137" t="s">
        <v>632</v>
      </c>
      <c r="P5" s="1137"/>
      <c r="Q5" s="1137"/>
      <c r="R5" s="1137"/>
      <c r="S5" s="1137"/>
      <c r="T5" s="1138"/>
      <c r="U5" s="1142" t="s">
        <v>475</v>
      </c>
      <c r="V5" s="1143"/>
      <c r="W5" s="1143"/>
      <c r="X5" s="1143"/>
      <c r="Y5" s="1143"/>
      <c r="Z5" s="1143"/>
      <c r="AA5" s="1143"/>
      <c r="AB5" s="1143"/>
      <c r="AC5" s="1143"/>
      <c r="AD5" s="1143"/>
      <c r="AE5" s="1143"/>
      <c r="AF5" s="1143"/>
      <c r="AG5" s="1144"/>
      <c r="AH5" s="1150"/>
      <c r="AI5" s="1150"/>
      <c r="AJ5" s="1150"/>
      <c r="AK5" s="557"/>
      <c r="AL5" s="1142" t="s">
        <v>169</v>
      </c>
      <c r="AM5" s="1143"/>
      <c r="AN5" s="1143"/>
      <c r="AO5" s="1143"/>
      <c r="AP5" s="1143"/>
      <c r="AQ5" s="1143"/>
      <c r="AR5" s="1143"/>
      <c r="AS5" s="1143"/>
      <c r="AT5" s="1143"/>
      <c r="AU5" s="1143"/>
      <c r="AV5" s="1143"/>
      <c r="AW5" s="1143"/>
      <c r="AX5" s="1144"/>
      <c r="AY5" s="1142" t="s">
        <v>170</v>
      </c>
      <c r="AZ5" s="1143"/>
      <c r="BA5" s="1143"/>
      <c r="BB5" s="1143"/>
      <c r="BC5" s="1143"/>
      <c r="BD5" s="1143"/>
      <c r="BE5" s="1143"/>
      <c r="BF5" s="1143"/>
      <c r="BG5" s="1143"/>
      <c r="BH5" s="1143"/>
      <c r="BI5" s="1143"/>
      <c r="BJ5" s="1143"/>
      <c r="BK5" s="1144"/>
      <c r="BL5" s="1139"/>
      <c r="BM5" s="1139"/>
      <c r="BN5" s="1142"/>
    </row>
    <row r="6" spans="1:74" s="468" customFormat="1" ht="15" customHeight="1">
      <c r="A6" s="1150"/>
      <c r="B6" s="1150"/>
      <c r="C6" s="1150"/>
      <c r="D6" s="557"/>
      <c r="E6" s="1139" t="s">
        <v>68</v>
      </c>
      <c r="F6" s="1139" t="s">
        <v>473</v>
      </c>
      <c r="G6" s="1139" t="s">
        <v>474</v>
      </c>
      <c r="H6" s="1140" t="s">
        <v>204</v>
      </c>
      <c r="I6" s="1145" t="s">
        <v>473</v>
      </c>
      <c r="J6" s="1147"/>
      <c r="K6" s="1147"/>
      <c r="L6" s="1147"/>
      <c r="M6" s="1147"/>
      <c r="N6" s="1147"/>
      <c r="O6" s="1147" t="s">
        <v>474</v>
      </c>
      <c r="P6" s="1143"/>
      <c r="Q6" s="1143"/>
      <c r="R6" s="1143"/>
      <c r="S6" s="1143"/>
      <c r="T6" s="1144"/>
      <c r="U6" s="1140" t="s">
        <v>204</v>
      </c>
      <c r="V6" s="1145" t="s">
        <v>473</v>
      </c>
      <c r="W6" s="1147"/>
      <c r="X6" s="1147"/>
      <c r="Y6" s="1147"/>
      <c r="Z6" s="1147"/>
      <c r="AA6" s="1148"/>
      <c r="AB6" s="1145" t="s">
        <v>474</v>
      </c>
      <c r="AC6" s="1143"/>
      <c r="AD6" s="1143"/>
      <c r="AE6" s="1143"/>
      <c r="AF6" s="1143"/>
      <c r="AG6" s="1144"/>
      <c r="AH6" s="1150"/>
      <c r="AI6" s="1150"/>
      <c r="AJ6" s="1150"/>
      <c r="AK6" s="557"/>
      <c r="AL6" s="1140" t="s">
        <v>204</v>
      </c>
      <c r="AM6" s="1145" t="s">
        <v>473</v>
      </c>
      <c r="AN6" s="1147"/>
      <c r="AO6" s="1147"/>
      <c r="AP6" s="1147"/>
      <c r="AQ6" s="1147"/>
      <c r="AR6" s="1148"/>
      <c r="AS6" s="1145" t="s">
        <v>474</v>
      </c>
      <c r="AT6" s="1143"/>
      <c r="AU6" s="1143"/>
      <c r="AV6" s="1143"/>
      <c r="AW6" s="1143"/>
      <c r="AX6" s="1144"/>
      <c r="AY6" s="1140" t="s">
        <v>204</v>
      </c>
      <c r="AZ6" s="1145" t="s">
        <v>473</v>
      </c>
      <c r="BA6" s="1147"/>
      <c r="BB6" s="1147"/>
      <c r="BC6" s="1147"/>
      <c r="BD6" s="1147"/>
      <c r="BE6" s="1148"/>
      <c r="BF6" s="1145" t="s">
        <v>474</v>
      </c>
      <c r="BG6" s="1143"/>
      <c r="BH6" s="1143"/>
      <c r="BI6" s="1143"/>
      <c r="BJ6" s="1143"/>
      <c r="BK6" s="1144"/>
      <c r="BL6" s="1140" t="s">
        <v>68</v>
      </c>
      <c r="BM6" s="1140" t="s">
        <v>473</v>
      </c>
      <c r="BN6" s="1145" t="s">
        <v>474</v>
      </c>
      <c r="BO6" s="561"/>
    </row>
    <row r="7" spans="1:74" s="468" customFormat="1" ht="48" customHeight="1">
      <c r="A7" s="1151"/>
      <c r="B7" s="1151"/>
      <c r="C7" s="1151"/>
      <c r="D7" s="224"/>
      <c r="E7" s="1139"/>
      <c r="F7" s="1139"/>
      <c r="G7" s="1139"/>
      <c r="H7" s="1141"/>
      <c r="I7" s="562" t="s">
        <v>68</v>
      </c>
      <c r="J7" s="563" t="s">
        <v>1112</v>
      </c>
      <c r="K7" s="563" t="s">
        <v>1113</v>
      </c>
      <c r="L7" s="956" t="s">
        <v>1114</v>
      </c>
      <c r="M7" s="563" t="s">
        <v>1115</v>
      </c>
      <c r="N7" s="563" t="s">
        <v>1116</v>
      </c>
      <c r="O7" s="224" t="s">
        <v>68</v>
      </c>
      <c r="P7" s="563" t="s">
        <v>1112</v>
      </c>
      <c r="Q7" s="563" t="s">
        <v>1118</v>
      </c>
      <c r="R7" s="956" t="s">
        <v>1120</v>
      </c>
      <c r="S7" s="563" t="s">
        <v>1122</v>
      </c>
      <c r="T7" s="563" t="s">
        <v>1116</v>
      </c>
      <c r="U7" s="1141"/>
      <c r="V7" s="562" t="s">
        <v>68</v>
      </c>
      <c r="W7" s="956" t="s">
        <v>1112</v>
      </c>
      <c r="X7" s="956" t="s">
        <v>1118</v>
      </c>
      <c r="Y7" s="956" t="s">
        <v>1120</v>
      </c>
      <c r="Z7" s="956" t="s">
        <v>1122</v>
      </c>
      <c r="AA7" s="956" t="s">
        <v>1116</v>
      </c>
      <c r="AB7" s="562" t="s">
        <v>68</v>
      </c>
      <c r="AC7" s="956" t="s">
        <v>1112</v>
      </c>
      <c r="AD7" s="956" t="s">
        <v>1118</v>
      </c>
      <c r="AE7" s="956" t="s">
        <v>1120</v>
      </c>
      <c r="AF7" s="956" t="s">
        <v>1122</v>
      </c>
      <c r="AG7" s="956" t="s">
        <v>1116</v>
      </c>
      <c r="AH7" s="1151"/>
      <c r="AI7" s="1151"/>
      <c r="AJ7" s="1151"/>
      <c r="AK7" s="224"/>
      <c r="AL7" s="1141"/>
      <c r="AM7" s="562" t="s">
        <v>68</v>
      </c>
      <c r="AN7" s="563" t="s">
        <v>1112</v>
      </c>
      <c r="AO7" s="563" t="s">
        <v>1117</v>
      </c>
      <c r="AP7" s="956" t="s">
        <v>1119</v>
      </c>
      <c r="AQ7" s="563" t="s">
        <v>1121</v>
      </c>
      <c r="AR7" s="563" t="s">
        <v>1116</v>
      </c>
      <c r="AS7" s="562" t="s">
        <v>68</v>
      </c>
      <c r="AT7" s="956" t="s">
        <v>1112</v>
      </c>
      <c r="AU7" s="956" t="s">
        <v>1117</v>
      </c>
      <c r="AV7" s="956" t="s">
        <v>1124</v>
      </c>
      <c r="AW7" s="956" t="s">
        <v>1126</v>
      </c>
      <c r="AX7" s="956" t="s">
        <v>1116</v>
      </c>
      <c r="AY7" s="1141"/>
      <c r="AZ7" s="562" t="s">
        <v>68</v>
      </c>
      <c r="BA7" s="563" t="s">
        <v>1112</v>
      </c>
      <c r="BB7" s="563" t="s">
        <v>1117</v>
      </c>
      <c r="BC7" s="956" t="s">
        <v>1123</v>
      </c>
      <c r="BD7" s="563" t="s">
        <v>1125</v>
      </c>
      <c r="BE7" s="563" t="s">
        <v>1116</v>
      </c>
      <c r="BF7" s="562" t="s">
        <v>68</v>
      </c>
      <c r="BG7" s="956" t="s">
        <v>1112</v>
      </c>
      <c r="BH7" s="956" t="s">
        <v>1117</v>
      </c>
      <c r="BI7" s="956" t="s">
        <v>1124</v>
      </c>
      <c r="BJ7" s="956" t="s">
        <v>1126</v>
      </c>
      <c r="BK7" s="956" t="s">
        <v>1116</v>
      </c>
      <c r="BL7" s="1141"/>
      <c r="BM7" s="1141"/>
      <c r="BN7" s="1146"/>
      <c r="BO7" s="561"/>
    </row>
    <row r="8" spans="1:74" s="130" customFormat="1" ht="14.25" hidden="1" customHeight="1">
      <c r="A8" s="1293" t="s">
        <v>212</v>
      </c>
      <c r="B8" s="1293"/>
      <c r="C8" s="1293"/>
      <c r="D8" s="126"/>
      <c r="E8" s="127"/>
      <c r="F8" s="134"/>
      <c r="G8" s="134"/>
      <c r="H8" s="128"/>
      <c r="I8" s="564"/>
      <c r="J8" s="128"/>
      <c r="K8" s="128"/>
      <c r="L8" s="128"/>
      <c r="M8" s="128"/>
      <c r="N8" s="128"/>
      <c r="O8" s="564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93" t="s">
        <v>212</v>
      </c>
      <c r="AI8" s="1293"/>
      <c r="AJ8" s="1293"/>
      <c r="AK8" s="565"/>
      <c r="AL8" s="128"/>
      <c r="AM8" s="134"/>
      <c r="AN8" s="128"/>
      <c r="AO8" s="128"/>
      <c r="AP8" s="128"/>
      <c r="AQ8" s="128"/>
      <c r="AR8" s="128"/>
      <c r="AS8" s="134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</row>
    <row r="9" spans="1:74" s="130" customFormat="1" ht="14.25" hidden="1" customHeight="1">
      <c r="A9" s="1277" t="s">
        <v>213</v>
      </c>
      <c r="B9" s="1277"/>
      <c r="C9" s="1277"/>
      <c r="D9" s="126"/>
      <c r="E9" s="131"/>
      <c r="F9" s="134"/>
      <c r="G9" s="134"/>
      <c r="H9" s="132"/>
      <c r="I9" s="564"/>
      <c r="J9" s="132"/>
      <c r="K9" s="132"/>
      <c r="L9" s="132"/>
      <c r="M9" s="132"/>
      <c r="N9" s="132"/>
      <c r="O9" s="564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277" t="s">
        <v>213</v>
      </c>
      <c r="AI9" s="1277"/>
      <c r="AJ9" s="1277"/>
      <c r="AK9" s="2"/>
      <c r="AL9" s="132"/>
      <c r="AM9" s="134"/>
      <c r="AN9" s="132"/>
      <c r="AO9" s="132"/>
      <c r="AP9" s="132"/>
      <c r="AQ9" s="132"/>
      <c r="AR9" s="132"/>
      <c r="AS9" s="134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</row>
    <row r="10" spans="1:74" s="130" customFormat="1" ht="14.25" hidden="1" customHeight="1">
      <c r="A10" s="1277" t="s">
        <v>214</v>
      </c>
      <c r="B10" s="1277"/>
      <c r="C10" s="1277"/>
      <c r="D10" s="126"/>
      <c r="E10" s="131"/>
      <c r="F10" s="134"/>
      <c r="G10" s="134"/>
      <c r="H10" s="132"/>
      <c r="I10" s="564"/>
      <c r="J10" s="132"/>
      <c r="K10" s="132"/>
      <c r="L10" s="132"/>
      <c r="M10" s="132"/>
      <c r="N10" s="132"/>
      <c r="O10" s="564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277" t="s">
        <v>214</v>
      </c>
      <c r="AI10" s="1277"/>
      <c r="AJ10" s="1277"/>
      <c r="AK10" s="2"/>
      <c r="AL10" s="132"/>
      <c r="AM10" s="134"/>
      <c r="AN10" s="132"/>
      <c r="AO10" s="132"/>
      <c r="AP10" s="132"/>
      <c r="AQ10" s="132"/>
      <c r="AR10" s="132"/>
      <c r="AS10" s="134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</row>
    <row r="11" spans="1:74" s="130" customFormat="1" ht="14.25" hidden="1" customHeight="1">
      <c r="A11" s="1277" t="s">
        <v>215</v>
      </c>
      <c r="B11" s="1277"/>
      <c r="C11" s="1277"/>
      <c r="D11" s="126"/>
      <c r="E11" s="131"/>
      <c r="F11" s="134"/>
      <c r="G11" s="134"/>
      <c r="H11" s="132"/>
      <c r="I11" s="564"/>
      <c r="J11" s="132"/>
      <c r="K11" s="132"/>
      <c r="L11" s="132"/>
      <c r="M11" s="132"/>
      <c r="N11" s="132"/>
      <c r="O11" s="564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277" t="s">
        <v>215</v>
      </c>
      <c r="AI11" s="1277"/>
      <c r="AJ11" s="1277"/>
      <c r="AK11" s="2"/>
      <c r="AL11" s="132"/>
      <c r="AM11" s="134"/>
      <c r="AN11" s="132"/>
      <c r="AO11" s="132"/>
      <c r="AP11" s="132"/>
      <c r="AQ11" s="132"/>
      <c r="AR11" s="132"/>
      <c r="AS11" s="134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</row>
    <row r="12" spans="1:74" s="130" customFormat="1" ht="14.25" hidden="1" customHeight="1">
      <c r="A12" s="1277" t="s">
        <v>216</v>
      </c>
      <c r="B12" s="1277"/>
      <c r="C12" s="1277"/>
      <c r="D12" s="126"/>
      <c r="E12" s="131"/>
      <c r="F12" s="134"/>
      <c r="G12" s="134"/>
      <c r="H12" s="132"/>
      <c r="I12" s="564"/>
      <c r="J12" s="132"/>
      <c r="K12" s="132"/>
      <c r="L12" s="132"/>
      <c r="M12" s="132"/>
      <c r="N12" s="132"/>
      <c r="O12" s="564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277" t="s">
        <v>216</v>
      </c>
      <c r="AI12" s="1277"/>
      <c r="AJ12" s="1277"/>
      <c r="AK12" s="2"/>
      <c r="AL12" s="132"/>
      <c r="AM12" s="134"/>
      <c r="AN12" s="132"/>
      <c r="AO12" s="132"/>
      <c r="AP12" s="132"/>
      <c r="AQ12" s="132"/>
      <c r="AR12" s="132"/>
      <c r="AS12" s="134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</row>
    <row r="13" spans="1:74" s="130" customFormat="1" ht="14.25" hidden="1" customHeight="1">
      <c r="A13" s="1277" t="s">
        <v>217</v>
      </c>
      <c r="B13" s="1277"/>
      <c r="C13" s="1277"/>
      <c r="D13" s="126"/>
      <c r="E13" s="131"/>
      <c r="F13" s="134"/>
      <c r="G13" s="134"/>
      <c r="H13" s="50"/>
      <c r="I13" s="564"/>
      <c r="J13" s="50"/>
      <c r="K13" s="50"/>
      <c r="L13" s="50"/>
      <c r="M13" s="50"/>
      <c r="N13" s="50"/>
      <c r="O13" s="564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1277" t="s">
        <v>217</v>
      </c>
      <c r="AI13" s="1277"/>
      <c r="AJ13" s="1277"/>
      <c r="AK13" s="2"/>
      <c r="AL13" s="50"/>
      <c r="AM13" s="134"/>
      <c r="AN13" s="50"/>
      <c r="AO13" s="50"/>
      <c r="AP13" s="50"/>
      <c r="AQ13" s="50"/>
      <c r="AR13" s="50"/>
      <c r="AS13" s="134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</row>
    <row r="14" spans="1:74" s="130" customFormat="1" ht="14.25" hidden="1" customHeight="1">
      <c r="A14" s="1277" t="s">
        <v>218</v>
      </c>
      <c r="B14" s="1277"/>
      <c r="C14" s="1277"/>
      <c r="D14" s="126"/>
      <c r="E14" s="131"/>
      <c r="F14" s="134"/>
      <c r="G14" s="134"/>
      <c r="H14" s="50"/>
      <c r="I14" s="564"/>
      <c r="J14" s="50"/>
      <c r="K14" s="50"/>
      <c r="L14" s="50"/>
      <c r="M14" s="50"/>
      <c r="N14" s="50"/>
      <c r="O14" s="564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1277" t="s">
        <v>218</v>
      </c>
      <c r="AI14" s="1277"/>
      <c r="AJ14" s="1277"/>
      <c r="AK14" s="2"/>
      <c r="AL14" s="50"/>
      <c r="AM14" s="134"/>
      <c r="AN14" s="50"/>
      <c r="AO14" s="50"/>
      <c r="AP14" s="50"/>
      <c r="AQ14" s="50"/>
      <c r="AR14" s="50"/>
      <c r="AS14" s="134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</row>
    <row r="15" spans="1:74" s="130" customFormat="1" ht="14.25" hidden="1" customHeight="1">
      <c r="A15" s="1277" t="s">
        <v>219</v>
      </c>
      <c r="B15" s="1277"/>
      <c r="C15" s="1277"/>
      <c r="D15" s="2"/>
      <c r="E15" s="133"/>
      <c r="F15" s="134"/>
      <c r="G15" s="134"/>
      <c r="H15" s="564"/>
      <c r="I15" s="564"/>
      <c r="J15" s="564"/>
      <c r="K15" s="133"/>
      <c r="L15" s="133"/>
      <c r="M15" s="133"/>
      <c r="N15" s="133"/>
      <c r="O15" s="564"/>
      <c r="P15" s="134"/>
      <c r="Q15" s="134"/>
      <c r="R15" s="134"/>
      <c r="S15" s="134"/>
      <c r="T15" s="134"/>
      <c r="U15" s="506"/>
      <c r="V15" s="134"/>
      <c r="W15" s="134"/>
      <c r="X15" s="134"/>
      <c r="Y15" s="133"/>
      <c r="Z15" s="133"/>
      <c r="AA15" s="133"/>
      <c r="AB15" s="134"/>
      <c r="AC15" s="134"/>
      <c r="AD15" s="134"/>
      <c r="AE15" s="134"/>
      <c r="AF15" s="134"/>
      <c r="AG15" s="134"/>
      <c r="AH15" s="1277" t="s">
        <v>219</v>
      </c>
      <c r="AI15" s="1277"/>
      <c r="AJ15" s="1277"/>
      <c r="AK15" s="2"/>
      <c r="AL15" s="566"/>
      <c r="AM15" s="134"/>
      <c r="AN15" s="134"/>
      <c r="AO15" s="133"/>
      <c r="AP15" s="133"/>
      <c r="AQ15" s="133"/>
      <c r="AR15" s="133"/>
      <c r="AS15" s="134"/>
      <c r="AT15" s="134"/>
      <c r="AU15" s="134"/>
      <c r="AV15" s="134"/>
      <c r="AW15" s="134"/>
      <c r="AX15" s="134"/>
      <c r="AY15" s="566"/>
      <c r="AZ15" s="134"/>
      <c r="BA15" s="134"/>
      <c r="BB15" s="133"/>
      <c r="BC15" s="133"/>
      <c r="BD15" s="133"/>
      <c r="BE15" s="133"/>
      <c r="BF15" s="134"/>
      <c r="BG15" s="134"/>
      <c r="BH15" s="134"/>
      <c r="BI15" s="134"/>
      <c r="BJ15" s="134"/>
      <c r="BK15" s="134"/>
      <c r="BL15" s="133"/>
      <c r="BM15" s="134"/>
      <c r="BN15" s="134"/>
    </row>
    <row r="16" spans="1:74" s="130" customFormat="1" ht="14.25" hidden="1" customHeight="1">
      <c r="A16" s="1277" t="s">
        <v>220</v>
      </c>
      <c r="B16" s="1277"/>
      <c r="C16" s="1277"/>
      <c r="D16" s="2"/>
      <c r="E16" s="567"/>
      <c r="F16" s="134"/>
      <c r="G16" s="134"/>
      <c r="H16" s="564"/>
      <c r="I16" s="564"/>
      <c r="J16" s="564"/>
      <c r="K16" s="110"/>
      <c r="L16" s="110"/>
      <c r="M16" s="110"/>
      <c r="N16" s="110"/>
      <c r="O16" s="564"/>
      <c r="P16" s="134"/>
      <c r="Q16" s="134"/>
      <c r="R16" s="134"/>
      <c r="S16" s="134"/>
      <c r="T16" s="134"/>
      <c r="U16" s="568"/>
      <c r="V16" s="134"/>
      <c r="W16" s="134"/>
      <c r="X16" s="134"/>
      <c r="Y16" s="110"/>
      <c r="Z16" s="110"/>
      <c r="AA16" s="110"/>
      <c r="AB16" s="134"/>
      <c r="AC16" s="134"/>
      <c r="AD16" s="134"/>
      <c r="AE16" s="134"/>
      <c r="AF16" s="134"/>
      <c r="AG16" s="134"/>
      <c r="AH16" s="1277" t="s">
        <v>220</v>
      </c>
      <c r="AI16" s="1277"/>
      <c r="AJ16" s="1277"/>
      <c r="AK16" s="2"/>
      <c r="AL16" s="569"/>
      <c r="AM16" s="134"/>
      <c r="AN16" s="134"/>
      <c r="AO16" s="110"/>
      <c r="AP16" s="110"/>
      <c r="AQ16" s="110"/>
      <c r="AR16" s="110"/>
      <c r="AS16" s="134"/>
      <c r="AT16" s="134"/>
      <c r="AU16" s="134"/>
      <c r="AV16" s="134"/>
      <c r="AW16" s="134"/>
      <c r="AX16" s="134"/>
      <c r="AY16" s="569"/>
      <c r="AZ16" s="134"/>
      <c r="BA16" s="134"/>
      <c r="BB16" s="110"/>
      <c r="BC16" s="110"/>
      <c r="BD16" s="110"/>
      <c r="BE16" s="110"/>
      <c r="BF16" s="134"/>
      <c r="BG16" s="134"/>
      <c r="BH16" s="134"/>
      <c r="BI16" s="134"/>
      <c r="BJ16" s="134"/>
      <c r="BK16" s="134"/>
      <c r="BL16" s="110"/>
      <c r="BM16" s="134"/>
      <c r="BN16" s="134"/>
    </row>
    <row r="17" spans="1:84" s="130" customFormat="1" ht="14.25" hidden="1" customHeight="1">
      <c r="A17" s="1277" t="s">
        <v>221</v>
      </c>
      <c r="B17" s="1277"/>
      <c r="C17" s="1277"/>
      <c r="D17" s="2"/>
      <c r="E17" s="133"/>
      <c r="F17" s="134"/>
      <c r="G17" s="134"/>
      <c r="H17" s="564"/>
      <c r="I17" s="564"/>
      <c r="J17" s="564"/>
      <c r="K17" s="133"/>
      <c r="L17" s="133"/>
      <c r="M17" s="133"/>
      <c r="N17" s="133"/>
      <c r="O17" s="564"/>
      <c r="P17" s="134"/>
      <c r="Q17" s="134"/>
      <c r="R17" s="134"/>
      <c r="S17" s="134"/>
      <c r="T17" s="134"/>
      <c r="U17" s="506"/>
      <c r="V17" s="134"/>
      <c r="W17" s="134"/>
      <c r="X17" s="134"/>
      <c r="Y17" s="133"/>
      <c r="Z17" s="133"/>
      <c r="AA17" s="133"/>
      <c r="AB17" s="134"/>
      <c r="AC17" s="134"/>
      <c r="AD17" s="134"/>
      <c r="AE17" s="134"/>
      <c r="AF17" s="134"/>
      <c r="AG17" s="134"/>
      <c r="AH17" s="1277" t="s">
        <v>221</v>
      </c>
      <c r="AI17" s="1277"/>
      <c r="AJ17" s="1277"/>
      <c r="AK17" s="2"/>
      <c r="AL17" s="566"/>
      <c r="AM17" s="134"/>
      <c r="AN17" s="134"/>
      <c r="AO17" s="133"/>
      <c r="AP17" s="133"/>
      <c r="AQ17" s="133"/>
      <c r="AR17" s="133"/>
      <c r="AS17" s="134"/>
      <c r="AT17" s="134"/>
      <c r="AU17" s="134"/>
      <c r="AV17" s="134"/>
      <c r="AW17" s="134"/>
      <c r="AX17" s="134"/>
      <c r="AY17" s="566"/>
      <c r="AZ17" s="134"/>
      <c r="BA17" s="134"/>
      <c r="BB17" s="133"/>
      <c r="BC17" s="133"/>
      <c r="BD17" s="133"/>
      <c r="BE17" s="133"/>
      <c r="BF17" s="134"/>
      <c r="BG17" s="134"/>
      <c r="BH17" s="134"/>
      <c r="BI17" s="134"/>
      <c r="BJ17" s="134"/>
      <c r="BK17" s="134"/>
      <c r="BL17" s="133"/>
      <c r="BM17" s="134"/>
      <c r="BN17" s="134"/>
    </row>
    <row r="18" spans="1:84" s="130" customFormat="1" ht="14.25" hidden="1" customHeight="1">
      <c r="A18" s="1277" t="s">
        <v>222</v>
      </c>
      <c r="B18" s="1277"/>
      <c r="C18" s="1277"/>
      <c r="D18" s="2"/>
      <c r="E18" s="567"/>
      <c r="F18" s="134"/>
      <c r="G18" s="134"/>
      <c r="H18" s="564"/>
      <c r="I18" s="564"/>
      <c r="J18" s="564"/>
      <c r="K18" s="133"/>
      <c r="L18" s="133"/>
      <c r="M18" s="133"/>
      <c r="N18" s="133"/>
      <c r="O18" s="564"/>
      <c r="P18" s="134"/>
      <c r="Q18" s="134"/>
      <c r="R18" s="134"/>
      <c r="S18" s="134"/>
      <c r="T18" s="134"/>
      <c r="U18" s="506"/>
      <c r="V18" s="134"/>
      <c r="W18" s="134"/>
      <c r="X18" s="134"/>
      <c r="Y18" s="133"/>
      <c r="Z18" s="133"/>
      <c r="AA18" s="133"/>
      <c r="AB18" s="134"/>
      <c r="AC18" s="134"/>
      <c r="AD18" s="134"/>
      <c r="AE18" s="134"/>
      <c r="AF18" s="134"/>
      <c r="AG18" s="134"/>
      <c r="AH18" s="1277" t="s">
        <v>222</v>
      </c>
      <c r="AI18" s="1277"/>
      <c r="AJ18" s="1277"/>
      <c r="AK18" s="2"/>
      <c r="AL18" s="566"/>
      <c r="AM18" s="134"/>
      <c r="AN18" s="134"/>
      <c r="AO18" s="133"/>
      <c r="AP18" s="133"/>
      <c r="AQ18" s="133"/>
      <c r="AR18" s="133"/>
      <c r="AS18" s="134"/>
      <c r="AT18" s="134"/>
      <c r="AU18" s="134"/>
      <c r="AV18" s="134"/>
      <c r="AW18" s="134"/>
      <c r="AX18" s="134"/>
      <c r="AY18" s="566"/>
      <c r="AZ18" s="134"/>
      <c r="BA18" s="134"/>
      <c r="BB18" s="133"/>
      <c r="BC18" s="133"/>
      <c r="BD18" s="133"/>
      <c r="BE18" s="133"/>
      <c r="BF18" s="134"/>
      <c r="BG18" s="134"/>
      <c r="BH18" s="134"/>
      <c r="BI18" s="134"/>
      <c r="BJ18" s="134"/>
      <c r="BK18" s="134"/>
      <c r="BL18" s="133"/>
      <c r="BM18" s="134"/>
      <c r="BN18" s="134"/>
      <c r="BO18" s="129"/>
      <c r="CE18" s="130" t="e">
        <f>#REF!/E18</f>
        <v>#REF!</v>
      </c>
      <c r="CF18" s="130" t="e">
        <f>CE18/12</f>
        <v>#REF!</v>
      </c>
    </row>
    <row r="19" spans="1:84" s="130" customFormat="1" ht="14.25" hidden="1" customHeight="1">
      <c r="A19" s="1277" t="s">
        <v>365</v>
      </c>
      <c r="B19" s="1277"/>
      <c r="C19" s="1277"/>
      <c r="D19" s="2"/>
      <c r="E19" s="542">
        <v>10.69811914487429</v>
      </c>
      <c r="F19" s="543" t="s">
        <v>398</v>
      </c>
      <c r="G19" s="543" t="s">
        <v>398</v>
      </c>
      <c r="H19" s="546">
        <v>2.6032428287919918</v>
      </c>
      <c r="I19" s="543" t="s">
        <v>398</v>
      </c>
      <c r="J19" s="543" t="s">
        <v>398</v>
      </c>
      <c r="K19" s="543" t="s">
        <v>398</v>
      </c>
      <c r="L19" s="543"/>
      <c r="M19" s="543" t="s">
        <v>398</v>
      </c>
      <c r="N19" s="543" t="s">
        <v>398</v>
      </c>
      <c r="O19" s="543" t="s">
        <v>398</v>
      </c>
      <c r="P19" s="543" t="s">
        <v>398</v>
      </c>
      <c r="Q19" s="543" t="s">
        <v>398</v>
      </c>
      <c r="R19" s="543"/>
      <c r="S19" s="543" t="s">
        <v>398</v>
      </c>
      <c r="T19" s="543" t="s">
        <v>398</v>
      </c>
      <c r="U19" s="546">
        <v>2.1525497086990084</v>
      </c>
      <c r="V19" s="543" t="s">
        <v>398</v>
      </c>
      <c r="W19" s="543" t="s">
        <v>398</v>
      </c>
      <c r="X19" s="543"/>
      <c r="Y19" s="543" t="s">
        <v>398</v>
      </c>
      <c r="Z19" s="543" t="s">
        <v>398</v>
      </c>
      <c r="AA19" s="543" t="s">
        <v>398</v>
      </c>
      <c r="AB19" s="543" t="s">
        <v>398</v>
      </c>
      <c r="AC19" s="543" t="s">
        <v>398</v>
      </c>
      <c r="AD19" s="543"/>
      <c r="AE19" s="543" t="s">
        <v>398</v>
      </c>
      <c r="AF19" s="543" t="s">
        <v>398</v>
      </c>
      <c r="AG19" s="543" t="s">
        <v>398</v>
      </c>
      <c r="AH19" s="1277" t="s">
        <v>365</v>
      </c>
      <c r="AI19" s="1277"/>
      <c r="AJ19" s="1277"/>
      <c r="AK19" s="2"/>
      <c r="AL19" s="552">
        <v>2.7116866652496614</v>
      </c>
      <c r="AM19" s="543" t="s">
        <v>398</v>
      </c>
      <c r="AN19" s="543" t="s">
        <v>398</v>
      </c>
      <c r="AO19" s="543" t="s">
        <v>398</v>
      </c>
      <c r="AP19" s="543"/>
      <c r="AQ19" s="543" t="s">
        <v>398</v>
      </c>
      <c r="AR19" s="543" t="s">
        <v>398</v>
      </c>
      <c r="AS19" s="543" t="s">
        <v>398</v>
      </c>
      <c r="AT19" s="543" t="s">
        <v>398</v>
      </c>
      <c r="AU19" s="543" t="s">
        <v>398</v>
      </c>
      <c r="AV19" s="543"/>
      <c r="AW19" s="543" t="s">
        <v>398</v>
      </c>
      <c r="AX19" s="543" t="s">
        <v>398</v>
      </c>
      <c r="AY19" s="552">
        <v>2.9107618320799258</v>
      </c>
      <c r="AZ19" s="543" t="s">
        <v>398</v>
      </c>
      <c r="BA19" s="543" t="s">
        <v>398</v>
      </c>
      <c r="BB19" s="543" t="s">
        <v>398</v>
      </c>
      <c r="BC19" s="543"/>
      <c r="BD19" s="543" t="s">
        <v>398</v>
      </c>
      <c r="BE19" s="543" t="s">
        <v>398</v>
      </c>
      <c r="BF19" s="543" t="s">
        <v>398</v>
      </c>
      <c r="BG19" s="543" t="s">
        <v>398</v>
      </c>
      <c r="BH19" s="543"/>
      <c r="BI19" s="543" t="s">
        <v>398</v>
      </c>
      <c r="BJ19" s="543" t="s">
        <v>398</v>
      </c>
      <c r="BK19" s="543" t="s">
        <v>398</v>
      </c>
      <c r="BL19" s="552">
        <v>0.31987811005375066</v>
      </c>
      <c r="BM19" s="543" t="s">
        <v>398</v>
      </c>
      <c r="BN19" s="543" t="s">
        <v>398</v>
      </c>
      <c r="BO19" s="129"/>
      <c r="CE19" s="130" t="e">
        <f>#REF!/E19</f>
        <v>#REF!</v>
      </c>
      <c r="CF19" s="130" t="e">
        <f>CE19/12</f>
        <v>#REF!</v>
      </c>
    </row>
    <row r="20" spans="1:84" s="130" customFormat="1" ht="14.25" hidden="1" customHeight="1">
      <c r="A20" s="1277" t="s">
        <v>979</v>
      </c>
      <c r="B20" s="1277"/>
      <c r="C20" s="1277"/>
      <c r="D20" s="2"/>
      <c r="E20" s="542">
        <f>'1'!R19/'1'!E19</f>
        <v>11.226386672059109</v>
      </c>
      <c r="F20" s="543" t="s">
        <v>398</v>
      </c>
      <c r="G20" s="543" t="s">
        <v>398</v>
      </c>
      <c r="H20" s="546">
        <f>'3'!H20/'1'!E19</f>
        <v>1.7019825769772665</v>
      </c>
      <c r="I20" s="543" t="s">
        <v>398</v>
      </c>
      <c r="J20" s="543" t="s">
        <v>398</v>
      </c>
      <c r="K20" s="543" t="s">
        <v>398</v>
      </c>
      <c r="L20" s="543"/>
      <c r="M20" s="543" t="s">
        <v>398</v>
      </c>
      <c r="N20" s="543" t="s">
        <v>398</v>
      </c>
      <c r="O20" s="543" t="s">
        <v>398</v>
      </c>
      <c r="P20" s="543" t="s">
        <v>398</v>
      </c>
      <c r="Q20" s="543" t="s">
        <v>398</v>
      </c>
      <c r="R20" s="543"/>
      <c r="S20" s="543" t="s">
        <v>398</v>
      </c>
      <c r="T20" s="543" t="s">
        <v>398</v>
      </c>
      <c r="U20" s="546">
        <f>'3'!U20/'1'!E19</f>
        <v>1.5307575434770129</v>
      </c>
      <c r="V20" s="543" t="s">
        <v>398</v>
      </c>
      <c r="W20" s="543" t="s">
        <v>398</v>
      </c>
      <c r="X20" s="543"/>
      <c r="Y20" s="543" t="s">
        <v>398</v>
      </c>
      <c r="Z20" s="543" t="s">
        <v>398</v>
      </c>
      <c r="AA20" s="543" t="s">
        <v>398</v>
      </c>
      <c r="AB20" s="543" t="s">
        <v>398</v>
      </c>
      <c r="AC20" s="543" t="s">
        <v>398</v>
      </c>
      <c r="AD20" s="543"/>
      <c r="AE20" s="543" t="s">
        <v>398</v>
      </c>
      <c r="AF20" s="543" t="s">
        <v>398</v>
      </c>
      <c r="AG20" s="543" t="s">
        <v>398</v>
      </c>
      <c r="AH20" s="1277" t="s">
        <v>979</v>
      </c>
      <c r="AI20" s="1277"/>
      <c r="AJ20" s="1277"/>
      <c r="AK20" s="2"/>
      <c r="AL20" s="546">
        <f>'3'!AL20/'1'!E19</f>
        <v>3.5514813598452659</v>
      </c>
      <c r="AM20" s="543" t="s">
        <v>398</v>
      </c>
      <c r="AN20" s="543" t="s">
        <v>398</v>
      </c>
      <c r="AO20" s="543" t="s">
        <v>398</v>
      </c>
      <c r="AP20" s="543"/>
      <c r="AQ20" s="543" t="s">
        <v>398</v>
      </c>
      <c r="AR20" s="543" t="s">
        <v>398</v>
      </c>
      <c r="AS20" s="543" t="s">
        <v>398</v>
      </c>
      <c r="AT20" s="543" t="s">
        <v>398</v>
      </c>
      <c r="AU20" s="543" t="s">
        <v>398</v>
      </c>
      <c r="AV20" s="543"/>
      <c r="AW20" s="543" t="s">
        <v>398</v>
      </c>
      <c r="AX20" s="543" t="s">
        <v>398</v>
      </c>
      <c r="AY20" s="546">
        <f>'3'!AY20/'1'!E19</f>
        <v>4.1401745822980045</v>
      </c>
      <c r="AZ20" s="543" t="s">
        <v>398</v>
      </c>
      <c r="BA20" s="543" t="s">
        <v>398</v>
      </c>
      <c r="BB20" s="543" t="s">
        <v>398</v>
      </c>
      <c r="BC20" s="543"/>
      <c r="BD20" s="543" t="s">
        <v>398</v>
      </c>
      <c r="BE20" s="543" t="s">
        <v>398</v>
      </c>
      <c r="BF20" s="543" t="s">
        <v>398</v>
      </c>
      <c r="BG20" s="543" t="s">
        <v>398</v>
      </c>
      <c r="BH20" s="543"/>
      <c r="BI20" s="543" t="s">
        <v>398</v>
      </c>
      <c r="BJ20" s="543" t="s">
        <v>398</v>
      </c>
      <c r="BK20" s="543" t="s">
        <v>398</v>
      </c>
      <c r="BL20" s="552">
        <f>'3'!BL20/'1'!E19</f>
        <v>0.30199060946174983</v>
      </c>
      <c r="BM20" s="543" t="s">
        <v>398</v>
      </c>
      <c r="BN20" s="543" t="s">
        <v>398</v>
      </c>
    </row>
    <row r="21" spans="1:84" s="130" customFormat="1" ht="14.25" customHeight="1">
      <c r="A21" s="1277" t="s">
        <v>980</v>
      </c>
      <c r="B21" s="1277"/>
      <c r="C21" s="1277"/>
      <c r="D21" s="2"/>
      <c r="E21" s="1074">
        <v>9.7218342469995918</v>
      </c>
      <c r="F21" s="1075">
        <v>7.5465635776771265</v>
      </c>
      <c r="G21" s="1075">
        <v>2.1752706693224568</v>
      </c>
      <c r="H21" s="1076">
        <v>2.2620205197210081</v>
      </c>
      <c r="I21" s="1076">
        <v>2.0238495497857638</v>
      </c>
      <c r="J21" s="1077" t="s">
        <v>398</v>
      </c>
      <c r="K21" s="1077" t="s">
        <v>146</v>
      </c>
      <c r="L21" s="1077" t="s">
        <v>146</v>
      </c>
      <c r="M21" s="1077" t="s">
        <v>146</v>
      </c>
      <c r="N21" s="1077" t="s">
        <v>146</v>
      </c>
      <c r="O21" s="1076">
        <v>0.23817096993524478</v>
      </c>
      <c r="P21" s="1077" t="s">
        <v>146</v>
      </c>
      <c r="Q21" s="1077" t="s">
        <v>146</v>
      </c>
      <c r="R21" s="1077" t="s">
        <v>146</v>
      </c>
      <c r="S21" s="1077" t="s">
        <v>146</v>
      </c>
      <c r="T21" s="1077" t="s">
        <v>146</v>
      </c>
      <c r="U21" s="1076">
        <v>2.2954687919483501</v>
      </c>
      <c r="V21" s="1076">
        <v>1.0921500389630048</v>
      </c>
      <c r="W21" s="1077" t="s">
        <v>146</v>
      </c>
      <c r="X21" s="1077" t="s">
        <v>146</v>
      </c>
      <c r="Y21" s="1077" t="s">
        <v>146</v>
      </c>
      <c r="Z21" s="1077" t="s">
        <v>146</v>
      </c>
      <c r="AA21" s="1077" t="s">
        <v>146</v>
      </c>
      <c r="AB21" s="1076">
        <v>1.2033187529853455</v>
      </c>
      <c r="AC21" s="1077" t="s">
        <v>146</v>
      </c>
      <c r="AD21" s="1077" t="s">
        <v>146</v>
      </c>
      <c r="AE21" s="1077" t="s">
        <v>146</v>
      </c>
      <c r="AF21" s="1077" t="s">
        <v>146</v>
      </c>
      <c r="AG21" s="1077" t="s">
        <v>146</v>
      </c>
      <c r="AH21" s="1277" t="s">
        <v>980</v>
      </c>
      <c r="AI21" s="1277"/>
      <c r="AJ21" s="1277"/>
      <c r="AK21" s="2"/>
      <c r="AL21" s="1076">
        <v>2.3090413652136585</v>
      </c>
      <c r="AM21" s="1076">
        <v>2.0980913190715458</v>
      </c>
      <c r="AN21" s="1077" t="s">
        <v>146</v>
      </c>
      <c r="AO21" s="1077" t="s">
        <v>146</v>
      </c>
      <c r="AP21" s="1077" t="s">
        <v>146</v>
      </c>
      <c r="AQ21" s="1077" t="s">
        <v>146</v>
      </c>
      <c r="AR21" s="1077" t="s">
        <v>146</v>
      </c>
      <c r="AS21" s="1076">
        <v>0.21095004614211321</v>
      </c>
      <c r="AT21" s="1077" t="s">
        <v>146</v>
      </c>
      <c r="AU21" s="1077" t="s">
        <v>146</v>
      </c>
      <c r="AV21" s="1077" t="s">
        <v>146</v>
      </c>
      <c r="AW21" s="1077" t="s">
        <v>146</v>
      </c>
      <c r="AX21" s="1077" t="s">
        <v>146</v>
      </c>
      <c r="AY21" s="1076">
        <v>2.5069225421191002</v>
      </c>
      <c r="AZ21" s="1076">
        <v>2.0829845484145326</v>
      </c>
      <c r="BA21" s="1077" t="s">
        <v>146</v>
      </c>
      <c r="BB21" s="1077" t="s">
        <v>146</v>
      </c>
      <c r="BC21" s="1077" t="s">
        <v>146</v>
      </c>
      <c r="BD21" s="1077" t="s">
        <v>146</v>
      </c>
      <c r="BE21" s="1077" t="s">
        <v>146</v>
      </c>
      <c r="BF21" s="1076">
        <v>0.42393799370456792</v>
      </c>
      <c r="BG21" s="1077" t="s">
        <v>146</v>
      </c>
      <c r="BH21" s="1077" t="s">
        <v>146</v>
      </c>
      <c r="BI21" s="1077" t="s">
        <v>146</v>
      </c>
      <c r="BJ21" s="1077" t="s">
        <v>146</v>
      </c>
      <c r="BK21" s="1077" t="s">
        <v>146</v>
      </c>
      <c r="BL21" s="1075">
        <v>0.34838102799747489</v>
      </c>
      <c r="BM21" s="1075">
        <v>0.25013964300344382</v>
      </c>
      <c r="BN21" s="1075">
        <v>9.8241384994030928E-2</v>
      </c>
      <c r="BO21" s="129"/>
    </row>
    <row r="22" spans="1:84" s="130" customFormat="1" ht="14.25" customHeight="1">
      <c r="A22" s="1277" t="s">
        <v>981</v>
      </c>
      <c r="B22" s="1277"/>
      <c r="C22" s="1277"/>
      <c r="D22" s="2"/>
      <c r="E22" s="1074">
        <v>8.5109939004192352</v>
      </c>
      <c r="F22" s="1075">
        <v>6.6164437711059216</v>
      </c>
      <c r="G22" s="1075">
        <v>1.8945501293133007</v>
      </c>
      <c r="H22" s="1076">
        <v>2.271676707310418</v>
      </c>
      <c r="I22" s="1076">
        <v>2.0446478779544606</v>
      </c>
      <c r="J22" s="1077" t="s">
        <v>146</v>
      </c>
      <c r="K22" s="1077" t="s">
        <v>146</v>
      </c>
      <c r="L22" s="1077" t="s">
        <v>146</v>
      </c>
      <c r="M22" s="1077" t="s">
        <v>146</v>
      </c>
      <c r="N22" s="1077" t="s">
        <v>146</v>
      </c>
      <c r="O22" s="1076">
        <v>0.22702882935595728</v>
      </c>
      <c r="P22" s="1077" t="s">
        <v>146</v>
      </c>
      <c r="Q22" s="1077" t="s">
        <v>146</v>
      </c>
      <c r="R22" s="1077" t="s">
        <v>146</v>
      </c>
      <c r="S22" s="1077" t="s">
        <v>146</v>
      </c>
      <c r="T22" s="1077" t="s">
        <v>146</v>
      </c>
      <c r="U22" s="1076">
        <v>2.2738426814284134</v>
      </c>
      <c r="V22" s="1076">
        <v>1.1160016852047914</v>
      </c>
      <c r="W22" s="1077" t="s">
        <v>146</v>
      </c>
      <c r="X22" s="1077" t="s">
        <v>146</v>
      </c>
      <c r="Y22" s="1077" t="s">
        <v>146</v>
      </c>
      <c r="Z22" s="1077" t="s">
        <v>146</v>
      </c>
      <c r="AA22" s="1077" t="s">
        <v>146</v>
      </c>
      <c r="AB22" s="1076">
        <v>1.1794993989819758</v>
      </c>
      <c r="AC22" s="1077" t="s">
        <v>146</v>
      </c>
      <c r="AD22" s="1077" t="s">
        <v>146</v>
      </c>
      <c r="AE22" s="1077" t="s">
        <v>146</v>
      </c>
      <c r="AF22" s="1077" t="s">
        <v>146</v>
      </c>
      <c r="AG22" s="1077" t="s">
        <v>146</v>
      </c>
      <c r="AH22" s="1277" t="s">
        <v>981</v>
      </c>
      <c r="AI22" s="1277"/>
      <c r="AJ22" s="1277"/>
      <c r="AK22" s="2"/>
      <c r="AL22" s="1076">
        <v>1.722570601263248</v>
      </c>
      <c r="AM22" s="1076">
        <v>1.6044165417243148</v>
      </c>
      <c r="AN22" s="1077" t="s">
        <v>146</v>
      </c>
      <c r="AO22" s="1077" t="s">
        <v>146</v>
      </c>
      <c r="AP22" s="1077" t="s">
        <v>146</v>
      </c>
      <c r="AQ22" s="1077" t="s">
        <v>146</v>
      </c>
      <c r="AR22" s="1077" t="s">
        <v>146</v>
      </c>
      <c r="AS22" s="1076">
        <v>0.1181540595389335</v>
      </c>
      <c r="AT22" s="1077" t="s">
        <v>146</v>
      </c>
      <c r="AU22" s="1077" t="s">
        <v>146</v>
      </c>
      <c r="AV22" s="1077" t="s">
        <v>146</v>
      </c>
      <c r="AW22" s="1077" t="s">
        <v>146</v>
      </c>
      <c r="AX22" s="1077" t="s">
        <v>146</v>
      </c>
      <c r="AY22" s="1076">
        <v>1.8970157403885775</v>
      </c>
      <c r="AZ22" s="1076">
        <v>1.6075153609535906</v>
      </c>
      <c r="BA22" s="1077" t="s">
        <v>146</v>
      </c>
      <c r="BB22" s="1077" t="s">
        <v>146</v>
      </c>
      <c r="BC22" s="1077" t="s">
        <v>146</v>
      </c>
      <c r="BD22" s="1077" t="s">
        <v>146</v>
      </c>
      <c r="BE22" s="1077" t="s">
        <v>146</v>
      </c>
      <c r="BF22" s="1076">
        <v>0.28950037943498624</v>
      </c>
      <c r="BG22" s="1077" t="s">
        <v>146</v>
      </c>
      <c r="BH22" s="1077" t="s">
        <v>146</v>
      </c>
      <c r="BI22" s="1077" t="s">
        <v>146</v>
      </c>
      <c r="BJ22" s="1077" t="s">
        <v>146</v>
      </c>
      <c r="BK22" s="1077" t="s">
        <v>146</v>
      </c>
      <c r="BL22" s="1075">
        <v>0.34588817002857292</v>
      </c>
      <c r="BM22" s="1075">
        <v>0.24312785352133373</v>
      </c>
      <c r="BN22" s="1075">
        <v>0.10276031650723902</v>
      </c>
    </row>
    <row r="23" spans="1:84" s="130" customFormat="1" ht="14.25" customHeight="1">
      <c r="A23" s="1277" t="s">
        <v>982</v>
      </c>
      <c r="B23" s="1277"/>
      <c r="C23" s="1277"/>
      <c r="D23" s="2"/>
      <c r="E23" s="1074">
        <v>8.7543969219633659</v>
      </c>
      <c r="F23" s="1075">
        <v>6.7780893239552986</v>
      </c>
      <c r="G23" s="1075">
        <v>1.9763075980080658</v>
      </c>
      <c r="H23" s="1076">
        <v>2.3177629111474882</v>
      </c>
      <c r="I23" s="1076">
        <v>2.0697650807012744</v>
      </c>
      <c r="J23" s="1076" t="s">
        <v>146</v>
      </c>
      <c r="K23" s="1076" t="s">
        <v>146</v>
      </c>
      <c r="L23" s="1076" t="s">
        <v>146</v>
      </c>
      <c r="M23" s="1076" t="s">
        <v>146</v>
      </c>
      <c r="N23" s="1076" t="s">
        <v>146</v>
      </c>
      <c r="O23" s="1076">
        <v>0.24799783044621793</v>
      </c>
      <c r="P23" s="1076" t="s">
        <v>146</v>
      </c>
      <c r="Q23" s="1076" t="s">
        <v>146</v>
      </c>
      <c r="R23" s="1076" t="s">
        <v>146</v>
      </c>
      <c r="S23" s="1076" t="s">
        <v>146</v>
      </c>
      <c r="T23" s="1076" t="s">
        <v>146</v>
      </c>
      <c r="U23" s="1076">
        <v>2.2961203340045149</v>
      </c>
      <c r="V23" s="1076">
        <v>1.1122017086656371</v>
      </c>
      <c r="W23" s="1076" t="s">
        <v>146</v>
      </c>
      <c r="X23" s="1076" t="s">
        <v>146</v>
      </c>
      <c r="Y23" s="1076" t="s">
        <v>146</v>
      </c>
      <c r="Z23" s="1076" t="s">
        <v>146</v>
      </c>
      <c r="AA23" s="1076" t="s">
        <v>146</v>
      </c>
      <c r="AB23" s="1076">
        <v>1.1839186253388736</v>
      </c>
      <c r="AC23" s="1076" t="s">
        <v>146</v>
      </c>
      <c r="AD23" s="1076" t="s">
        <v>146</v>
      </c>
      <c r="AE23" s="1076" t="s">
        <v>146</v>
      </c>
      <c r="AF23" s="1076" t="s">
        <v>146</v>
      </c>
      <c r="AG23" s="1076" t="s">
        <v>146</v>
      </c>
      <c r="AH23" s="1277" t="s">
        <v>982</v>
      </c>
      <c r="AI23" s="1277"/>
      <c r="AJ23" s="1277"/>
      <c r="AK23" s="2"/>
      <c r="AL23" s="1076">
        <v>1.8853771257450618</v>
      </c>
      <c r="AM23" s="1076">
        <v>1.7600509526742623</v>
      </c>
      <c r="AN23" s="1077" t="s">
        <v>146</v>
      </c>
      <c r="AO23" s="1077" t="s">
        <v>146</v>
      </c>
      <c r="AP23" s="1077" t="s">
        <v>146</v>
      </c>
      <c r="AQ23" s="1077" t="s">
        <v>146</v>
      </c>
      <c r="AR23" s="1077" t="s">
        <v>146</v>
      </c>
      <c r="AS23" s="1076">
        <v>0.12532617307080177</v>
      </c>
      <c r="AT23" s="1077" t="s">
        <v>146</v>
      </c>
      <c r="AU23" s="1077" t="s">
        <v>146</v>
      </c>
      <c r="AV23" s="1077" t="s">
        <v>146</v>
      </c>
      <c r="AW23" s="1077" t="s">
        <v>146</v>
      </c>
      <c r="AX23" s="1077" t="s">
        <v>146</v>
      </c>
      <c r="AY23" s="1076">
        <v>1.8893267186888896</v>
      </c>
      <c r="AZ23" s="1076">
        <v>1.5797264349316253</v>
      </c>
      <c r="BA23" s="1076" t="s">
        <v>146</v>
      </c>
      <c r="BB23" s="1076" t="s">
        <v>146</v>
      </c>
      <c r="BC23" s="1076" t="s">
        <v>146</v>
      </c>
      <c r="BD23" s="1076" t="s">
        <v>146</v>
      </c>
      <c r="BE23" s="1076" t="s">
        <v>146</v>
      </c>
      <c r="BF23" s="1076">
        <v>0.30960028375726362</v>
      </c>
      <c r="BG23" s="1076" t="s">
        <v>146</v>
      </c>
      <c r="BH23" s="1076" t="s">
        <v>146</v>
      </c>
      <c r="BI23" s="1076" t="s">
        <v>146</v>
      </c>
      <c r="BJ23" s="1076" t="s">
        <v>146</v>
      </c>
      <c r="BK23" s="1076" t="s">
        <v>146</v>
      </c>
      <c r="BL23" s="1075">
        <v>0.36586957039275542</v>
      </c>
      <c r="BM23" s="1075">
        <v>0.25533846138145228</v>
      </c>
      <c r="BN23" s="1075">
        <v>0.11053110901130295</v>
      </c>
    </row>
    <row r="24" spans="1:84" s="130" customFormat="1" ht="14.25" customHeight="1">
      <c r="A24" s="1277" t="s">
        <v>983</v>
      </c>
      <c r="B24" s="1277"/>
      <c r="C24" s="1277"/>
      <c r="D24" s="2"/>
      <c r="E24" s="1074">
        <v>8.7311312693919358</v>
      </c>
      <c r="F24" s="1075">
        <v>6.7894131812802048</v>
      </c>
      <c r="G24" s="1075">
        <v>1.941718088111746</v>
      </c>
      <c r="H24" s="1076">
        <v>2.3042000132443801</v>
      </c>
      <c r="I24" s="1076">
        <v>2.0591456951975116</v>
      </c>
      <c r="J24" s="1076" t="s">
        <v>146</v>
      </c>
      <c r="K24" s="1076" t="s">
        <v>146</v>
      </c>
      <c r="L24" s="1076" t="s">
        <v>146</v>
      </c>
      <c r="M24" s="1076" t="s">
        <v>146</v>
      </c>
      <c r="N24" s="1076" t="s">
        <v>146</v>
      </c>
      <c r="O24" s="1076">
        <v>0.24505431804686229</v>
      </c>
      <c r="P24" s="1076" t="s">
        <v>146</v>
      </c>
      <c r="Q24" s="1076" t="s">
        <v>146</v>
      </c>
      <c r="R24" s="1076" t="s">
        <v>146</v>
      </c>
      <c r="S24" s="1076" t="s">
        <v>146</v>
      </c>
      <c r="T24" s="1076" t="s">
        <v>146</v>
      </c>
      <c r="U24" s="1076">
        <v>2.2618895166394197</v>
      </c>
      <c r="V24" s="1076">
        <v>1.0990292655041425</v>
      </c>
      <c r="W24" s="1076" t="s">
        <v>146</v>
      </c>
      <c r="X24" s="1076" t="s">
        <v>146</v>
      </c>
      <c r="Y24" s="1076" t="s">
        <v>146</v>
      </c>
      <c r="Z24" s="1076" t="s">
        <v>146</v>
      </c>
      <c r="AA24" s="1076" t="s">
        <v>146</v>
      </c>
      <c r="AB24" s="1076">
        <v>1.1628602511352741</v>
      </c>
      <c r="AC24" s="1076" t="s">
        <v>146</v>
      </c>
      <c r="AD24" s="1076" t="s">
        <v>146</v>
      </c>
      <c r="AE24" s="1076" t="s">
        <v>146</v>
      </c>
      <c r="AF24" s="1076" t="s">
        <v>146</v>
      </c>
      <c r="AG24" s="1076" t="s">
        <v>146</v>
      </c>
      <c r="AH24" s="1277" t="s">
        <v>983</v>
      </c>
      <c r="AI24" s="1277"/>
      <c r="AJ24" s="1277"/>
      <c r="AK24" s="2"/>
      <c r="AL24" s="1076">
        <v>1.7254800039617479</v>
      </c>
      <c r="AM24" s="1076">
        <v>1.6256226872145652</v>
      </c>
      <c r="AN24" s="1076" t="s">
        <v>146</v>
      </c>
      <c r="AO24" s="1076" t="s">
        <v>146</v>
      </c>
      <c r="AP24" s="1076" t="s">
        <v>146</v>
      </c>
      <c r="AQ24" s="1076" t="s">
        <v>146</v>
      </c>
      <c r="AR24" s="1076" t="s">
        <v>146</v>
      </c>
      <c r="AS24" s="1076">
        <v>9.9857316747183456E-2</v>
      </c>
      <c r="AT24" s="1076" t="s">
        <v>146</v>
      </c>
      <c r="AU24" s="1076" t="s">
        <v>146</v>
      </c>
      <c r="AV24" s="1076" t="s">
        <v>146</v>
      </c>
      <c r="AW24" s="1076" t="s">
        <v>146</v>
      </c>
      <c r="AX24" s="1076" t="s">
        <v>146</v>
      </c>
      <c r="AY24" s="1076">
        <v>2.1122159493765045</v>
      </c>
      <c r="AZ24" s="1076">
        <v>1.7932930419910444</v>
      </c>
      <c r="BA24" s="1076" t="s">
        <v>146</v>
      </c>
      <c r="BB24" s="1076" t="s">
        <v>146</v>
      </c>
      <c r="BC24" s="1076" t="s">
        <v>146</v>
      </c>
      <c r="BD24" s="1076" t="s">
        <v>146</v>
      </c>
      <c r="BE24" s="1076" t="s">
        <v>146</v>
      </c>
      <c r="BF24" s="1076">
        <v>0.31892290738546103</v>
      </c>
      <c r="BG24" s="1076" t="s">
        <v>146</v>
      </c>
      <c r="BH24" s="1076" t="s">
        <v>146</v>
      </c>
      <c r="BI24" s="1076" t="s">
        <v>146</v>
      </c>
      <c r="BJ24" s="1076" t="s">
        <v>146</v>
      </c>
      <c r="BK24" s="1076" t="s">
        <v>146</v>
      </c>
      <c r="BL24" s="1075">
        <v>0.32734578616988685</v>
      </c>
      <c r="BM24" s="1075">
        <v>0.21232249137292108</v>
      </c>
      <c r="BN24" s="1075">
        <v>0.11502329479696556</v>
      </c>
    </row>
    <row r="25" spans="1:84" s="130" customFormat="1" ht="14.25" customHeight="1">
      <c r="A25" s="1277" t="s">
        <v>1111</v>
      </c>
      <c r="B25" s="1277"/>
      <c r="C25" s="1277"/>
      <c r="D25" s="2"/>
      <c r="E25" s="1074">
        <v>8.4320990754390888</v>
      </c>
      <c r="F25" s="1075">
        <v>6.5566005323134746</v>
      </c>
      <c r="G25" s="1075">
        <v>1.8754985431256332</v>
      </c>
      <c r="H25" s="1076">
        <v>2.323406433484597</v>
      </c>
      <c r="I25" s="1076">
        <v>2.0609444720454722</v>
      </c>
      <c r="J25" s="1076">
        <v>3.5265911437776707E-3</v>
      </c>
      <c r="K25" s="1076">
        <v>0.20273420496587657</v>
      </c>
      <c r="L25" s="1076">
        <v>0.64709168492972013</v>
      </c>
      <c r="M25" s="1076">
        <v>0.67502787414196486</v>
      </c>
      <c r="N25" s="1076">
        <v>0.53256411686413907</v>
      </c>
      <c r="O25" s="1076">
        <v>0.26246196143912703</v>
      </c>
      <c r="P25" s="1076">
        <v>1.2635036957458264E-4</v>
      </c>
      <c r="Q25" s="1076">
        <v>4.4790524297091322E-2</v>
      </c>
      <c r="R25" s="1076">
        <v>9.6717936185181291E-2</v>
      </c>
      <c r="S25" s="1076">
        <v>8.5507528484842263E-2</v>
      </c>
      <c r="T25" s="1076">
        <v>3.531962210243729E-2</v>
      </c>
      <c r="U25" s="1076">
        <v>2.3514977684335441</v>
      </c>
      <c r="V25" s="1076">
        <v>1.1828437883022693</v>
      </c>
      <c r="W25" s="1076">
        <v>4.4863746310340874E-3</v>
      </c>
      <c r="X25" s="1076">
        <v>0.10382166854316541</v>
      </c>
      <c r="Y25" s="1076">
        <v>0.33509277667193921</v>
      </c>
      <c r="Z25" s="1076">
        <v>0.37543826823970045</v>
      </c>
      <c r="AA25" s="1076">
        <v>0.36400470021643305</v>
      </c>
      <c r="AB25" s="1076">
        <v>1.1686539801312756</v>
      </c>
      <c r="AC25" s="1076">
        <v>3.1962627077354398E-3</v>
      </c>
      <c r="AD25" s="1076">
        <v>0.17885221441880531</v>
      </c>
      <c r="AE25" s="1076">
        <v>0.44663268100370912</v>
      </c>
      <c r="AF25" s="1076">
        <v>0.36394859704975813</v>
      </c>
      <c r="AG25" s="1076">
        <v>0.17602422495126951</v>
      </c>
      <c r="AH25" s="1277" t="s">
        <v>1111</v>
      </c>
      <c r="AI25" s="1277"/>
      <c r="AJ25" s="1277"/>
      <c r="AK25" s="2"/>
      <c r="AL25" s="1076">
        <v>1.6143618707871354</v>
      </c>
      <c r="AM25" s="1076">
        <v>1.51390745082175</v>
      </c>
      <c r="AN25" s="1076">
        <v>2.0792335731665149E-3</v>
      </c>
      <c r="AO25" s="1076">
        <v>0.14345908322075132</v>
      </c>
      <c r="AP25" s="1076">
        <v>0.46631379697878289</v>
      </c>
      <c r="AQ25" s="1076">
        <v>0.53783773251014411</v>
      </c>
      <c r="AR25" s="1076">
        <v>0.36421760453890789</v>
      </c>
      <c r="AS25" s="1076">
        <v>0.10045441996538743</v>
      </c>
      <c r="AT25" s="1076">
        <v>5.0934992733749388E-4</v>
      </c>
      <c r="AU25" s="1076">
        <v>1.3814667431702416E-2</v>
      </c>
      <c r="AV25" s="1076">
        <v>3.495945044666484E-2</v>
      </c>
      <c r="AW25" s="1076">
        <v>3.415916466051469E-2</v>
      </c>
      <c r="AX25" s="1076">
        <v>1.7011787499168027E-2</v>
      </c>
      <c r="AY25" s="1076">
        <v>1.8131081600794896</v>
      </c>
      <c r="AZ25" s="1076">
        <v>1.5508874940609814</v>
      </c>
      <c r="BA25" s="1076">
        <v>2.8409695432987958E-3</v>
      </c>
      <c r="BB25" s="1076">
        <v>0.19906081084559493</v>
      </c>
      <c r="BC25" s="1076">
        <v>0.47537777893980709</v>
      </c>
      <c r="BD25" s="1076">
        <v>0.53953540829047886</v>
      </c>
      <c r="BE25" s="1076">
        <v>0.33407252644180307</v>
      </c>
      <c r="BF25" s="1076">
        <v>0.26222066601850919</v>
      </c>
      <c r="BG25" s="1076">
        <v>8.7843590275662217E-4</v>
      </c>
      <c r="BH25" s="1076">
        <v>2.4418028846907906E-2</v>
      </c>
      <c r="BI25" s="1076">
        <v>8.8164218499140912E-2</v>
      </c>
      <c r="BJ25" s="1076">
        <v>8.8556777948182661E-2</v>
      </c>
      <c r="BK25" s="1076">
        <v>6.020320482152091E-2</v>
      </c>
      <c r="BL25" s="1075">
        <v>0.32972484265432617</v>
      </c>
      <c r="BM25" s="1075">
        <v>0.24914824577355049</v>
      </c>
      <c r="BN25" s="1075">
        <v>8.0576596880775717E-2</v>
      </c>
    </row>
    <row r="26" spans="1:84" ht="18.600000000000001" customHeight="1">
      <c r="A26" s="1100" t="s">
        <v>63</v>
      </c>
      <c r="B26" s="1100"/>
      <c r="C26" s="1100"/>
      <c r="D26" s="2"/>
      <c r="E26" s="1074"/>
      <c r="F26" s="1075"/>
      <c r="G26" s="1075"/>
      <c r="H26" s="1080"/>
      <c r="I26" s="1080"/>
      <c r="J26" s="1080"/>
      <c r="K26" s="1080"/>
      <c r="L26" s="1080"/>
      <c r="M26" s="1080"/>
      <c r="N26" s="1080"/>
      <c r="O26" s="1080"/>
      <c r="P26" s="1080"/>
      <c r="Q26" s="1080"/>
      <c r="R26" s="1080"/>
      <c r="S26" s="1080"/>
      <c r="T26" s="1080"/>
      <c r="U26" s="1080"/>
      <c r="V26" s="1080"/>
      <c r="W26" s="1080"/>
      <c r="X26" s="1080"/>
      <c r="Y26" s="1080"/>
      <c r="Z26" s="1080"/>
      <c r="AA26" s="1080"/>
      <c r="AB26" s="1080"/>
      <c r="AC26" s="1080"/>
      <c r="AD26" s="1080"/>
      <c r="AE26" s="1080"/>
      <c r="AF26" s="1080"/>
      <c r="AG26" s="1080"/>
      <c r="AH26" s="1100" t="s">
        <v>63</v>
      </c>
      <c r="AI26" s="1100"/>
      <c r="AJ26" s="1100"/>
      <c r="AK26" s="2"/>
      <c r="AL26" s="1080"/>
      <c r="AM26" s="1080"/>
      <c r="AN26" s="1080"/>
      <c r="AO26" s="1080"/>
      <c r="AP26" s="1080"/>
      <c r="AQ26" s="1080"/>
      <c r="AR26" s="1080"/>
      <c r="AS26" s="1080"/>
      <c r="AT26" s="1080"/>
      <c r="AU26" s="1080"/>
      <c r="AV26" s="1080"/>
      <c r="AW26" s="1080"/>
      <c r="AX26" s="1080"/>
      <c r="AY26" s="1080"/>
      <c r="AZ26" s="1080"/>
      <c r="BA26" s="1080"/>
      <c r="BB26" s="1080"/>
      <c r="BC26" s="1080"/>
      <c r="BD26" s="1080"/>
      <c r="BE26" s="1080"/>
      <c r="BF26" s="1080"/>
      <c r="BG26" s="1080"/>
      <c r="BH26" s="1080"/>
      <c r="BI26" s="1080"/>
      <c r="BJ26" s="1080"/>
      <c r="BK26" s="1080"/>
      <c r="BL26" s="1082"/>
      <c r="BM26" s="1082"/>
      <c r="BN26" s="1082"/>
    </row>
    <row r="27" spans="1:84" ht="18.600000000000001" customHeight="1">
      <c r="A27" s="98"/>
      <c r="B27" s="98" t="s">
        <v>64</v>
      </c>
      <c r="C27" s="98"/>
      <c r="D27" s="140"/>
      <c r="E27" s="1095">
        <v>10.503281356348447</v>
      </c>
      <c r="F27" s="1081">
        <v>8.161802077036544</v>
      </c>
      <c r="G27" s="1081">
        <v>2.341479279311887</v>
      </c>
      <c r="H27" s="1081">
        <v>3.1480987748494567</v>
      </c>
      <c r="I27" s="1081">
        <v>2.7981085528149081</v>
      </c>
      <c r="J27" s="1081">
        <v>1.5597567737355203E-3</v>
      </c>
      <c r="K27" s="1081">
        <v>0.27289059638135815</v>
      </c>
      <c r="L27" s="1081">
        <v>0.88550727664521378</v>
      </c>
      <c r="M27" s="1081">
        <v>0.92203003366891279</v>
      </c>
      <c r="N27" s="1081">
        <v>0.71612088934569929</v>
      </c>
      <c r="O27" s="1081">
        <v>0.34999022203454944</v>
      </c>
      <c r="P27" s="1081">
        <v>1.7766073804576922E-4</v>
      </c>
      <c r="Q27" s="1081">
        <v>6.1342687047201028E-2</v>
      </c>
      <c r="R27" s="1081">
        <v>0.12693707382302896</v>
      </c>
      <c r="S27" s="1081">
        <v>0.1145349352718497</v>
      </c>
      <c r="T27" s="1081">
        <v>4.6997865154423626E-2</v>
      </c>
      <c r="U27" s="1081">
        <v>3.1667163021507299</v>
      </c>
      <c r="V27" s="1081">
        <v>1.5983615093650676</v>
      </c>
      <c r="W27" s="1081">
        <v>6.3082730251045604E-3</v>
      </c>
      <c r="X27" s="1081">
        <v>0.14231695204530292</v>
      </c>
      <c r="Y27" s="1081">
        <v>0.45148447853167423</v>
      </c>
      <c r="Z27" s="1081">
        <v>0.50814953327365153</v>
      </c>
      <c r="AA27" s="1081">
        <v>0.49010227248933774</v>
      </c>
      <c r="AB27" s="1081">
        <v>1.5683547927856651</v>
      </c>
      <c r="AC27" s="1081">
        <v>4.4942519246788095E-3</v>
      </c>
      <c r="AD27" s="1081">
        <v>0.23665532176922188</v>
      </c>
      <c r="AE27" s="1081">
        <v>0.59942670734611492</v>
      </c>
      <c r="AF27" s="1081">
        <v>0.49910978456314747</v>
      </c>
      <c r="AG27" s="1081">
        <v>0.22866872718250475</v>
      </c>
      <c r="AH27" s="98"/>
      <c r="AI27" s="98" t="s">
        <v>64</v>
      </c>
      <c r="AJ27" s="98"/>
      <c r="AK27" s="140"/>
      <c r="AL27" s="1081">
        <v>2.0973193523271711</v>
      </c>
      <c r="AM27" s="1081">
        <v>1.9646354350870663</v>
      </c>
      <c r="AN27" s="1081">
        <v>2.9236018257964413E-3</v>
      </c>
      <c r="AO27" s="1081">
        <v>0.19097210129042477</v>
      </c>
      <c r="AP27" s="1081">
        <v>0.59005790638942313</v>
      </c>
      <c r="AQ27" s="1081">
        <v>0.70418494985120372</v>
      </c>
      <c r="AR27" s="1081">
        <v>0.4764968757302217</v>
      </c>
      <c r="AS27" s="1081">
        <v>0.13268391724010734</v>
      </c>
      <c r="AT27" s="1081">
        <v>7.1619485023288656E-4</v>
      </c>
      <c r="AU27" s="1081">
        <v>1.9424747391216402E-2</v>
      </c>
      <c r="AV27" s="1081">
        <v>4.5463534993039151E-2</v>
      </c>
      <c r="AW27" s="1081">
        <v>4.6203694170515473E-2</v>
      </c>
      <c r="AX27" s="1081">
        <v>2.0875745835103477E-2</v>
      </c>
      <c r="AY27" s="1081">
        <v>2.0749946014049145</v>
      </c>
      <c r="AZ27" s="1081">
        <v>1.7881609191776573</v>
      </c>
      <c r="BA27" s="1081">
        <v>3.9946756588636846E-3</v>
      </c>
      <c r="BB27" s="1081">
        <v>0.22027450605036342</v>
      </c>
      <c r="BC27" s="1081">
        <v>0.56573007209144055</v>
      </c>
      <c r="BD27" s="1081">
        <v>0.60873969776283565</v>
      </c>
      <c r="BE27" s="1081">
        <v>0.38942196761415598</v>
      </c>
      <c r="BF27" s="1081">
        <v>0.28683368222725852</v>
      </c>
      <c r="BG27" s="1081">
        <v>1.235165131175348E-3</v>
      </c>
      <c r="BH27" s="1081">
        <v>2.7340471906187623E-2</v>
      </c>
      <c r="BI27" s="1081">
        <v>0.10211307542689371</v>
      </c>
      <c r="BJ27" s="1081">
        <v>9.4838985602385684E-2</v>
      </c>
      <c r="BK27" s="1081">
        <v>6.1305984160616021E-2</v>
      </c>
      <c r="BL27" s="1081">
        <v>1.615232561615371E-2</v>
      </c>
      <c r="BM27" s="1081">
        <v>1.2488072894218398E-2</v>
      </c>
      <c r="BN27" s="1081">
        <v>3.6642527219353121E-3</v>
      </c>
    </row>
    <row r="28" spans="1:84" ht="18.600000000000001" customHeight="1">
      <c r="A28" s="98"/>
      <c r="B28" s="98" t="s">
        <v>25</v>
      </c>
      <c r="C28" s="98"/>
      <c r="D28" s="140"/>
      <c r="E28" s="1095">
        <v>3.3318697368761661</v>
      </c>
      <c r="F28" s="1081">
        <v>2.6038359262408353</v>
      </c>
      <c r="G28" s="1081">
        <v>0.72803381063533101</v>
      </c>
      <c r="H28" s="1081">
        <v>0.29262425004946141</v>
      </c>
      <c r="I28" s="1081">
        <v>0.24569822031315036</v>
      </c>
      <c r="J28" s="1081">
        <v>8.3698666249578738E-3</v>
      </c>
      <c r="K28" s="1081">
        <v>2.9976022799577735E-2</v>
      </c>
      <c r="L28" s="1081">
        <v>5.999985489323327E-2</v>
      </c>
      <c r="M28" s="1081">
        <v>6.6791857293340445E-2</v>
      </c>
      <c r="N28" s="1081">
        <v>8.0560618702041037E-2</v>
      </c>
      <c r="O28" s="1081">
        <v>4.6926029736311083E-2</v>
      </c>
      <c r="P28" s="1081">
        <v>0</v>
      </c>
      <c r="Q28" s="1081">
        <v>4.0312792741402101E-3</v>
      </c>
      <c r="R28" s="1081">
        <v>2.2304141809267958E-2</v>
      </c>
      <c r="S28" s="1081">
        <v>1.4028338515865588E-2</v>
      </c>
      <c r="T28" s="1081">
        <v>6.5622701370373314E-3</v>
      </c>
      <c r="U28" s="1081">
        <v>0.34404457547786771</v>
      </c>
      <c r="V28" s="1081">
        <v>0.15964284109888574</v>
      </c>
      <c r="W28" s="1081">
        <v>0</v>
      </c>
      <c r="X28" s="1081">
        <v>9.0280928528108893E-3</v>
      </c>
      <c r="Y28" s="1081">
        <v>4.8481415585137314E-2</v>
      </c>
      <c r="Z28" s="1081">
        <v>4.8640432181160743E-2</v>
      </c>
      <c r="AA28" s="1081">
        <v>5.3492900479776846E-2</v>
      </c>
      <c r="AB28" s="1081">
        <v>0.18440173437898205</v>
      </c>
      <c r="AC28" s="1081">
        <v>0</v>
      </c>
      <c r="AD28" s="1081">
        <v>3.6513654125953719E-2</v>
      </c>
      <c r="AE28" s="1081">
        <v>7.0381598184211386E-2</v>
      </c>
      <c r="AF28" s="1081">
        <v>3.1117894342055166E-2</v>
      </c>
      <c r="AG28" s="1081">
        <v>4.6388587726761785E-2</v>
      </c>
      <c r="AH28" s="98"/>
      <c r="AI28" s="98" t="s">
        <v>25</v>
      </c>
      <c r="AJ28" s="98"/>
      <c r="AK28" s="140"/>
      <c r="AL28" s="1081">
        <v>0.42509237030284436</v>
      </c>
      <c r="AM28" s="1081">
        <v>0.4040021999656897</v>
      </c>
      <c r="AN28" s="1081">
        <v>0</v>
      </c>
      <c r="AO28" s="1081">
        <v>2.6459584453202793E-2</v>
      </c>
      <c r="AP28" s="1081">
        <v>0.16159733473992982</v>
      </c>
      <c r="AQ28" s="1081">
        <v>0.12821229003161339</v>
      </c>
      <c r="AR28" s="1081">
        <v>8.7732990740943761E-2</v>
      </c>
      <c r="AS28" s="1081">
        <v>2.1090170337154584E-2</v>
      </c>
      <c r="AT28" s="1081">
        <v>0</v>
      </c>
      <c r="AU28" s="1081">
        <v>0</v>
      </c>
      <c r="AV28" s="1081">
        <v>9.0934314719162308E-3</v>
      </c>
      <c r="AW28" s="1081">
        <v>4.4998423776285035E-3</v>
      </c>
      <c r="AX28" s="1081">
        <v>7.4968964876098512E-3</v>
      </c>
      <c r="AY28" s="1081">
        <v>1.1682200091276866</v>
      </c>
      <c r="AZ28" s="1081">
        <v>0.96660821782554185</v>
      </c>
      <c r="BA28" s="1081">
        <v>0</v>
      </c>
      <c r="BB28" s="1081">
        <v>0.14682267050422948</v>
      </c>
      <c r="BC28" s="1081">
        <v>0.25288774482456911</v>
      </c>
      <c r="BD28" s="1081">
        <v>0.3691217509438407</v>
      </c>
      <c r="BE28" s="1081">
        <v>0.19777605155290268</v>
      </c>
      <c r="BF28" s="1081">
        <v>0.20161179130214532</v>
      </c>
      <c r="BG28" s="1081">
        <v>0</v>
      </c>
      <c r="BH28" s="1081">
        <v>1.7221593280322266E-2</v>
      </c>
      <c r="BI28" s="1081">
        <v>5.3815542384015605E-2</v>
      </c>
      <c r="BJ28" s="1081">
        <v>7.3087014574752016E-2</v>
      </c>
      <c r="BK28" s="1081">
        <v>5.7487641063055428E-2</v>
      </c>
      <c r="BL28" s="1081">
        <v>1.1018885319183043</v>
      </c>
      <c r="BM28" s="1081">
        <v>0.83191740525990387</v>
      </c>
      <c r="BN28" s="1081">
        <v>0.26997112665840084</v>
      </c>
    </row>
    <row r="29" spans="1:84" ht="18.600000000000001" customHeight="1">
      <c r="A29" s="1100" t="s">
        <v>26</v>
      </c>
      <c r="B29" s="1100"/>
      <c r="C29" s="1100"/>
      <c r="D29" s="2"/>
      <c r="E29" s="1095"/>
      <c r="F29" s="1081"/>
      <c r="G29" s="1081"/>
      <c r="H29" s="1081"/>
      <c r="I29" s="1081"/>
      <c r="J29" s="1081"/>
      <c r="K29" s="1081"/>
      <c r="L29" s="1081"/>
      <c r="M29" s="1081"/>
      <c r="N29" s="1081"/>
      <c r="O29" s="1081"/>
      <c r="P29" s="1081"/>
      <c r="Q29" s="1081"/>
      <c r="R29" s="1081"/>
      <c r="S29" s="1081"/>
      <c r="T29" s="1081"/>
      <c r="U29" s="1081"/>
      <c r="V29" s="1081"/>
      <c r="W29" s="1081"/>
      <c r="X29" s="1081"/>
      <c r="Y29" s="1081"/>
      <c r="Z29" s="1081"/>
      <c r="AA29" s="1081"/>
      <c r="AB29" s="1081"/>
      <c r="AC29" s="1081"/>
      <c r="AD29" s="1081"/>
      <c r="AE29" s="1081"/>
      <c r="AF29" s="1081"/>
      <c r="AG29" s="1081"/>
      <c r="AH29" s="1100" t="s">
        <v>26</v>
      </c>
      <c r="AI29" s="1100"/>
      <c r="AJ29" s="1100"/>
      <c r="AK29" s="2"/>
      <c r="AL29" s="1081"/>
      <c r="AM29" s="1081"/>
      <c r="AN29" s="1081"/>
      <c r="AO29" s="1081"/>
      <c r="AP29" s="1081"/>
      <c r="AQ29" s="1081"/>
      <c r="AR29" s="1081"/>
      <c r="AS29" s="1081"/>
      <c r="AT29" s="1081"/>
      <c r="AU29" s="1081"/>
      <c r="AV29" s="1081"/>
      <c r="AW29" s="1081"/>
      <c r="AX29" s="1081"/>
      <c r="AY29" s="1081"/>
      <c r="AZ29" s="1081"/>
      <c r="BA29" s="1081"/>
      <c r="BB29" s="1081"/>
      <c r="BC29" s="1081"/>
      <c r="BD29" s="1081"/>
      <c r="BE29" s="1081"/>
      <c r="BF29" s="1081"/>
      <c r="BG29" s="1081"/>
      <c r="BH29" s="1081"/>
      <c r="BI29" s="1081"/>
      <c r="BJ29" s="1081"/>
      <c r="BK29" s="1081"/>
      <c r="BL29" s="1081"/>
      <c r="BM29" s="1081"/>
      <c r="BN29" s="1081"/>
    </row>
    <row r="30" spans="1:84" ht="19.5" customHeight="1">
      <c r="A30" s="98"/>
      <c r="B30" s="98" t="s">
        <v>81</v>
      </c>
      <c r="C30" s="98"/>
      <c r="D30" s="140"/>
      <c r="E30" s="1095">
        <v>23.921429725967243</v>
      </c>
      <c r="F30" s="1081">
        <v>18.630826792849167</v>
      </c>
      <c r="G30" s="1081">
        <v>5.2906029331180662</v>
      </c>
      <c r="H30" s="1081">
        <v>8.7624542657521367</v>
      </c>
      <c r="I30" s="1081">
        <v>7.8157540087175361</v>
      </c>
      <c r="J30" s="1081">
        <v>6.606719120719055E-3</v>
      </c>
      <c r="K30" s="1081">
        <v>0.81718249336179349</v>
      </c>
      <c r="L30" s="1081">
        <v>2.5196089557233448</v>
      </c>
      <c r="M30" s="1081">
        <v>2.592938580492341</v>
      </c>
      <c r="N30" s="1081">
        <v>1.8794172600193595</v>
      </c>
      <c r="O30" s="1081">
        <v>0.94670025703459548</v>
      </c>
      <c r="P30" s="1081">
        <v>0</v>
      </c>
      <c r="Q30" s="1081">
        <v>0.17292777708959811</v>
      </c>
      <c r="R30" s="1081">
        <v>0.36975355346799466</v>
      </c>
      <c r="S30" s="1081">
        <v>0.3169132048394333</v>
      </c>
      <c r="T30" s="1081">
        <v>8.7105721637569494E-2</v>
      </c>
      <c r="U30" s="1081">
        <v>7.2955480862508368</v>
      </c>
      <c r="V30" s="1081">
        <v>3.7166461091652296</v>
      </c>
      <c r="W30" s="1081">
        <v>1.491879629371758E-2</v>
      </c>
      <c r="X30" s="1081">
        <v>0.35965074435039823</v>
      </c>
      <c r="Y30" s="1081">
        <v>0.92299252075346983</v>
      </c>
      <c r="Z30" s="1081">
        <v>1.1400880569856018</v>
      </c>
      <c r="AA30" s="1081">
        <v>1.2789959907820385</v>
      </c>
      <c r="AB30" s="1081">
        <v>3.5789019770856152</v>
      </c>
      <c r="AC30" s="1081">
        <v>7.8595177170419448E-3</v>
      </c>
      <c r="AD30" s="1081">
        <v>0.51744286532735007</v>
      </c>
      <c r="AE30" s="1081">
        <v>1.3739624795792056</v>
      </c>
      <c r="AF30" s="1081">
        <v>1.128111936369905</v>
      </c>
      <c r="AG30" s="1081">
        <v>0.55152517809211177</v>
      </c>
      <c r="AH30" s="98"/>
      <c r="AI30" s="98" t="s">
        <v>81</v>
      </c>
      <c r="AJ30" s="98"/>
      <c r="AK30" s="140"/>
      <c r="AL30" s="1081">
        <v>4.1116065173403928</v>
      </c>
      <c r="AM30" s="1081">
        <v>3.812739763244589</v>
      </c>
      <c r="AN30" s="1081">
        <v>4.8301486198402618E-3</v>
      </c>
      <c r="AO30" s="1081">
        <v>0.41423508653797986</v>
      </c>
      <c r="AP30" s="1081">
        <v>1.2712980971983359</v>
      </c>
      <c r="AQ30" s="1081">
        <v>1.2631960539539882</v>
      </c>
      <c r="AR30" s="1081">
        <v>0.85918037693444482</v>
      </c>
      <c r="AS30" s="1081">
        <v>0.29886675409580532</v>
      </c>
      <c r="AT30" s="1081">
        <v>3.4235668788621643E-3</v>
      </c>
      <c r="AU30" s="1081">
        <v>4.6757399365919231E-2</v>
      </c>
      <c r="AV30" s="1081">
        <v>0.10252119656350045</v>
      </c>
      <c r="AW30" s="1081">
        <v>0.1020674101635508</v>
      </c>
      <c r="AX30" s="1081">
        <v>4.4097181123972623E-2</v>
      </c>
      <c r="AY30" s="1081">
        <v>3.751820856623866</v>
      </c>
      <c r="AZ30" s="1081">
        <v>3.2864148462078018</v>
      </c>
      <c r="BA30" s="1081">
        <v>6.7940552015968514E-3</v>
      </c>
      <c r="BB30" s="1081">
        <v>0.46686242620637769</v>
      </c>
      <c r="BC30" s="1081">
        <v>0.98898724262158211</v>
      </c>
      <c r="BD30" s="1081">
        <v>1.0530206580236423</v>
      </c>
      <c r="BE30" s="1081">
        <v>0.77075046415460213</v>
      </c>
      <c r="BF30" s="1081">
        <v>0.46540601041606489</v>
      </c>
      <c r="BG30" s="1081">
        <v>0</v>
      </c>
      <c r="BH30" s="1081">
        <v>4.191306500518624E-2</v>
      </c>
      <c r="BI30" s="1081">
        <v>0.15636252687963659</v>
      </c>
      <c r="BJ30" s="1081">
        <v>0.15223814478578551</v>
      </c>
      <c r="BK30" s="1081">
        <v>0.11489227374545662</v>
      </c>
      <c r="BL30" s="1081">
        <v>0</v>
      </c>
      <c r="BM30" s="1081">
        <v>0</v>
      </c>
      <c r="BN30" s="1081">
        <v>0</v>
      </c>
    </row>
    <row r="31" spans="1:84" ht="19.5" customHeight="1">
      <c r="A31" s="98"/>
      <c r="B31" s="98" t="s">
        <v>82</v>
      </c>
      <c r="C31" s="98"/>
      <c r="D31" s="140"/>
      <c r="E31" s="1095">
        <v>9.9502732827626819</v>
      </c>
      <c r="F31" s="1081">
        <v>7.6824246919855277</v>
      </c>
      <c r="G31" s="1081">
        <v>2.267848590777152</v>
      </c>
      <c r="H31" s="1081">
        <v>2.2919794672256555</v>
      </c>
      <c r="I31" s="1081">
        <v>2.09984953678621</v>
      </c>
      <c r="J31" s="1081">
        <v>0</v>
      </c>
      <c r="K31" s="1081">
        <v>0.12217610910916825</v>
      </c>
      <c r="L31" s="1081">
        <v>0.58802400004831457</v>
      </c>
      <c r="M31" s="1081">
        <v>0.6634907242557061</v>
      </c>
      <c r="N31" s="1081">
        <v>0.72615870337302002</v>
      </c>
      <c r="O31" s="1081">
        <v>0.19212993043944493</v>
      </c>
      <c r="P31" s="1081">
        <v>0</v>
      </c>
      <c r="Q31" s="1081">
        <v>2.0531599098694595E-2</v>
      </c>
      <c r="R31" s="1081">
        <v>4.4507188650291532E-2</v>
      </c>
      <c r="S31" s="1081">
        <v>7.4800486131179914E-2</v>
      </c>
      <c r="T31" s="1081">
        <v>5.2290656559278871E-2</v>
      </c>
      <c r="U31" s="1081">
        <v>2.8875582548769487</v>
      </c>
      <c r="V31" s="1081">
        <v>1.2850949602540274</v>
      </c>
      <c r="W31" s="1081">
        <v>0</v>
      </c>
      <c r="X31" s="1081">
        <v>0.10794149325481996</v>
      </c>
      <c r="Y31" s="1081">
        <v>0.50231700366967857</v>
      </c>
      <c r="Z31" s="1081">
        <v>0.38250775474561738</v>
      </c>
      <c r="AA31" s="1081">
        <v>0.29232870858391208</v>
      </c>
      <c r="AB31" s="1081">
        <v>1.6024632946229185</v>
      </c>
      <c r="AC31" s="1081">
        <v>9.8906576290466175E-3</v>
      </c>
      <c r="AD31" s="1081">
        <v>0.28142093010694297</v>
      </c>
      <c r="AE31" s="1081">
        <v>0.66372723022353575</v>
      </c>
      <c r="AF31" s="1081">
        <v>0.4259108180135191</v>
      </c>
      <c r="AG31" s="1081">
        <v>0.22151365864987549</v>
      </c>
      <c r="AH31" s="98"/>
      <c r="AI31" s="98" t="s">
        <v>82</v>
      </c>
      <c r="AJ31" s="98"/>
      <c r="AK31" s="140"/>
      <c r="AL31" s="1081">
        <v>2.0614056960910081</v>
      </c>
      <c r="AM31" s="1081">
        <v>1.9698842733206148</v>
      </c>
      <c r="AN31" s="1081">
        <v>8.7738622171118219E-3</v>
      </c>
      <c r="AO31" s="1081">
        <v>0.18570196329091324</v>
      </c>
      <c r="AP31" s="1081">
        <v>0.4292986464426099</v>
      </c>
      <c r="AQ31" s="1081">
        <v>0.80079542720036612</v>
      </c>
      <c r="AR31" s="1081">
        <v>0.54531437416961437</v>
      </c>
      <c r="AS31" s="1081">
        <v>9.1521422770394142E-2</v>
      </c>
      <c r="AT31" s="1081">
        <v>0</v>
      </c>
      <c r="AU31" s="1081">
        <v>4.0980178974198787E-3</v>
      </c>
      <c r="AV31" s="1081">
        <v>3.8881069189150498E-2</v>
      </c>
      <c r="AW31" s="1081">
        <v>2.5105177931424211E-2</v>
      </c>
      <c r="AX31" s="1081">
        <v>2.3437157752399553E-2</v>
      </c>
      <c r="AY31" s="1081">
        <v>2.7093298645690664</v>
      </c>
      <c r="AZ31" s="1081">
        <v>2.323686078018858</v>
      </c>
      <c r="BA31" s="1081">
        <v>1.3771579485964167E-2</v>
      </c>
      <c r="BB31" s="1081">
        <v>0.19644415175308427</v>
      </c>
      <c r="BC31" s="1081">
        <v>0.90625093634149789</v>
      </c>
      <c r="BD31" s="1081">
        <v>0.76836700037869821</v>
      </c>
      <c r="BE31" s="1081">
        <v>0.43885241005961423</v>
      </c>
      <c r="BF31" s="1081">
        <v>0.38564378655020753</v>
      </c>
      <c r="BG31" s="1081">
        <v>0</v>
      </c>
      <c r="BH31" s="1081">
        <v>1.4747189958560969E-2</v>
      </c>
      <c r="BI31" s="1081">
        <v>0.15866409069387902</v>
      </c>
      <c r="BJ31" s="1081">
        <v>0.1305782714118742</v>
      </c>
      <c r="BK31" s="1081">
        <v>8.1654234485893484E-2</v>
      </c>
      <c r="BL31" s="1081">
        <v>0</v>
      </c>
      <c r="BM31" s="1081">
        <v>0</v>
      </c>
      <c r="BN31" s="1081">
        <v>0</v>
      </c>
    </row>
    <row r="32" spans="1:84" ht="19.5" customHeight="1">
      <c r="A32" s="98"/>
      <c r="B32" s="98" t="s">
        <v>83</v>
      </c>
      <c r="C32" s="98"/>
      <c r="D32" s="140"/>
      <c r="E32" s="1095">
        <v>5.1749661131318465</v>
      </c>
      <c r="F32" s="1081">
        <v>3.9917663023304786</v>
      </c>
      <c r="G32" s="1081">
        <v>1.1831998108013688</v>
      </c>
      <c r="H32" s="1081">
        <v>0.90555437198653299</v>
      </c>
      <c r="I32" s="1081">
        <v>0.82917685433252453</v>
      </c>
      <c r="J32" s="1081">
        <v>0</v>
      </c>
      <c r="K32" s="1081">
        <v>4.667180806888109E-2</v>
      </c>
      <c r="L32" s="1081">
        <v>0.19039088998545181</v>
      </c>
      <c r="M32" s="1081">
        <v>0.34231992129281336</v>
      </c>
      <c r="N32" s="1081">
        <v>0.24979423498537831</v>
      </c>
      <c r="O32" s="1081">
        <v>7.6377517654009061E-2</v>
      </c>
      <c r="P32" s="1081">
        <v>0</v>
      </c>
      <c r="Q32" s="1081">
        <v>4.8990846062549141E-3</v>
      </c>
      <c r="R32" s="1081">
        <v>1.8427881221837781E-2</v>
      </c>
      <c r="S32" s="1081">
        <v>3.4905789435707144E-2</v>
      </c>
      <c r="T32" s="1081">
        <v>1.8144762390209214E-2</v>
      </c>
      <c r="U32" s="1081">
        <v>1.5811642043347822</v>
      </c>
      <c r="V32" s="1081">
        <v>0.73784174473891317</v>
      </c>
      <c r="W32" s="1081">
        <v>5.6967268924475708E-3</v>
      </c>
      <c r="X32" s="1081">
        <v>5.9580362237049891E-2</v>
      </c>
      <c r="Y32" s="1081">
        <v>0.20764337804293467</v>
      </c>
      <c r="Z32" s="1081">
        <v>0.26377161414571954</v>
      </c>
      <c r="AA32" s="1081">
        <v>0.20114966342076107</v>
      </c>
      <c r="AB32" s="1081">
        <v>0.8433224595958706</v>
      </c>
      <c r="AC32" s="1081">
        <v>2.504219064889587E-3</v>
      </c>
      <c r="AD32" s="1081">
        <v>0.12633138948860265</v>
      </c>
      <c r="AE32" s="1081">
        <v>0.30642070590714254</v>
      </c>
      <c r="AF32" s="1081">
        <v>0.28241029475048657</v>
      </c>
      <c r="AG32" s="1081">
        <v>0.12565585038474947</v>
      </c>
      <c r="AH32" s="98"/>
      <c r="AI32" s="98" t="s">
        <v>83</v>
      </c>
      <c r="AJ32" s="98"/>
      <c r="AK32" s="140"/>
      <c r="AL32" s="1081">
        <v>1.3046865739033475</v>
      </c>
      <c r="AM32" s="1081">
        <v>1.2399449534844098</v>
      </c>
      <c r="AN32" s="1081">
        <v>0</v>
      </c>
      <c r="AO32" s="1081">
        <v>8.8569036735938675E-2</v>
      </c>
      <c r="AP32" s="1081">
        <v>0.33579634269991704</v>
      </c>
      <c r="AQ32" s="1081">
        <v>0.46618272721398679</v>
      </c>
      <c r="AR32" s="1081">
        <v>0.34939684683456657</v>
      </c>
      <c r="AS32" s="1081">
        <v>6.4741620418938287E-2</v>
      </c>
      <c r="AT32" s="1081">
        <v>0</v>
      </c>
      <c r="AU32" s="1081">
        <v>6.3501433264802438E-3</v>
      </c>
      <c r="AV32" s="1081">
        <v>1.585833291505874E-2</v>
      </c>
      <c r="AW32" s="1081">
        <v>2.8331848684568922E-2</v>
      </c>
      <c r="AX32" s="1081">
        <v>1.4201295492830375E-2</v>
      </c>
      <c r="AY32" s="1081">
        <v>1.3835609629071828</v>
      </c>
      <c r="AZ32" s="1081">
        <v>1.1848027497746316</v>
      </c>
      <c r="BA32" s="1081">
        <v>3.2663726931157565E-4</v>
      </c>
      <c r="BB32" s="1081">
        <v>9.6026302280768028E-2</v>
      </c>
      <c r="BC32" s="1081">
        <v>0.33199810824552423</v>
      </c>
      <c r="BD32" s="1081">
        <v>0.46455704727353925</v>
      </c>
      <c r="BE32" s="1081">
        <v>0.29189465470548842</v>
      </c>
      <c r="BF32" s="1081">
        <v>0.19875821313255149</v>
      </c>
      <c r="BG32" s="1081">
        <v>2.2709067294995259E-3</v>
      </c>
      <c r="BH32" s="1081">
        <v>2.2833441441324306E-2</v>
      </c>
      <c r="BI32" s="1081">
        <v>7.0123828358688703E-2</v>
      </c>
      <c r="BJ32" s="1081">
        <v>6.7673342211606549E-2</v>
      </c>
      <c r="BK32" s="1081">
        <v>3.5856694391432346E-2</v>
      </c>
      <c r="BL32" s="1081">
        <v>0</v>
      </c>
      <c r="BM32" s="1081">
        <v>0</v>
      </c>
      <c r="BN32" s="1081">
        <v>0</v>
      </c>
    </row>
    <row r="33" spans="1:66" ht="19.5" customHeight="1">
      <c r="A33" s="98"/>
      <c r="B33" s="98" t="s">
        <v>344</v>
      </c>
      <c r="C33" s="98"/>
      <c r="D33" s="140"/>
      <c r="E33" s="1095">
        <v>3.0360492142755935</v>
      </c>
      <c r="F33" s="1081">
        <v>2.3267050833806313</v>
      </c>
      <c r="G33" s="1081">
        <v>0.70934413089496295</v>
      </c>
      <c r="H33" s="1081">
        <v>0.21215982595107266</v>
      </c>
      <c r="I33" s="1081">
        <v>0.18479424339093797</v>
      </c>
      <c r="J33" s="1081">
        <v>6.5229436899828354E-3</v>
      </c>
      <c r="K33" s="1081">
        <v>2.3361412736044803E-2</v>
      </c>
      <c r="L33" s="1081">
        <v>2.9865271484965181E-2</v>
      </c>
      <c r="M33" s="1081">
        <v>6.6554136946712819E-2</v>
      </c>
      <c r="N33" s="1081">
        <v>5.8490478533232346E-2</v>
      </c>
      <c r="O33" s="1081">
        <v>2.7365582560134712E-2</v>
      </c>
      <c r="P33" s="1081">
        <v>0</v>
      </c>
      <c r="Q33" s="1081">
        <v>6.5512019747545622E-3</v>
      </c>
      <c r="R33" s="1081">
        <v>1.4143430389449239E-2</v>
      </c>
      <c r="S33" s="1081">
        <v>3.2614718449914177E-3</v>
      </c>
      <c r="T33" s="1081">
        <v>3.409478350939492E-3</v>
      </c>
      <c r="U33" s="1081">
        <v>0.46600719179505856</v>
      </c>
      <c r="V33" s="1081">
        <v>0.21476807245823537</v>
      </c>
      <c r="W33" s="1081">
        <v>0</v>
      </c>
      <c r="X33" s="1081">
        <v>7.0359235033949329E-3</v>
      </c>
      <c r="Y33" s="1081">
        <v>7.99722449377058E-2</v>
      </c>
      <c r="Z33" s="1081">
        <v>5.7116510555301002E-2</v>
      </c>
      <c r="AA33" s="1081">
        <v>7.0643393461833681E-2</v>
      </c>
      <c r="AB33" s="1081">
        <v>0.25123911933682308</v>
      </c>
      <c r="AC33" s="1081">
        <v>0</v>
      </c>
      <c r="AD33" s="1081">
        <v>4.6717031250490856E-2</v>
      </c>
      <c r="AE33" s="1081">
        <v>9.842850096321791E-2</v>
      </c>
      <c r="AF33" s="1081">
        <v>6.5304370710400586E-2</v>
      </c>
      <c r="AG33" s="1081">
        <v>4.0789216412713811E-2</v>
      </c>
      <c r="AH33" s="98"/>
      <c r="AI33" s="98" t="s">
        <v>344</v>
      </c>
      <c r="AJ33" s="98"/>
      <c r="AK33" s="140"/>
      <c r="AL33" s="1081">
        <v>0.385195503003397</v>
      </c>
      <c r="AM33" s="1081">
        <v>0.36808587474677873</v>
      </c>
      <c r="AN33" s="1081">
        <v>0</v>
      </c>
      <c r="AO33" s="1081">
        <v>3.0195014228631092E-2</v>
      </c>
      <c r="AP33" s="1081">
        <v>0.14961565605409857</v>
      </c>
      <c r="AQ33" s="1081">
        <v>0.11195112388754101</v>
      </c>
      <c r="AR33" s="1081">
        <v>7.6324080576508108E-2</v>
      </c>
      <c r="AS33" s="1081">
        <v>1.710962825661828E-2</v>
      </c>
      <c r="AT33" s="1081">
        <v>0</v>
      </c>
      <c r="AU33" s="1081">
        <v>2.9359396907444268E-3</v>
      </c>
      <c r="AV33" s="1081">
        <v>7.0868442829369266E-3</v>
      </c>
      <c r="AW33" s="1081">
        <v>3.5068920161218146E-3</v>
      </c>
      <c r="AX33" s="1081">
        <v>3.5799522668151129E-3</v>
      </c>
      <c r="AY33" s="1081">
        <v>1.0829467456253734</v>
      </c>
      <c r="AZ33" s="1081">
        <v>0.88989041543737568</v>
      </c>
      <c r="BA33" s="1081">
        <v>0</v>
      </c>
      <c r="BB33" s="1081">
        <v>0.13978327980400726</v>
      </c>
      <c r="BC33" s="1081">
        <v>0.27306012987840517</v>
      </c>
      <c r="BD33" s="1081">
        <v>0.3149922601951084</v>
      </c>
      <c r="BE33" s="1081">
        <v>0.16205474555985516</v>
      </c>
      <c r="BF33" s="1081">
        <v>0.19305633018799792</v>
      </c>
      <c r="BG33" s="1081">
        <v>0</v>
      </c>
      <c r="BH33" s="1081">
        <v>1.6701048942979892E-2</v>
      </c>
      <c r="BI33" s="1081">
        <v>5.8554653289493018E-2</v>
      </c>
      <c r="BJ33" s="1081">
        <v>6.6815879949509036E-2</v>
      </c>
      <c r="BK33" s="1081">
        <v>5.0984748006015948E-2</v>
      </c>
      <c r="BL33" s="1081">
        <v>0.88973994790069122</v>
      </c>
      <c r="BM33" s="1081">
        <v>0.67230950943695567</v>
      </c>
      <c r="BN33" s="1081">
        <v>0.21743043846373566</v>
      </c>
    </row>
    <row r="34" spans="1:66" ht="19.5" customHeight="1">
      <c r="A34" s="98"/>
      <c r="B34" s="98" t="s">
        <v>343</v>
      </c>
      <c r="C34" s="98"/>
      <c r="D34" s="140"/>
      <c r="E34" s="1095">
        <v>42.273869346733669</v>
      </c>
      <c r="F34" s="1081">
        <v>33.8391959798995</v>
      </c>
      <c r="G34" s="1081">
        <v>8.4346733668341702</v>
      </c>
      <c r="H34" s="1081">
        <v>17.238693467336685</v>
      </c>
      <c r="I34" s="1081">
        <v>14.505025125628141</v>
      </c>
      <c r="J34" s="1081">
        <v>5.0251256281407036E-3</v>
      </c>
      <c r="K34" s="1081">
        <v>1.8316582914572865</v>
      </c>
      <c r="L34" s="1081">
        <v>5.8517587939698492</v>
      </c>
      <c r="M34" s="1081">
        <v>3.4447236180904524</v>
      </c>
      <c r="N34" s="1081">
        <v>3.3718592964824121</v>
      </c>
      <c r="O34" s="1081">
        <v>2.7336683417085426</v>
      </c>
      <c r="P34" s="1081">
        <v>5.0251256281407036E-3</v>
      </c>
      <c r="Q34" s="1081">
        <v>0.53015075376884424</v>
      </c>
      <c r="R34" s="1081">
        <v>1.0452261306532664</v>
      </c>
      <c r="S34" s="1081">
        <v>0.73618090452261309</v>
      </c>
      <c r="T34" s="1081">
        <v>0.41708542713567837</v>
      </c>
      <c r="U34" s="1081">
        <v>11.273869346733669</v>
      </c>
      <c r="V34" s="1081">
        <v>7.025125628140704</v>
      </c>
      <c r="W34" s="1081">
        <v>2.5125628140703518E-3</v>
      </c>
      <c r="X34" s="1081">
        <v>0.68592964824120606</v>
      </c>
      <c r="Y34" s="1081">
        <v>2.120603015075377</v>
      </c>
      <c r="Z34" s="1081">
        <v>2.2412060301507539</v>
      </c>
      <c r="AA34" s="1081">
        <v>1.9748743718592965</v>
      </c>
      <c r="AB34" s="1081">
        <v>4.2487437185929648</v>
      </c>
      <c r="AC34" s="1081">
        <v>1.507537688442211E-2</v>
      </c>
      <c r="AD34" s="1081">
        <v>0.65075376884422109</v>
      </c>
      <c r="AE34" s="1081">
        <v>1.6557788944723617</v>
      </c>
      <c r="AF34" s="1081">
        <v>1.329145728643216</v>
      </c>
      <c r="AG34" s="1081">
        <v>0.59798994974874375</v>
      </c>
      <c r="AH34" s="98"/>
      <c r="AI34" s="98" t="s">
        <v>343</v>
      </c>
      <c r="AJ34" s="98"/>
      <c r="AK34" s="140"/>
      <c r="AL34" s="1081">
        <v>8.4974874371859297</v>
      </c>
      <c r="AM34" s="1081">
        <v>7.7688442211055273</v>
      </c>
      <c r="AN34" s="1081">
        <v>3.015075376884422E-2</v>
      </c>
      <c r="AO34" s="1081">
        <v>0.93969849246231152</v>
      </c>
      <c r="AP34" s="1081">
        <v>2.4798994974874371</v>
      </c>
      <c r="AQ34" s="1081">
        <v>2.9070351758793969</v>
      </c>
      <c r="AR34" s="1081">
        <v>1.4120603015075377</v>
      </c>
      <c r="AS34" s="1081">
        <v>0.72864321608040206</v>
      </c>
      <c r="AT34" s="1081">
        <v>0</v>
      </c>
      <c r="AU34" s="1081">
        <v>0.12060301507537688</v>
      </c>
      <c r="AV34" s="1081">
        <v>0.32914572864321606</v>
      </c>
      <c r="AW34" s="1081">
        <v>0.19849246231155779</v>
      </c>
      <c r="AX34" s="1081">
        <v>8.0402010050251257E-2</v>
      </c>
      <c r="AY34" s="1081">
        <v>5.2638190954773867</v>
      </c>
      <c r="AZ34" s="1081">
        <v>4.5452261306532664</v>
      </c>
      <c r="BA34" s="1081">
        <v>3.015075376884422E-2</v>
      </c>
      <c r="BB34" s="1081">
        <v>1.0804020100502512</v>
      </c>
      <c r="BC34" s="1081">
        <v>1.4472361809045227</v>
      </c>
      <c r="BD34" s="1081">
        <v>1.3391959798994975</v>
      </c>
      <c r="BE34" s="1081">
        <v>0.64824120603015079</v>
      </c>
      <c r="BF34" s="1081">
        <v>0.71859296482412061</v>
      </c>
      <c r="BG34" s="1081">
        <v>0</v>
      </c>
      <c r="BH34" s="1081">
        <v>8.5427135678391955E-2</v>
      </c>
      <c r="BI34" s="1081">
        <v>0.20603015075376885</v>
      </c>
      <c r="BJ34" s="1081">
        <v>0.23869346733668342</v>
      </c>
      <c r="BK34" s="1081">
        <v>0.18844221105527639</v>
      </c>
      <c r="BL34" s="1081">
        <v>0</v>
      </c>
      <c r="BM34" s="1081">
        <v>0</v>
      </c>
      <c r="BN34" s="1081">
        <v>0</v>
      </c>
    </row>
    <row r="35" spans="1:66" ht="18.600000000000001" customHeight="1">
      <c r="A35" s="1100" t="s">
        <v>27</v>
      </c>
      <c r="B35" s="1100"/>
      <c r="C35" s="1100"/>
      <c r="D35" s="2"/>
      <c r="E35" s="1095"/>
      <c r="F35" s="1081"/>
      <c r="G35" s="1081"/>
      <c r="H35" s="1081"/>
      <c r="I35" s="1081"/>
      <c r="J35" s="1081"/>
      <c r="K35" s="1081"/>
      <c r="L35" s="1081"/>
      <c r="M35" s="1081"/>
      <c r="N35" s="1081"/>
      <c r="O35" s="1081"/>
      <c r="P35" s="1081"/>
      <c r="Q35" s="1081"/>
      <c r="R35" s="1081"/>
      <c r="S35" s="1081"/>
      <c r="T35" s="1081"/>
      <c r="U35" s="1081"/>
      <c r="V35" s="1081"/>
      <c r="W35" s="1081"/>
      <c r="X35" s="1081"/>
      <c r="Y35" s="1081"/>
      <c r="Z35" s="1081"/>
      <c r="AA35" s="1081"/>
      <c r="AB35" s="1081"/>
      <c r="AC35" s="1081"/>
      <c r="AD35" s="1081"/>
      <c r="AE35" s="1081"/>
      <c r="AF35" s="1081"/>
      <c r="AG35" s="1081"/>
      <c r="AH35" s="1100" t="s">
        <v>27</v>
      </c>
      <c r="AI35" s="1100"/>
      <c r="AJ35" s="1100"/>
      <c r="AK35" s="2"/>
      <c r="AL35" s="1081"/>
      <c r="AM35" s="1081"/>
      <c r="AN35" s="1081"/>
      <c r="AO35" s="1081"/>
      <c r="AP35" s="1081"/>
      <c r="AQ35" s="1081"/>
      <c r="AR35" s="1081"/>
      <c r="AS35" s="1081"/>
      <c r="AT35" s="1081"/>
      <c r="AU35" s="1081"/>
      <c r="AV35" s="1081"/>
      <c r="AW35" s="1081"/>
      <c r="AX35" s="1081"/>
      <c r="AY35" s="1081"/>
      <c r="AZ35" s="1081"/>
      <c r="BA35" s="1081"/>
      <c r="BB35" s="1081"/>
      <c r="BC35" s="1081"/>
      <c r="BD35" s="1081"/>
      <c r="BE35" s="1081"/>
      <c r="BF35" s="1081"/>
      <c r="BG35" s="1081"/>
      <c r="BH35" s="1081"/>
      <c r="BI35" s="1081"/>
      <c r="BJ35" s="1081"/>
      <c r="BK35" s="1081"/>
      <c r="BL35" s="1081"/>
      <c r="BM35" s="1081"/>
      <c r="BN35" s="1081"/>
    </row>
    <row r="36" spans="1:66" ht="18.600000000000001" customHeight="1">
      <c r="A36" s="1120" t="s">
        <v>65</v>
      </c>
      <c r="B36" s="1120"/>
      <c r="C36" s="6"/>
      <c r="D36" s="2"/>
      <c r="E36" s="1095">
        <v>8.4892688010156636</v>
      </c>
      <c r="F36" s="1081">
        <v>6.5862450944853137</v>
      </c>
      <c r="G36" s="1081">
        <v>1.9030237065303695</v>
      </c>
      <c r="H36" s="1081">
        <v>2.3632095933732495</v>
      </c>
      <c r="I36" s="1081">
        <v>2.0962895475355512</v>
      </c>
      <c r="J36" s="1081">
        <v>3.6105304452974177E-3</v>
      </c>
      <c r="K36" s="1081">
        <v>0.20730093334185101</v>
      </c>
      <c r="L36" s="1081">
        <v>0.65771911020626128</v>
      </c>
      <c r="M36" s="1081">
        <v>0.68489729654863973</v>
      </c>
      <c r="N36" s="1081">
        <v>0.54276167699350875</v>
      </c>
      <c r="O36" s="1081">
        <v>0.26692004583770057</v>
      </c>
      <c r="P36" s="1081">
        <v>1.293577388262083E-4</v>
      </c>
      <c r="Q36" s="1081">
        <v>4.5694923297141428E-2</v>
      </c>
      <c r="R36" s="1081">
        <v>9.8534907953675713E-2</v>
      </c>
      <c r="S36" s="1081">
        <v>8.7542763623557299E-2</v>
      </c>
      <c r="T36" s="1081">
        <v>3.5018093224499641E-2</v>
      </c>
      <c r="U36" s="1081">
        <v>2.3799087434485791</v>
      </c>
      <c r="V36" s="1081">
        <v>1.1950457657647899</v>
      </c>
      <c r="W36" s="1081">
        <v>4.5931585301399874E-3</v>
      </c>
      <c r="X36" s="1081">
        <v>0.10540932879193171</v>
      </c>
      <c r="Y36" s="1081">
        <v>0.33488713906480849</v>
      </c>
      <c r="Z36" s="1081">
        <v>0.37999824002565541</v>
      </c>
      <c r="AA36" s="1081">
        <v>0.37015789935225701</v>
      </c>
      <c r="AB36" s="1081">
        <v>1.1848629776837898</v>
      </c>
      <c r="AC36" s="1081">
        <v>3.2723395899774605E-3</v>
      </c>
      <c r="AD36" s="1081">
        <v>0.18294752616450452</v>
      </c>
      <c r="AE36" s="1081">
        <v>0.45102322170928805</v>
      </c>
      <c r="AF36" s="1081">
        <v>0.36890390174363752</v>
      </c>
      <c r="AG36" s="1081">
        <v>0.17871598847638426</v>
      </c>
      <c r="AH36" s="1120" t="s">
        <v>65</v>
      </c>
      <c r="AI36" s="1120"/>
      <c r="AJ36" s="6"/>
      <c r="AK36" s="2"/>
      <c r="AL36" s="1081">
        <v>1.615894454942292</v>
      </c>
      <c r="AM36" s="1081">
        <v>1.5142455956429199</v>
      </c>
      <c r="AN36" s="1081">
        <v>2.1287231246093991E-3</v>
      </c>
      <c r="AO36" s="1081">
        <v>0.14687367106245786</v>
      </c>
      <c r="AP36" s="1081">
        <v>0.46772498454034195</v>
      </c>
      <c r="AQ36" s="1081">
        <v>0.53490560932026054</v>
      </c>
      <c r="AR36" s="1081">
        <v>0.3626126075952531</v>
      </c>
      <c r="AS36" s="1081">
        <v>0.10164885929937389</v>
      </c>
      <c r="AT36" s="1081">
        <v>5.2147338463287085E-4</v>
      </c>
      <c r="AU36" s="1081">
        <v>1.4143481713729606E-2</v>
      </c>
      <c r="AV36" s="1081">
        <v>3.5791549131306763E-2</v>
      </c>
      <c r="AW36" s="1081">
        <v>3.4034371477194521E-2</v>
      </c>
      <c r="AX36" s="1081">
        <v>1.7157983592510175E-2</v>
      </c>
      <c r="AY36" s="1081">
        <v>1.7950916449482646</v>
      </c>
      <c r="AZ36" s="1081">
        <v>1.5286346937551438</v>
      </c>
      <c r="BA36" s="1081">
        <v>2.9085898001930863E-3</v>
      </c>
      <c r="BB36" s="1081">
        <v>0.19291307861267284</v>
      </c>
      <c r="BC36" s="1081">
        <v>0.47160304864711422</v>
      </c>
      <c r="BD36" s="1081">
        <v>0.53108268927490587</v>
      </c>
      <c r="BE36" s="1081">
        <v>0.33012728742025971</v>
      </c>
      <c r="BF36" s="1081">
        <v>0.2664569511931219</v>
      </c>
      <c r="BG36" s="1081">
        <v>8.9934427945840059E-4</v>
      </c>
      <c r="BH36" s="1081">
        <v>2.4805185862284602E-2</v>
      </c>
      <c r="BI36" s="1081">
        <v>8.9874614489346832E-2</v>
      </c>
      <c r="BJ36" s="1081">
        <v>8.9241655658602745E-2</v>
      </c>
      <c r="BK36" s="1081">
        <v>6.1636150903429214E-2</v>
      </c>
      <c r="BL36" s="1081">
        <v>0.33516436430328611</v>
      </c>
      <c r="BM36" s="1081">
        <v>0.25318732840502617</v>
      </c>
      <c r="BN36" s="1081">
        <v>8.1977035898260012E-2</v>
      </c>
    </row>
    <row r="37" spans="1:66" ht="18.600000000000001" customHeight="1">
      <c r="A37" s="7"/>
      <c r="B37" s="98" t="s">
        <v>28</v>
      </c>
      <c r="C37" s="7"/>
      <c r="D37" s="2"/>
      <c r="E37" s="1095">
        <v>13.121106069793942</v>
      </c>
      <c r="F37" s="1081">
        <v>10.45725261965101</v>
      </c>
      <c r="G37" s="1081">
        <v>2.663853450142919</v>
      </c>
      <c r="H37" s="1081">
        <v>4.4567372563636614</v>
      </c>
      <c r="I37" s="1081">
        <v>3.9330804187457686</v>
      </c>
      <c r="J37" s="1081">
        <v>3.0846200494497283E-3</v>
      </c>
      <c r="K37" s="1081">
        <v>0.40886387592530099</v>
      </c>
      <c r="L37" s="1081">
        <v>1.1777065536787368</v>
      </c>
      <c r="M37" s="1081">
        <v>1.2713473524068795</v>
      </c>
      <c r="N37" s="1081">
        <v>1.0720780166854076</v>
      </c>
      <c r="O37" s="1081">
        <v>0.52365683761788984</v>
      </c>
      <c r="P37" s="1081">
        <v>0</v>
      </c>
      <c r="Q37" s="1081">
        <v>8.8485352148719484E-2</v>
      </c>
      <c r="R37" s="1081">
        <v>0.1849350936598893</v>
      </c>
      <c r="S37" s="1081">
        <v>0.176403902882038</v>
      </c>
      <c r="T37" s="1081">
        <v>7.3832488927243076E-2</v>
      </c>
      <c r="U37" s="1081">
        <v>3.7948903163191554</v>
      </c>
      <c r="V37" s="1081">
        <v>2.0781530216554112</v>
      </c>
      <c r="W37" s="1081">
        <v>6.9654570325140448E-3</v>
      </c>
      <c r="X37" s="1081">
        <v>0.18103182641139506</v>
      </c>
      <c r="Y37" s="1081">
        <v>0.56593039945333601</v>
      </c>
      <c r="Z37" s="1081">
        <v>0.62811623141727202</v>
      </c>
      <c r="AA37" s="1081">
        <v>0.69610910734089149</v>
      </c>
      <c r="AB37" s="1081">
        <v>1.7167372946637458</v>
      </c>
      <c r="AC37" s="1081">
        <v>5.2297359000330786E-3</v>
      </c>
      <c r="AD37" s="1081">
        <v>0.2480860994935544</v>
      </c>
      <c r="AE37" s="1081">
        <v>0.63619544822742657</v>
      </c>
      <c r="AF37" s="1081">
        <v>0.56484318824336277</v>
      </c>
      <c r="AG37" s="1081">
        <v>0.26238282279936781</v>
      </c>
      <c r="AH37" s="7"/>
      <c r="AI37" s="98" t="s">
        <v>28</v>
      </c>
      <c r="AJ37" s="7"/>
      <c r="AK37" s="2"/>
      <c r="AL37" s="1081">
        <v>2.3144841425120712</v>
      </c>
      <c r="AM37" s="1081">
        <v>2.1821796800998094</v>
      </c>
      <c r="AN37" s="1081">
        <v>3.8733521470451335E-3</v>
      </c>
      <c r="AO37" s="1081">
        <v>0.22982622224520405</v>
      </c>
      <c r="AP37" s="1081">
        <v>0.65938848822679585</v>
      </c>
      <c r="AQ37" s="1081">
        <v>0.73911390443505975</v>
      </c>
      <c r="AR37" s="1081">
        <v>0.54997771304570364</v>
      </c>
      <c r="AS37" s="1081">
        <v>0.13230446241226254</v>
      </c>
      <c r="AT37" s="1081">
        <v>0</v>
      </c>
      <c r="AU37" s="1081">
        <v>2.134823476846992E-2</v>
      </c>
      <c r="AV37" s="1081">
        <v>4.6521780329369322E-2</v>
      </c>
      <c r="AW37" s="1081">
        <v>3.7957105923574375E-2</v>
      </c>
      <c r="AX37" s="1081">
        <v>2.6477341390848924E-2</v>
      </c>
      <c r="AY37" s="1081">
        <v>2.4164370570234319</v>
      </c>
      <c r="AZ37" s="1081">
        <v>2.159856422257115</v>
      </c>
      <c r="BA37" s="1081">
        <v>4.5598731165443253E-3</v>
      </c>
      <c r="BB37" s="1081">
        <v>0.29337868493682728</v>
      </c>
      <c r="BC37" s="1081">
        <v>0.69600146449244749</v>
      </c>
      <c r="BD37" s="1081">
        <v>0.7476139674994583</v>
      </c>
      <c r="BE37" s="1081">
        <v>0.41830243221183877</v>
      </c>
      <c r="BF37" s="1081">
        <v>0.2565806347663166</v>
      </c>
      <c r="BG37" s="1081">
        <v>0</v>
      </c>
      <c r="BH37" s="1081">
        <v>2.9570958305792466E-2</v>
      </c>
      <c r="BI37" s="1081">
        <v>0.10509518699508329</v>
      </c>
      <c r="BJ37" s="1081">
        <v>7.2692278519649933E-2</v>
      </c>
      <c r="BK37" s="1081">
        <v>4.9222210945790996E-2</v>
      </c>
      <c r="BL37" s="1081">
        <v>0.13855729757561691</v>
      </c>
      <c r="BM37" s="1081">
        <v>0.10407512402120039</v>
      </c>
      <c r="BN37" s="1081">
        <v>3.4482173554416538E-2</v>
      </c>
    </row>
    <row r="38" spans="1:66" ht="18.600000000000001" customHeight="1">
      <c r="A38" s="139"/>
      <c r="B38" s="139" t="s">
        <v>854</v>
      </c>
      <c r="C38" s="139"/>
      <c r="D38" s="140"/>
      <c r="E38" s="1095">
        <v>11.705429699797889</v>
      </c>
      <c r="F38" s="1081">
        <v>9.6232468883153341</v>
      </c>
      <c r="G38" s="1081">
        <v>2.0821828114825496</v>
      </c>
      <c r="H38" s="1081">
        <v>2.5702782975388514</v>
      </c>
      <c r="I38" s="1081">
        <v>2.3121390323092594</v>
      </c>
      <c r="J38" s="1081">
        <v>5.7480346066431931E-3</v>
      </c>
      <c r="K38" s="1081">
        <v>0.19089359658341795</v>
      </c>
      <c r="L38" s="1081">
        <v>0.66616099763039072</v>
      </c>
      <c r="M38" s="1081">
        <v>0.8865993091342238</v>
      </c>
      <c r="N38" s="1081">
        <v>0.5627370943545813</v>
      </c>
      <c r="O38" s="1081">
        <v>0.25813926522959174</v>
      </c>
      <c r="P38" s="1081">
        <v>0</v>
      </c>
      <c r="Q38" s="1081">
        <v>4.2005006414340976E-2</v>
      </c>
      <c r="R38" s="1081">
        <v>0.10087291524846628</v>
      </c>
      <c r="S38" s="1081">
        <v>7.8677041363657899E-2</v>
      </c>
      <c r="T38" s="1081">
        <v>3.6584302203126494E-2</v>
      </c>
      <c r="U38" s="1081">
        <v>3.1476273591880575</v>
      </c>
      <c r="V38" s="1081">
        <v>1.7154326704296758</v>
      </c>
      <c r="W38" s="1081">
        <v>6.7159167224486544E-3</v>
      </c>
      <c r="X38" s="1081">
        <v>0.1632526140688918</v>
      </c>
      <c r="Y38" s="1081">
        <v>0.51240436831144254</v>
      </c>
      <c r="Z38" s="1081">
        <v>0.6096966242468721</v>
      </c>
      <c r="AA38" s="1081">
        <v>0.4233631470800206</v>
      </c>
      <c r="AB38" s="1081">
        <v>1.4321946887583796</v>
      </c>
      <c r="AC38" s="1081">
        <v>1.3014632558367009E-2</v>
      </c>
      <c r="AD38" s="1081">
        <v>0.17704374136669113</v>
      </c>
      <c r="AE38" s="1081">
        <v>0.57574627140933032</v>
      </c>
      <c r="AF38" s="1081">
        <v>0.45695097381949856</v>
      </c>
      <c r="AG38" s="1081">
        <v>0.20943906960449357</v>
      </c>
      <c r="AH38" s="139"/>
      <c r="AI38" s="139" t="s">
        <v>854</v>
      </c>
      <c r="AJ38" s="139"/>
      <c r="AK38" s="140"/>
      <c r="AL38" s="1081">
        <v>2.91671302136786</v>
      </c>
      <c r="AM38" s="1081">
        <v>2.7519711566223481</v>
      </c>
      <c r="AN38" s="1081">
        <v>4.0295500334691925E-3</v>
      </c>
      <c r="AO38" s="1081">
        <v>0.27946899621348392</v>
      </c>
      <c r="AP38" s="1081">
        <v>0.890709135476075</v>
      </c>
      <c r="AQ38" s="1081">
        <v>0.97397347118381417</v>
      </c>
      <c r="AR38" s="1081">
        <v>0.6037900037155054</v>
      </c>
      <c r="AS38" s="1081">
        <v>0.16474186474551075</v>
      </c>
      <c r="AT38" s="1081">
        <v>0</v>
      </c>
      <c r="AU38" s="1081">
        <v>9.4022834114281164E-3</v>
      </c>
      <c r="AV38" s="1081">
        <v>6.8295109724123323E-2</v>
      </c>
      <c r="AW38" s="1081">
        <v>6.4733672939782855E-2</v>
      </c>
      <c r="AX38" s="1081">
        <v>2.231079867017647E-2</v>
      </c>
      <c r="AY38" s="1081">
        <v>2.9476219206861702</v>
      </c>
      <c r="AZ38" s="1081">
        <v>2.764360269973722</v>
      </c>
      <c r="BA38" s="1081">
        <v>7.3875083946935193E-3</v>
      </c>
      <c r="BB38" s="1081">
        <v>0.35824139774390179</v>
      </c>
      <c r="BC38" s="1081">
        <v>1.0760543108228293</v>
      </c>
      <c r="BD38" s="1081">
        <v>0.90429555302941045</v>
      </c>
      <c r="BE38" s="1081">
        <v>0.41838149998288721</v>
      </c>
      <c r="BF38" s="1081">
        <v>0.18326165071244654</v>
      </c>
      <c r="BG38" s="1081">
        <v>0</v>
      </c>
      <c r="BH38" s="1081">
        <v>1.4218349895703301E-2</v>
      </c>
      <c r="BI38" s="1081">
        <v>9.42083384407887E-2</v>
      </c>
      <c r="BJ38" s="1081">
        <v>3.7770866330211164E-2</v>
      </c>
      <c r="BK38" s="1081">
        <v>3.7064096045743386E-2</v>
      </c>
      <c r="BL38" s="1081">
        <v>0.12318910101694838</v>
      </c>
      <c r="BM38" s="1081">
        <v>8.2509834006783939E-2</v>
      </c>
      <c r="BN38" s="1081">
        <v>4.0679267010164437E-2</v>
      </c>
    </row>
    <row r="39" spans="1:66" ht="18.600000000000001" customHeight="1">
      <c r="A39" s="139"/>
      <c r="B39" s="139" t="s">
        <v>855</v>
      </c>
      <c r="C39" s="139"/>
      <c r="D39" s="140"/>
      <c r="E39" s="1095">
        <v>29.272120639985964</v>
      </c>
      <c r="F39" s="1081">
        <v>23.096625345418261</v>
      </c>
      <c r="G39" s="1081">
        <v>6.1754952945677077</v>
      </c>
      <c r="H39" s="1081">
        <v>13.892726771041273</v>
      </c>
      <c r="I39" s="1081">
        <v>12.019222234338647</v>
      </c>
      <c r="J39" s="1081">
        <v>6.6100094429333107E-3</v>
      </c>
      <c r="K39" s="1081">
        <v>1.4558922144328208</v>
      </c>
      <c r="L39" s="1081">
        <v>3.7868272784372525</v>
      </c>
      <c r="M39" s="1081">
        <v>3.4760181981820999</v>
      </c>
      <c r="N39" s="1081">
        <v>3.2938745338435416</v>
      </c>
      <c r="O39" s="1081">
        <v>1.8735045367026273</v>
      </c>
      <c r="P39" s="1081">
        <v>0</v>
      </c>
      <c r="Q39" s="1081">
        <v>0.33049020815690089</v>
      </c>
      <c r="R39" s="1081">
        <v>0.66290867786725272</v>
      </c>
      <c r="S39" s="1081">
        <v>0.63227408959089715</v>
      </c>
      <c r="T39" s="1081">
        <v>0.24783156108757615</v>
      </c>
      <c r="U39" s="1081">
        <v>9.0475346726201362</v>
      </c>
      <c r="V39" s="1081">
        <v>5.3558178368020632</v>
      </c>
      <c r="W39" s="1081">
        <v>1.8570978910921212E-2</v>
      </c>
      <c r="X39" s="1081">
        <v>0.46764083334920925</v>
      </c>
      <c r="Y39" s="1081">
        <v>1.3640617282626781</v>
      </c>
      <c r="Z39" s="1081">
        <v>1.4934089633931487</v>
      </c>
      <c r="AA39" s="1081">
        <v>2.0121353328861065</v>
      </c>
      <c r="AB39" s="1081">
        <v>3.6917168358180645</v>
      </c>
      <c r="AC39" s="1081">
        <v>5.6657223796571232E-3</v>
      </c>
      <c r="AD39" s="1081">
        <v>0.57188013070201271</v>
      </c>
      <c r="AE39" s="1081">
        <v>1.2997112604952898</v>
      </c>
      <c r="AF39" s="1081">
        <v>1.1995260732329585</v>
      </c>
      <c r="AG39" s="1081">
        <v>0.61493364900814573</v>
      </c>
      <c r="AH39" s="139"/>
      <c r="AI39" s="139" t="s">
        <v>855</v>
      </c>
      <c r="AJ39" s="139"/>
      <c r="AK39" s="140"/>
      <c r="AL39" s="1081">
        <v>4.0392357702826356</v>
      </c>
      <c r="AM39" s="1081">
        <v>3.7864831755650639</v>
      </c>
      <c r="AN39" s="1081">
        <v>3.7771482531047491E-3</v>
      </c>
      <c r="AO39" s="1081">
        <v>0.49500485829148233</v>
      </c>
      <c r="AP39" s="1081">
        <v>0.99835069088288375</v>
      </c>
      <c r="AQ39" s="1081">
        <v>1.2126170768749813</v>
      </c>
      <c r="AR39" s="1081">
        <v>1.0767334012626122</v>
      </c>
      <c r="AS39" s="1081">
        <v>0.2527525947175715</v>
      </c>
      <c r="AT39" s="1081">
        <v>0</v>
      </c>
      <c r="AU39" s="1081">
        <v>4.7437423875555391E-2</v>
      </c>
      <c r="AV39" s="1081">
        <v>8.1888163567668551E-2</v>
      </c>
      <c r="AW39" s="1081">
        <v>5.5395665402933857E-2</v>
      </c>
      <c r="AX39" s="1081">
        <v>6.8031341871413797E-2</v>
      </c>
      <c r="AY39" s="1081">
        <v>2.2394285881440252</v>
      </c>
      <c r="AZ39" s="1081">
        <v>1.8819072608145804</v>
      </c>
      <c r="BA39" s="1081">
        <v>1.038715769603806E-2</v>
      </c>
      <c r="BB39" s="1081">
        <v>0.36392823418507581</v>
      </c>
      <c r="BC39" s="1081">
        <v>0.51830506900282836</v>
      </c>
      <c r="BD39" s="1081">
        <v>0.54569652679130543</v>
      </c>
      <c r="BE39" s="1081">
        <v>0.44359027313933269</v>
      </c>
      <c r="BF39" s="1081">
        <v>0.35752132732944453</v>
      </c>
      <c r="BG39" s="1081">
        <v>0</v>
      </c>
      <c r="BH39" s="1081">
        <v>2.5753283543896017E-2</v>
      </c>
      <c r="BI39" s="1081">
        <v>0.17244261807740927</v>
      </c>
      <c r="BJ39" s="1081">
        <v>9.3820642688389022E-2</v>
      </c>
      <c r="BK39" s="1081">
        <v>6.550478301975024E-2</v>
      </c>
      <c r="BL39" s="1081">
        <v>5.3194837897891881E-2</v>
      </c>
      <c r="BM39" s="1081">
        <v>5.3194837897891881E-2</v>
      </c>
      <c r="BN39" s="1081">
        <v>0</v>
      </c>
    </row>
    <row r="40" spans="1:66" ht="18.600000000000001" customHeight="1">
      <c r="A40" s="139"/>
      <c r="B40" s="139" t="s">
        <v>856</v>
      </c>
      <c r="C40" s="139"/>
      <c r="D40" s="140"/>
      <c r="E40" s="1095">
        <v>7.3794132713108711</v>
      </c>
      <c r="F40" s="1081">
        <v>5.7237964755931729</v>
      </c>
      <c r="G40" s="1081">
        <v>1.6556167957177002</v>
      </c>
      <c r="H40" s="1081">
        <v>2.1685819312166164</v>
      </c>
      <c r="I40" s="1081">
        <v>1.9855388779620866</v>
      </c>
      <c r="J40" s="1081">
        <v>0</v>
      </c>
      <c r="K40" s="1081">
        <v>0.15058853243659492</v>
      </c>
      <c r="L40" s="1081">
        <v>0.49880697627459475</v>
      </c>
      <c r="M40" s="1081">
        <v>0.75352820396966136</v>
      </c>
      <c r="N40" s="1081">
        <v>0.58261516528123547</v>
      </c>
      <c r="O40" s="1081">
        <v>0.18304305325452985</v>
      </c>
      <c r="P40" s="1081">
        <v>0</v>
      </c>
      <c r="Q40" s="1081">
        <v>2.487562189037458E-2</v>
      </c>
      <c r="R40" s="1081">
        <v>4.7914959048611677E-2</v>
      </c>
      <c r="S40" s="1081">
        <v>7.3314806146254047E-2</v>
      </c>
      <c r="T40" s="1081">
        <v>3.6937666169289556E-2</v>
      </c>
      <c r="U40" s="1081">
        <v>2.2712679532764275</v>
      </c>
      <c r="V40" s="1081">
        <v>1.1102379275614795</v>
      </c>
      <c r="W40" s="1081">
        <v>2.487562189037458E-3</v>
      </c>
      <c r="X40" s="1081">
        <v>0.12219009309331076</v>
      </c>
      <c r="Y40" s="1081">
        <v>0.29570031472441166</v>
      </c>
      <c r="Z40" s="1081">
        <v>0.33642237587555635</v>
      </c>
      <c r="AA40" s="1081">
        <v>0.35343758167916384</v>
      </c>
      <c r="AB40" s="1081">
        <v>1.1610300257149486</v>
      </c>
      <c r="AC40" s="1081">
        <v>0</v>
      </c>
      <c r="AD40" s="1081">
        <v>0.20530202433589775</v>
      </c>
      <c r="AE40" s="1081">
        <v>0.4112155818627371</v>
      </c>
      <c r="AF40" s="1081">
        <v>0.38897262217995399</v>
      </c>
      <c r="AG40" s="1081">
        <v>0.15553979733635998</v>
      </c>
      <c r="AH40" s="139"/>
      <c r="AI40" s="139" t="s">
        <v>856</v>
      </c>
      <c r="AJ40" s="139"/>
      <c r="AK40" s="140"/>
      <c r="AL40" s="1081">
        <v>1.4958363461075808</v>
      </c>
      <c r="AM40" s="1081">
        <v>1.4302228427436321</v>
      </c>
      <c r="AN40" s="1081">
        <v>0</v>
      </c>
      <c r="AO40" s="1081">
        <v>0.10504551680822551</v>
      </c>
      <c r="AP40" s="1081">
        <v>0.52975449862759705</v>
      </c>
      <c r="AQ40" s="1081">
        <v>0.47513301206038439</v>
      </c>
      <c r="AR40" s="1081">
        <v>0.32028981524742584</v>
      </c>
      <c r="AS40" s="1081">
        <v>6.5613503363948542E-2</v>
      </c>
      <c r="AT40" s="1081">
        <v>0</v>
      </c>
      <c r="AU40" s="1081">
        <v>1.3266998341533109E-2</v>
      </c>
      <c r="AV40" s="1081">
        <v>3.3812419384323965E-2</v>
      </c>
      <c r="AW40" s="1081">
        <v>1.2069283213478037E-2</v>
      </c>
      <c r="AX40" s="1081">
        <v>6.4648024246134394E-3</v>
      </c>
      <c r="AY40" s="1081">
        <v>1.3170686659378394</v>
      </c>
      <c r="AZ40" s="1081">
        <v>1.1311163408816911</v>
      </c>
      <c r="BA40" s="1081">
        <v>8.2918739634581934E-4</v>
      </c>
      <c r="BB40" s="1081">
        <v>0.11129806584094584</v>
      </c>
      <c r="BC40" s="1081">
        <v>0.46942038909222583</v>
      </c>
      <c r="BD40" s="1081">
        <v>0.33975585346827752</v>
      </c>
      <c r="BE40" s="1081">
        <v>0.20981284508389647</v>
      </c>
      <c r="BF40" s="1081">
        <v>0.18595232505614842</v>
      </c>
      <c r="BG40" s="1081">
        <v>0</v>
      </c>
      <c r="BH40" s="1081">
        <v>3.9387798714695284E-2</v>
      </c>
      <c r="BI40" s="1081">
        <v>5.8100679300535647E-2</v>
      </c>
      <c r="BJ40" s="1081">
        <v>4.263327085874697E-2</v>
      </c>
      <c r="BK40" s="1081">
        <v>4.5830576182170506E-2</v>
      </c>
      <c r="BL40" s="1081">
        <v>0.12665837477240491</v>
      </c>
      <c r="BM40" s="1081">
        <v>6.3156440010273929E-2</v>
      </c>
      <c r="BN40" s="1081">
        <v>6.3501934762130965E-2</v>
      </c>
    </row>
    <row r="41" spans="1:66" ht="18.600000000000001" customHeight="1">
      <c r="A41" s="139"/>
      <c r="B41" s="139" t="s">
        <v>29</v>
      </c>
      <c r="C41" s="139"/>
      <c r="D41" s="140"/>
      <c r="E41" s="1095">
        <v>6.8641287056785378</v>
      </c>
      <c r="F41" s="1081">
        <v>5.4691029508721121</v>
      </c>
      <c r="G41" s="1081">
        <v>1.3950257548064264</v>
      </c>
      <c r="H41" s="1081">
        <v>1.0270781989557076</v>
      </c>
      <c r="I41" s="1081">
        <v>0.98664060480919302</v>
      </c>
      <c r="J41" s="1081">
        <v>0</v>
      </c>
      <c r="K41" s="1081">
        <v>4.2379224551115306E-2</v>
      </c>
      <c r="L41" s="1081">
        <v>0.26095103106885048</v>
      </c>
      <c r="M41" s="1081">
        <v>0.38966774295654899</v>
      </c>
      <c r="N41" s="1081">
        <v>0.29364260623267879</v>
      </c>
      <c r="O41" s="1081">
        <v>4.0437594146514447E-2</v>
      </c>
      <c r="P41" s="1081">
        <v>0</v>
      </c>
      <c r="Q41" s="1081">
        <v>2.9345203516059574E-3</v>
      </c>
      <c r="R41" s="1081">
        <v>1.7679931123890758E-2</v>
      </c>
      <c r="S41" s="1081">
        <v>1.1345158500608989E-2</v>
      </c>
      <c r="T41" s="1081">
        <v>8.4779841704087418E-3</v>
      </c>
      <c r="U41" s="1081">
        <v>1.6543575564383919</v>
      </c>
      <c r="V41" s="1081">
        <v>0.71098183348450572</v>
      </c>
      <c r="W41" s="1081">
        <v>1.9124795393514124E-3</v>
      </c>
      <c r="X41" s="1081">
        <v>2.1277903322688543E-2</v>
      </c>
      <c r="Y41" s="1081">
        <v>0.2251371167825183</v>
      </c>
      <c r="Z41" s="1081">
        <v>0.21173218622883555</v>
      </c>
      <c r="AA41" s="1081">
        <v>0.2509221476111122</v>
      </c>
      <c r="AB41" s="1081">
        <v>0.94337572295388572</v>
      </c>
      <c r="AC41" s="1081">
        <v>7.7519379845331223E-4</v>
      </c>
      <c r="AD41" s="1081">
        <v>0.10427353115782111</v>
      </c>
      <c r="AE41" s="1081">
        <v>0.37159955515432047</v>
      </c>
      <c r="AF41" s="1081">
        <v>0.33276740123286197</v>
      </c>
      <c r="AG41" s="1081">
        <v>0.13396004161042946</v>
      </c>
      <c r="AH41" s="139"/>
      <c r="AI41" s="139" t="s">
        <v>29</v>
      </c>
      <c r="AJ41" s="139"/>
      <c r="AK41" s="140"/>
      <c r="AL41" s="1081">
        <v>0.96879303245772486</v>
      </c>
      <c r="AM41" s="1081">
        <v>0.9104611030479971</v>
      </c>
      <c r="AN41" s="1081">
        <v>7.3931691704410456E-3</v>
      </c>
      <c r="AO41" s="1081">
        <v>7.1487667784686154E-2</v>
      </c>
      <c r="AP41" s="1081">
        <v>0.23531187976332127</v>
      </c>
      <c r="AQ41" s="1081">
        <v>0.32610243288152779</v>
      </c>
      <c r="AR41" s="1081">
        <v>0.27016595344802119</v>
      </c>
      <c r="AS41" s="1081">
        <v>5.8331929409727708E-2</v>
      </c>
      <c r="AT41" s="1081">
        <v>0</v>
      </c>
      <c r="AU41" s="1081">
        <v>2.1274623480047047E-2</v>
      </c>
      <c r="AV41" s="1081">
        <v>4.2380609347113483E-3</v>
      </c>
      <c r="AW41" s="1081">
        <v>1.6936153529598499E-2</v>
      </c>
      <c r="AX41" s="1081">
        <v>1.5883091465370813E-2</v>
      </c>
      <c r="AY41" s="1081">
        <v>2.9764029377892958</v>
      </c>
      <c r="AZ41" s="1081">
        <v>2.6520288802731016</v>
      </c>
      <c r="BA41" s="1081">
        <v>0</v>
      </c>
      <c r="BB41" s="1081">
        <v>0.33081796757700455</v>
      </c>
      <c r="BC41" s="1081">
        <v>0.61502361298420016</v>
      </c>
      <c r="BD41" s="1081">
        <v>1.1138221646891522</v>
      </c>
      <c r="BE41" s="1081">
        <v>0.59236513502274502</v>
      </c>
      <c r="BF41" s="1081">
        <v>0.32437405751619419</v>
      </c>
      <c r="BG41" s="1081">
        <v>0</v>
      </c>
      <c r="BH41" s="1081">
        <v>4.1248355176267362E-2</v>
      </c>
      <c r="BI41" s="1081">
        <v>0.10630833758602085</v>
      </c>
      <c r="BJ41" s="1081">
        <v>0.12375755629998553</v>
      </c>
      <c r="BK41" s="1081">
        <v>5.3059808453920471E-2</v>
      </c>
      <c r="BL41" s="1081">
        <v>0.23749698003741812</v>
      </c>
      <c r="BM41" s="1081">
        <v>0.20899052925731407</v>
      </c>
      <c r="BN41" s="1081">
        <v>2.8506450780104067E-2</v>
      </c>
    </row>
    <row r="42" spans="1:66" ht="18.600000000000001" customHeight="1">
      <c r="A42" s="139"/>
      <c r="B42" s="98" t="s">
        <v>30</v>
      </c>
      <c r="C42" s="139"/>
      <c r="D42" s="140"/>
      <c r="E42" s="1095">
        <v>5.5354760971321966</v>
      </c>
      <c r="F42" s="1081">
        <v>4.0940324854823329</v>
      </c>
      <c r="G42" s="1081">
        <v>1.4414436116498623</v>
      </c>
      <c r="H42" s="1081">
        <v>1.3037342320842176</v>
      </c>
      <c r="I42" s="1081">
        <v>1.174917207405338</v>
      </c>
      <c r="J42" s="1081">
        <v>0</v>
      </c>
      <c r="K42" s="1081">
        <v>0.11372227927623871</v>
      </c>
      <c r="L42" s="1081">
        <v>0.38588383948240129</v>
      </c>
      <c r="M42" s="1081">
        <v>0.38556216051776282</v>
      </c>
      <c r="N42" s="1081">
        <v>0.28974892812893488</v>
      </c>
      <c r="O42" s="1081">
        <v>0.12881702467887937</v>
      </c>
      <c r="P42" s="1081">
        <v>0</v>
      </c>
      <c r="Q42" s="1081">
        <v>2.1195973652216437E-2</v>
      </c>
      <c r="R42" s="1081">
        <v>4.8459581009644516E-2</v>
      </c>
      <c r="S42" s="1081">
        <v>4.5509760341860397E-2</v>
      </c>
      <c r="T42" s="1081">
        <v>1.3651709675158033E-2</v>
      </c>
      <c r="U42" s="1081">
        <v>1.6979984555457153</v>
      </c>
      <c r="V42" s="1081">
        <v>0.72264225969420304</v>
      </c>
      <c r="W42" s="1081">
        <v>4.5533104961982887E-3</v>
      </c>
      <c r="X42" s="1081">
        <v>6.3246161664107486E-2</v>
      </c>
      <c r="Y42" s="1081">
        <v>0.17703300117502108</v>
      </c>
      <c r="Z42" s="1081">
        <v>0.26647830422403013</v>
      </c>
      <c r="AA42" s="1081">
        <v>0.21133148213484515</v>
      </c>
      <c r="AB42" s="1081">
        <v>0.97535619585151379</v>
      </c>
      <c r="AC42" s="1081">
        <v>4.2328042326704923E-4</v>
      </c>
      <c r="AD42" s="1081">
        <v>0.1748995346461768</v>
      </c>
      <c r="AE42" s="1081">
        <v>0.32740241904496492</v>
      </c>
      <c r="AF42" s="1081">
        <v>0.32361214607196837</v>
      </c>
      <c r="AG42" s="1081">
        <v>0.14901881566513617</v>
      </c>
      <c r="AH42" s="139"/>
      <c r="AI42" s="98" t="s">
        <v>30</v>
      </c>
      <c r="AJ42" s="139"/>
      <c r="AK42" s="140"/>
      <c r="AL42" s="1081">
        <v>1.0101844007825316</v>
      </c>
      <c r="AM42" s="1081">
        <v>0.95328594641615394</v>
      </c>
      <c r="AN42" s="1081">
        <v>1.984126984041865E-3</v>
      </c>
      <c r="AO42" s="1081">
        <v>0.10147209646973358</v>
      </c>
      <c r="AP42" s="1081">
        <v>0.2785047988695728</v>
      </c>
      <c r="AQ42" s="1081">
        <v>0.33497380059819054</v>
      </c>
      <c r="AR42" s="1081">
        <v>0.23635112349461485</v>
      </c>
      <c r="AS42" s="1081">
        <v>5.6898454366377811E-2</v>
      </c>
      <c r="AT42" s="1081">
        <v>1.7063492062616497E-3</v>
      </c>
      <c r="AU42" s="1081">
        <v>6.7876476908396901E-3</v>
      </c>
      <c r="AV42" s="1081">
        <v>2.5626444690736903E-2</v>
      </c>
      <c r="AW42" s="1081">
        <v>1.3579100713989082E-2</v>
      </c>
      <c r="AX42" s="1081">
        <v>9.1989120645504883E-3</v>
      </c>
      <c r="AY42" s="1081">
        <v>1.1570552543863841</v>
      </c>
      <c r="AZ42" s="1081">
        <v>0.96873410244814917</v>
      </c>
      <c r="BA42" s="1081">
        <v>2.1164021163352462E-4</v>
      </c>
      <c r="BB42" s="1081">
        <v>0.1392596623521011</v>
      </c>
      <c r="BC42" s="1081">
        <v>0.2467816836414026</v>
      </c>
      <c r="BD42" s="1081">
        <v>0.34859380080752783</v>
      </c>
      <c r="BE42" s="1081">
        <v>0.23388731543548408</v>
      </c>
      <c r="BF42" s="1081">
        <v>0.18832115193823459</v>
      </c>
      <c r="BG42" s="1081">
        <v>0</v>
      </c>
      <c r="BH42" s="1081">
        <v>2.2198084223162877E-2</v>
      </c>
      <c r="BI42" s="1081">
        <v>4.9038807187116826E-2</v>
      </c>
      <c r="BJ42" s="1081">
        <v>7.7733535882795871E-2</v>
      </c>
      <c r="BK42" s="1081">
        <v>3.9350724645158958E-2</v>
      </c>
      <c r="BL42" s="1081">
        <v>0.36650375433334165</v>
      </c>
      <c r="BM42" s="1081">
        <v>0.27445296951848563</v>
      </c>
      <c r="BN42" s="1081">
        <v>9.2050784814856026E-2</v>
      </c>
    </row>
    <row r="43" spans="1:66" ht="18.600000000000001" customHeight="1">
      <c r="A43" s="139"/>
      <c r="B43" s="139" t="s">
        <v>857</v>
      </c>
      <c r="C43" s="139"/>
      <c r="D43" s="140"/>
      <c r="E43" s="1095">
        <v>7.179237900696152</v>
      </c>
      <c r="F43" s="1081">
        <v>5.2162583498937822</v>
      </c>
      <c r="G43" s="1081">
        <v>1.9629795508023691</v>
      </c>
      <c r="H43" s="1081">
        <v>2.0639679471737034</v>
      </c>
      <c r="I43" s="1081">
        <v>1.8500047422612564</v>
      </c>
      <c r="J43" s="1081">
        <v>0</v>
      </c>
      <c r="K43" s="1081">
        <v>0.17985479747934743</v>
      </c>
      <c r="L43" s="1081">
        <v>0.65195283429845352</v>
      </c>
      <c r="M43" s="1081">
        <v>0.59842656413947404</v>
      </c>
      <c r="N43" s="1081">
        <v>0.41977054634398153</v>
      </c>
      <c r="O43" s="1081">
        <v>0.213963204912446</v>
      </c>
      <c r="P43" s="1081">
        <v>0</v>
      </c>
      <c r="Q43" s="1081">
        <v>3.3960027099451388E-2</v>
      </c>
      <c r="R43" s="1081">
        <v>8.4979268958786713E-2</v>
      </c>
      <c r="S43" s="1081">
        <v>7.2248963913204928E-2</v>
      </c>
      <c r="T43" s="1081">
        <v>2.2774944941002982E-2</v>
      </c>
      <c r="U43" s="1081">
        <v>2.3228989558985571</v>
      </c>
      <c r="V43" s="1081">
        <v>0.94950285808699941</v>
      </c>
      <c r="W43" s="1081">
        <v>4.3554006966738579E-4</v>
      </c>
      <c r="X43" s="1081">
        <v>8.5613491914571169E-2</v>
      </c>
      <c r="Y43" s="1081">
        <v>0.20693489513008273</v>
      </c>
      <c r="Z43" s="1081">
        <v>0.34518973558195826</v>
      </c>
      <c r="AA43" s="1081">
        <v>0.3113291953907204</v>
      </c>
      <c r="AB43" s="1081">
        <v>1.373396097811556</v>
      </c>
      <c r="AC43" s="1081">
        <v>0</v>
      </c>
      <c r="AD43" s="1081">
        <v>0.22891848081192412</v>
      </c>
      <c r="AE43" s="1081">
        <v>0.45041569151672062</v>
      </c>
      <c r="AF43" s="1081">
        <v>0.50072263329843125</v>
      </c>
      <c r="AG43" s="1081">
        <v>0.19333929218447957</v>
      </c>
      <c r="AH43" s="139"/>
      <c r="AI43" s="139" t="s">
        <v>857</v>
      </c>
      <c r="AJ43" s="139"/>
      <c r="AK43" s="140"/>
      <c r="AL43" s="1081">
        <v>1.4985615869926772</v>
      </c>
      <c r="AM43" s="1081">
        <v>1.3966839022294311</v>
      </c>
      <c r="AN43" s="1081">
        <v>2.3410278744160425E-3</v>
      </c>
      <c r="AO43" s="1081">
        <v>0.17151357351837515</v>
      </c>
      <c r="AP43" s="1081">
        <v>0.40046610034740082</v>
      </c>
      <c r="AQ43" s="1081">
        <v>0.4874364808359879</v>
      </c>
      <c r="AR43" s="1081">
        <v>0.33492671965325066</v>
      </c>
      <c r="AS43" s="1081">
        <v>0.1018776847632466</v>
      </c>
      <c r="AT43" s="1081">
        <v>3.5115418116240639E-3</v>
      </c>
      <c r="AU43" s="1081">
        <v>8.0847125434353184E-3</v>
      </c>
      <c r="AV43" s="1081">
        <v>4.4656934127182163E-2</v>
      </c>
      <c r="AW43" s="1081">
        <v>2.7944795676316612E-2</v>
      </c>
      <c r="AX43" s="1081">
        <v>1.7679700604688455E-2</v>
      </c>
      <c r="AY43" s="1081">
        <v>1.1083145918768313</v>
      </c>
      <c r="AZ43" s="1081">
        <v>0.90175267021433747</v>
      </c>
      <c r="BA43" s="1081">
        <v>0</v>
      </c>
      <c r="BB43" s="1081">
        <v>0.15476707249501537</v>
      </c>
      <c r="BC43" s="1081">
        <v>0.2343244664804455</v>
      </c>
      <c r="BD43" s="1081">
        <v>0.29218707960272455</v>
      </c>
      <c r="BE43" s="1081">
        <v>0.22047405163615208</v>
      </c>
      <c r="BF43" s="1081">
        <v>0.20656192166249368</v>
      </c>
      <c r="BG43" s="1081">
        <v>0</v>
      </c>
      <c r="BH43" s="1081">
        <v>3.7770059980739859E-2</v>
      </c>
      <c r="BI43" s="1081">
        <v>5.1936378764834958E-2</v>
      </c>
      <c r="BJ43" s="1081">
        <v>9.8672549174391042E-2</v>
      </c>
      <c r="BK43" s="1081">
        <v>1.8182933742527885E-2</v>
      </c>
      <c r="BL43" s="1081">
        <v>0.18549481875437573</v>
      </c>
      <c r="BM43" s="1081">
        <v>0.118314177101751</v>
      </c>
      <c r="BN43" s="1081">
        <v>6.7180641652624745E-2</v>
      </c>
    </row>
    <row r="44" spans="1:66" ht="18.600000000000001" customHeight="1">
      <c r="A44" s="139"/>
      <c r="B44" s="139" t="s">
        <v>858</v>
      </c>
      <c r="C44" s="139"/>
      <c r="D44" s="140"/>
      <c r="E44" s="1095">
        <v>3.981718542141818</v>
      </c>
      <c r="F44" s="1081">
        <v>3.0332541467629843</v>
      </c>
      <c r="G44" s="1081">
        <v>0.94846439537883875</v>
      </c>
      <c r="H44" s="1081">
        <v>0.58512714691068823</v>
      </c>
      <c r="I44" s="1081">
        <v>0.53679411968790836</v>
      </c>
      <c r="J44" s="1081">
        <v>0</v>
      </c>
      <c r="K44" s="1081">
        <v>5.1210849964625736E-2</v>
      </c>
      <c r="L44" s="1081">
        <v>0.13438346397313003</v>
      </c>
      <c r="M44" s="1081">
        <v>0.18435315651325868</v>
      </c>
      <c r="N44" s="1081">
        <v>0.16684664923689388</v>
      </c>
      <c r="O44" s="1081">
        <v>4.8333027222779885E-2</v>
      </c>
      <c r="P44" s="1081">
        <v>0</v>
      </c>
      <c r="Q44" s="1081">
        <v>9.1308165029613739E-3</v>
      </c>
      <c r="R44" s="1081">
        <v>1.393953015200681E-2</v>
      </c>
      <c r="S44" s="1081">
        <v>2.0234663017343883E-2</v>
      </c>
      <c r="T44" s="1081">
        <v>5.0280175504678216E-3</v>
      </c>
      <c r="U44" s="1081">
        <v>1.1073144090887939</v>
      </c>
      <c r="V44" s="1081">
        <v>0.50820342316801226</v>
      </c>
      <c r="W44" s="1081">
        <v>8.4456122251143646E-3</v>
      </c>
      <c r="X44" s="1081">
        <v>4.21035555478982E-2</v>
      </c>
      <c r="Y44" s="1081">
        <v>0.14876838671539266</v>
      </c>
      <c r="Z44" s="1081">
        <v>0.19207672069086693</v>
      </c>
      <c r="AA44" s="1081">
        <v>0.1168091479887403</v>
      </c>
      <c r="AB44" s="1081">
        <v>0.59911098592078083</v>
      </c>
      <c r="AC44" s="1081">
        <v>8.2338410867008999E-4</v>
      </c>
      <c r="AD44" s="1081">
        <v>0.12383839821164695</v>
      </c>
      <c r="AE44" s="1081">
        <v>0.21112474362224234</v>
      </c>
      <c r="AF44" s="1081">
        <v>0.15619935122572681</v>
      </c>
      <c r="AG44" s="1081">
        <v>0.10712510875249481</v>
      </c>
      <c r="AH44" s="139"/>
      <c r="AI44" s="139" t="s">
        <v>858</v>
      </c>
      <c r="AJ44" s="139"/>
      <c r="AK44" s="140"/>
      <c r="AL44" s="1081">
        <v>0.54854832850387281</v>
      </c>
      <c r="AM44" s="1081">
        <v>0.5341662648306359</v>
      </c>
      <c r="AN44" s="1081">
        <v>1.64676821734018E-3</v>
      </c>
      <c r="AO44" s="1081">
        <v>3.5265743523063282E-2</v>
      </c>
      <c r="AP44" s="1081">
        <v>0.16322149372355457</v>
      </c>
      <c r="AQ44" s="1081">
        <v>0.19085922100403108</v>
      </c>
      <c r="AR44" s="1081">
        <v>0.14317303836264667</v>
      </c>
      <c r="AS44" s="1081">
        <v>1.4382063673237069E-2</v>
      </c>
      <c r="AT44" s="1081">
        <v>0</v>
      </c>
      <c r="AU44" s="1081">
        <v>5.5616036802881757E-3</v>
      </c>
      <c r="AV44" s="1081">
        <v>7.637970525604899E-3</v>
      </c>
      <c r="AW44" s="1081">
        <v>0</v>
      </c>
      <c r="AX44" s="1081">
        <v>1.1824894673439924E-3</v>
      </c>
      <c r="AY44" s="1081">
        <v>1.2031271198143585</v>
      </c>
      <c r="AZ44" s="1081">
        <v>1.0320479634660313</v>
      </c>
      <c r="BA44" s="1081">
        <v>4.11692054335045E-4</v>
      </c>
      <c r="BB44" s="1081">
        <v>0.1246013611215661</v>
      </c>
      <c r="BC44" s="1081">
        <v>0.25855680533849074</v>
      </c>
      <c r="BD44" s="1081">
        <v>0.40191196955568298</v>
      </c>
      <c r="BE44" s="1081">
        <v>0.24656613539595659</v>
      </c>
      <c r="BF44" s="1081">
        <v>0.17107915634832707</v>
      </c>
      <c r="BG44" s="1081">
        <v>0</v>
      </c>
      <c r="BH44" s="1081">
        <v>7.4787526709860956E-3</v>
      </c>
      <c r="BI44" s="1081">
        <v>4.6299892266327324E-2</v>
      </c>
      <c r="BJ44" s="1081">
        <v>5.7941039168661133E-2</v>
      </c>
      <c r="BK44" s="1081">
        <v>5.9359472242352482E-2</v>
      </c>
      <c r="BL44" s="1081">
        <v>0.53760153782410791</v>
      </c>
      <c r="BM44" s="1081">
        <v>0.42204237561039448</v>
      </c>
      <c r="BN44" s="1081">
        <v>0.11555916221371329</v>
      </c>
    </row>
    <row r="45" spans="1:66" ht="18.600000000000001" customHeight="1">
      <c r="A45" s="139"/>
      <c r="B45" s="98" t="s">
        <v>31</v>
      </c>
      <c r="C45" s="139"/>
      <c r="D45" s="140"/>
      <c r="E45" s="1095">
        <v>7.1388734631737556</v>
      </c>
      <c r="F45" s="1081">
        <v>5.4690016365676719</v>
      </c>
      <c r="G45" s="1081">
        <v>1.6698718266060808</v>
      </c>
      <c r="H45" s="1081">
        <v>1.5095895867561915</v>
      </c>
      <c r="I45" s="1081">
        <v>1.3439544379956958</v>
      </c>
      <c r="J45" s="1081">
        <v>4.0609137056197669E-4</v>
      </c>
      <c r="K45" s="1081">
        <v>0.12065860080279267</v>
      </c>
      <c r="L45" s="1081">
        <v>0.47092755200831049</v>
      </c>
      <c r="M45" s="1081">
        <v>0.445631385239247</v>
      </c>
      <c r="N45" s="1081">
        <v>0.30633080857478684</v>
      </c>
      <c r="O45" s="1081">
        <v>0.16563514876049484</v>
      </c>
      <c r="P45" s="1081">
        <v>4.0609137056197669E-4</v>
      </c>
      <c r="Q45" s="1081">
        <v>3.2490988294497286E-2</v>
      </c>
      <c r="R45" s="1081">
        <v>7.2419102370892288E-2</v>
      </c>
      <c r="S45" s="1081">
        <v>4.5212773089199687E-2</v>
      </c>
      <c r="T45" s="1081">
        <v>1.5106193635343641E-2</v>
      </c>
      <c r="U45" s="1081">
        <v>1.8064196598285016</v>
      </c>
      <c r="V45" s="1081">
        <v>0.874082796952804</v>
      </c>
      <c r="W45" s="1081">
        <v>2.9170896786717285E-3</v>
      </c>
      <c r="X45" s="1081">
        <v>8.4420504805047425E-2</v>
      </c>
      <c r="Y45" s="1081">
        <v>0.2795693405866902</v>
      </c>
      <c r="Z45" s="1081">
        <v>0.28041860328586893</v>
      </c>
      <c r="AA45" s="1081">
        <v>0.22675725859652546</v>
      </c>
      <c r="AB45" s="1081">
        <v>0.93233686287570006</v>
      </c>
      <c r="AC45" s="1081">
        <v>4.5106303596144882E-3</v>
      </c>
      <c r="AD45" s="1081">
        <v>0.13611951644930492</v>
      </c>
      <c r="AE45" s="1081">
        <v>0.41264501574970169</v>
      </c>
      <c r="AF45" s="1081">
        <v>0.25180223189563039</v>
      </c>
      <c r="AG45" s="1081">
        <v>0.1272594684214485</v>
      </c>
      <c r="AH45" s="139"/>
      <c r="AI45" s="98" t="s">
        <v>31</v>
      </c>
      <c r="AJ45" s="139"/>
      <c r="AK45" s="140"/>
      <c r="AL45" s="1081">
        <v>1.5917374774129813</v>
      </c>
      <c r="AM45" s="1081">
        <v>1.4645501034308708</v>
      </c>
      <c r="AN45" s="1081">
        <v>8.1218274112395338E-4</v>
      </c>
      <c r="AO45" s="1081">
        <v>0.12755496529368707</v>
      </c>
      <c r="AP45" s="1081">
        <v>0.47630599998373796</v>
      </c>
      <c r="AQ45" s="1081">
        <v>0.52825122419860249</v>
      </c>
      <c r="AR45" s="1081">
        <v>0.33162573121372108</v>
      </c>
      <c r="AS45" s="1081">
        <v>0.12718737398211036</v>
      </c>
      <c r="AT45" s="1081">
        <v>0</v>
      </c>
      <c r="AU45" s="1081">
        <v>1.6024414063847695E-2</v>
      </c>
      <c r="AV45" s="1081">
        <v>3.8972498398663714E-2</v>
      </c>
      <c r="AW45" s="1081">
        <v>5.4269037186004405E-2</v>
      </c>
      <c r="AX45" s="1081">
        <v>1.7921424333594508E-2</v>
      </c>
      <c r="AY45" s="1081">
        <v>1.7891987168579651</v>
      </c>
      <c r="AZ45" s="1081">
        <v>1.4459929054315386</v>
      </c>
      <c r="BA45" s="1081">
        <v>4.2578085078479166E-3</v>
      </c>
      <c r="BB45" s="1081">
        <v>0.15731400809168664</v>
      </c>
      <c r="BC45" s="1081">
        <v>0.50510400817612788</v>
      </c>
      <c r="BD45" s="1081">
        <v>0.45235115672313941</v>
      </c>
      <c r="BE45" s="1081">
        <v>0.3269659239327391</v>
      </c>
      <c r="BF45" s="1081">
        <v>0.34320581142642526</v>
      </c>
      <c r="BG45" s="1081">
        <v>2.823301909621362E-3</v>
      </c>
      <c r="BH45" s="1081">
        <v>2.2045125797920794E-2</v>
      </c>
      <c r="BI45" s="1081">
        <v>0.1105991026101007</v>
      </c>
      <c r="BJ45" s="1081">
        <v>0.10301797183774543</v>
      </c>
      <c r="BK45" s="1081">
        <v>0.10472030927103687</v>
      </c>
      <c r="BL45" s="1081">
        <v>0.44192802231810929</v>
      </c>
      <c r="BM45" s="1081">
        <v>0.34021834707147569</v>
      </c>
      <c r="BN45" s="1081">
        <v>0.10170967524663342</v>
      </c>
    </row>
    <row r="46" spans="1:66" ht="18.600000000000001" customHeight="1">
      <c r="A46" s="139"/>
      <c r="B46" s="139" t="s">
        <v>859</v>
      </c>
      <c r="C46" s="6"/>
      <c r="D46" s="2"/>
      <c r="E46" s="1095">
        <v>6.0847777850312692</v>
      </c>
      <c r="F46" s="1081">
        <v>4.5835562181109655</v>
      </c>
      <c r="G46" s="1081">
        <v>1.5012215669203042</v>
      </c>
      <c r="H46" s="1081">
        <v>1.0704872509912793</v>
      </c>
      <c r="I46" s="1081">
        <v>0.96864226293431355</v>
      </c>
      <c r="J46" s="1081">
        <v>0</v>
      </c>
      <c r="K46" s="1081">
        <v>9.5037838366370544E-2</v>
      </c>
      <c r="L46" s="1081">
        <v>0.24573656514008824</v>
      </c>
      <c r="M46" s="1081">
        <v>0.35599765937279798</v>
      </c>
      <c r="N46" s="1081">
        <v>0.27187020005505691</v>
      </c>
      <c r="O46" s="1081">
        <v>0.10184498805696592</v>
      </c>
      <c r="P46" s="1081">
        <v>0</v>
      </c>
      <c r="Q46" s="1081">
        <v>2.1898937484686271E-2</v>
      </c>
      <c r="R46" s="1081">
        <v>5.2363890947617252E-2</v>
      </c>
      <c r="S46" s="1081">
        <v>2.461700024734598E-2</v>
      </c>
      <c r="T46" s="1081">
        <v>2.9651593773163988E-3</v>
      </c>
      <c r="U46" s="1081">
        <v>1.8128920848568333</v>
      </c>
      <c r="V46" s="1081">
        <v>0.89417487833234033</v>
      </c>
      <c r="W46" s="1081">
        <v>0</v>
      </c>
      <c r="X46" s="1081">
        <v>0.13837614078532898</v>
      </c>
      <c r="Y46" s="1081">
        <v>0.2867819829471201</v>
      </c>
      <c r="Z46" s="1081">
        <v>0.26308265698600292</v>
      </c>
      <c r="AA46" s="1081">
        <v>0.20593409761388823</v>
      </c>
      <c r="AB46" s="1081">
        <v>0.91871720652449251</v>
      </c>
      <c r="AC46" s="1081">
        <v>6.3936249080898703E-3</v>
      </c>
      <c r="AD46" s="1081">
        <v>0.1373916010691662</v>
      </c>
      <c r="AE46" s="1081">
        <v>0.43607325464305363</v>
      </c>
      <c r="AF46" s="1081">
        <v>0.21600045617791391</v>
      </c>
      <c r="AG46" s="1081">
        <v>0.12285826972626906</v>
      </c>
      <c r="AH46" s="139"/>
      <c r="AI46" s="139" t="s">
        <v>859</v>
      </c>
      <c r="AJ46" s="6"/>
      <c r="AK46" s="2"/>
      <c r="AL46" s="1081">
        <v>1.251905042497008</v>
      </c>
      <c r="AM46" s="1081">
        <v>1.1358822073295602</v>
      </c>
      <c r="AN46" s="1081">
        <v>7.412898443290997E-4</v>
      </c>
      <c r="AO46" s="1081">
        <v>0.15229376710598705</v>
      </c>
      <c r="AP46" s="1081">
        <v>0.34602249122515488</v>
      </c>
      <c r="AQ46" s="1081">
        <v>0.41419174063713959</v>
      </c>
      <c r="AR46" s="1081">
        <v>0.22263291851694925</v>
      </c>
      <c r="AS46" s="1081">
        <v>0.11602283516744794</v>
      </c>
      <c r="AT46" s="1081">
        <v>0</v>
      </c>
      <c r="AU46" s="1081">
        <v>3.0692929507866239E-2</v>
      </c>
      <c r="AV46" s="1081">
        <v>3.0556822718683877E-2</v>
      </c>
      <c r="AW46" s="1081">
        <v>3.8299975289499084E-2</v>
      </c>
      <c r="AX46" s="1081">
        <v>1.6473107651398741E-2</v>
      </c>
      <c r="AY46" s="1081">
        <v>1.4177414916874118</v>
      </c>
      <c r="AZ46" s="1081">
        <v>1.1514494071970089</v>
      </c>
      <c r="BA46" s="1081">
        <v>0</v>
      </c>
      <c r="BB46" s="1081">
        <v>0.1809188464116166</v>
      </c>
      <c r="BC46" s="1081">
        <v>0.33611814838675536</v>
      </c>
      <c r="BD46" s="1081">
        <v>0.25706578653513396</v>
      </c>
      <c r="BE46" s="1081">
        <v>0.37734662586350276</v>
      </c>
      <c r="BF46" s="1081">
        <v>0.26629208449040309</v>
      </c>
      <c r="BG46" s="1081">
        <v>1.0307458787814149E-2</v>
      </c>
      <c r="BH46" s="1081">
        <v>2.2238695329872993E-2</v>
      </c>
      <c r="BI46" s="1081">
        <v>8.1912414658962387E-2</v>
      </c>
      <c r="BJ46" s="1081">
        <v>4.1659312600449659E-2</v>
      </c>
      <c r="BK46" s="1081">
        <v>0.11017420311330388</v>
      </c>
      <c r="BL46" s="1081">
        <v>0.53175191499874086</v>
      </c>
      <c r="BM46" s="1081">
        <v>0.43340746231774702</v>
      </c>
      <c r="BN46" s="1081">
        <v>9.8344452680993885E-2</v>
      </c>
    </row>
    <row r="47" spans="1:66" ht="18.600000000000001" customHeight="1">
      <c r="A47" s="139"/>
      <c r="B47" s="139" t="s">
        <v>860</v>
      </c>
      <c r="C47" s="6"/>
      <c r="D47" s="2"/>
      <c r="E47" s="1095">
        <v>9.0291366787775136</v>
      </c>
      <c r="F47" s="1081">
        <v>7.0371202967535984</v>
      </c>
      <c r="G47" s="1081">
        <v>1.992016382023911</v>
      </c>
      <c r="H47" s="1081">
        <v>2.4828188184704914</v>
      </c>
      <c r="I47" s="1081">
        <v>2.2370444165762096</v>
      </c>
      <c r="J47" s="1081">
        <v>1.0384215991667424E-3</v>
      </c>
      <c r="K47" s="1081">
        <v>0.18677003428024158</v>
      </c>
      <c r="L47" s="1081">
        <v>0.89416972621572666</v>
      </c>
      <c r="M47" s="1081">
        <v>0.70067879990609339</v>
      </c>
      <c r="N47" s="1081">
        <v>0.45438743457498398</v>
      </c>
      <c r="O47" s="1081">
        <v>0.24577440189428171</v>
      </c>
      <c r="P47" s="1081">
        <v>1.0384215991667424E-3</v>
      </c>
      <c r="Q47" s="1081">
        <v>4.5437352623763673E-2</v>
      </c>
      <c r="R47" s="1081">
        <v>9.3264261294037198E-2</v>
      </c>
      <c r="S47" s="1081">
        <v>7.6579380380205578E-2</v>
      </c>
      <c r="T47" s="1081">
        <v>2.9454985997108624E-2</v>
      </c>
      <c r="U47" s="1081">
        <v>2.2993292152616389</v>
      </c>
      <c r="V47" s="1081">
        <v>1.071839956501843</v>
      </c>
      <c r="W47" s="1081">
        <v>7.4593284876926236E-3</v>
      </c>
      <c r="X47" s="1081">
        <v>7.1009195056275995E-2</v>
      </c>
      <c r="Y47" s="1081">
        <v>0.32934410417327242</v>
      </c>
      <c r="Z47" s="1081">
        <v>0.35066801895992777</v>
      </c>
      <c r="AA47" s="1081">
        <v>0.31335930982467369</v>
      </c>
      <c r="AB47" s="1081">
        <v>1.2274892587597974</v>
      </c>
      <c r="AC47" s="1081">
        <v>1.4738887213446737E-3</v>
      </c>
      <c r="AD47" s="1081">
        <v>0.16401180992725864</v>
      </c>
      <c r="AE47" s="1081">
        <v>0.56075852999634079</v>
      </c>
      <c r="AF47" s="1081">
        <v>0.3088789668973968</v>
      </c>
      <c r="AG47" s="1081">
        <v>0.19236606321745581</v>
      </c>
      <c r="AH47" s="139"/>
      <c r="AI47" s="139" t="s">
        <v>860</v>
      </c>
      <c r="AJ47" s="6"/>
      <c r="AK47" s="2"/>
      <c r="AL47" s="1081">
        <v>2.0680835870436374</v>
      </c>
      <c r="AM47" s="1081">
        <v>1.9448705269702291</v>
      </c>
      <c r="AN47" s="1081">
        <v>1.5576323987501134E-3</v>
      </c>
      <c r="AO47" s="1081">
        <v>0.19388032081448356</v>
      </c>
      <c r="AP47" s="1081">
        <v>0.73830012431809633</v>
      </c>
      <c r="AQ47" s="1081">
        <v>0.5821141063547598</v>
      </c>
      <c r="AR47" s="1081">
        <v>0.42901834308413928</v>
      </c>
      <c r="AS47" s="1081">
        <v>0.12321306007340802</v>
      </c>
      <c r="AT47" s="1081">
        <v>0</v>
      </c>
      <c r="AU47" s="1081">
        <v>1.9478440995610385E-2</v>
      </c>
      <c r="AV47" s="1081">
        <v>6.0685553658179146E-2</v>
      </c>
      <c r="AW47" s="1081">
        <v>2.589563862947538E-2</v>
      </c>
      <c r="AX47" s="1081">
        <v>1.7153426790143103E-2</v>
      </c>
      <c r="AY47" s="1081">
        <v>1.7785935315277379</v>
      </c>
      <c r="AZ47" s="1081">
        <v>1.4653314749405173</v>
      </c>
      <c r="BA47" s="1081">
        <v>2.0768431983334847E-3</v>
      </c>
      <c r="BB47" s="1081">
        <v>0.14363554820011359</v>
      </c>
      <c r="BC47" s="1081">
        <v>0.51829976987661042</v>
      </c>
      <c r="BD47" s="1081">
        <v>0.42760322477178625</v>
      </c>
      <c r="BE47" s="1081">
        <v>0.3737160888936723</v>
      </c>
      <c r="BF47" s="1081">
        <v>0.31326205658722189</v>
      </c>
      <c r="BG47" s="1081">
        <v>0</v>
      </c>
      <c r="BH47" s="1081">
        <v>1.860784510759592E-2</v>
      </c>
      <c r="BI47" s="1081">
        <v>0.1001697205176996</v>
      </c>
      <c r="BJ47" s="1081">
        <v>8.8601440529411504E-2</v>
      </c>
      <c r="BK47" s="1081">
        <v>0.10588305043251488</v>
      </c>
      <c r="BL47" s="1081">
        <v>0.40031152647400192</v>
      </c>
      <c r="BM47" s="1081">
        <v>0.31751471096521661</v>
      </c>
      <c r="BN47" s="1081">
        <v>8.2796815508785399E-2</v>
      </c>
    </row>
    <row r="48" spans="1:66" ht="18.600000000000001" customHeight="1">
      <c r="A48" s="139"/>
      <c r="B48" s="139" t="s">
        <v>32</v>
      </c>
      <c r="C48" s="6"/>
      <c r="D48" s="2"/>
      <c r="E48" s="1095">
        <v>5.7942238368025025</v>
      </c>
      <c r="F48" s="1081">
        <v>4.3624982001550032</v>
      </c>
      <c r="G48" s="1081">
        <v>1.4317256366474997</v>
      </c>
      <c r="H48" s="1081">
        <v>0.73256507198224285</v>
      </c>
      <c r="I48" s="1081">
        <v>0.6083209988271957</v>
      </c>
      <c r="J48" s="1081">
        <v>0</v>
      </c>
      <c r="K48" s="1081">
        <v>6.4435441800451243E-2</v>
      </c>
      <c r="L48" s="1081">
        <v>0.16099919670211593</v>
      </c>
      <c r="M48" s="1081">
        <v>0.22120385525951333</v>
      </c>
      <c r="N48" s="1081">
        <v>0.1616825050651152</v>
      </c>
      <c r="O48" s="1081">
        <v>0.12424407315504706</v>
      </c>
      <c r="P48" s="1081">
        <v>0</v>
      </c>
      <c r="Q48" s="1081">
        <v>2.6038854260494532E-2</v>
      </c>
      <c r="R48" s="1081">
        <v>6.4483771536674034E-2</v>
      </c>
      <c r="S48" s="1081">
        <v>2.5437992434702916E-2</v>
      </c>
      <c r="T48" s="1081">
        <v>8.2834549231755594E-3</v>
      </c>
      <c r="U48" s="1081">
        <v>1.2257680809449503</v>
      </c>
      <c r="V48" s="1081">
        <v>0.62681945932532135</v>
      </c>
      <c r="W48" s="1081">
        <v>0</v>
      </c>
      <c r="X48" s="1081">
        <v>5.5962340948935443E-2</v>
      </c>
      <c r="Y48" s="1081">
        <v>0.21557173500165319</v>
      </c>
      <c r="Z48" s="1081">
        <v>0.21259182568991095</v>
      </c>
      <c r="AA48" s="1081">
        <v>0.14269355768482186</v>
      </c>
      <c r="AB48" s="1081">
        <v>0.5989486216196287</v>
      </c>
      <c r="AC48" s="1081">
        <v>6.5158453593268774E-3</v>
      </c>
      <c r="AD48" s="1081">
        <v>0.10252157742355354</v>
      </c>
      <c r="AE48" s="1081">
        <v>0.2206017898611245</v>
      </c>
      <c r="AF48" s="1081">
        <v>0.21444877967000725</v>
      </c>
      <c r="AG48" s="1081">
        <v>5.4860629305616533E-2</v>
      </c>
      <c r="AH48" s="139"/>
      <c r="AI48" s="139" t="s">
        <v>32</v>
      </c>
      <c r="AJ48" s="6"/>
      <c r="AK48" s="2"/>
      <c r="AL48" s="1081">
        <v>1.3135504153143884</v>
      </c>
      <c r="AM48" s="1081">
        <v>1.1725960768172332</v>
      </c>
      <c r="AN48" s="1081">
        <v>0</v>
      </c>
      <c r="AO48" s="1081">
        <v>2.9909342031332265E-2</v>
      </c>
      <c r="AP48" s="1081">
        <v>0.27700404230888032</v>
      </c>
      <c r="AQ48" s="1081">
        <v>0.55863081952761628</v>
      </c>
      <c r="AR48" s="1081">
        <v>0.30705187294940428</v>
      </c>
      <c r="AS48" s="1081">
        <v>0.1409543384971553</v>
      </c>
      <c r="AT48" s="1081">
        <v>0</v>
      </c>
      <c r="AU48" s="1081">
        <v>0</v>
      </c>
      <c r="AV48" s="1081">
        <v>2.0507893587434028E-2</v>
      </c>
      <c r="AW48" s="1081">
        <v>0.10044444938032455</v>
      </c>
      <c r="AX48" s="1081">
        <v>2.0001995529396716E-2</v>
      </c>
      <c r="AY48" s="1081">
        <v>2.1052722827467178</v>
      </c>
      <c r="AZ48" s="1081">
        <v>1.6642311443737019</v>
      </c>
      <c r="BA48" s="1081">
        <v>1.0284670849371378E-2</v>
      </c>
      <c r="BB48" s="1081">
        <v>0.15398175770228256</v>
      </c>
      <c r="BC48" s="1081">
        <v>0.62785969776801565</v>
      </c>
      <c r="BD48" s="1081">
        <v>0.64089932722687926</v>
      </c>
      <c r="BE48" s="1081">
        <v>0.23120569082715323</v>
      </c>
      <c r="BF48" s="1081">
        <v>0.44104113837301584</v>
      </c>
      <c r="BG48" s="1081">
        <v>0</v>
      </c>
      <c r="BH48" s="1081">
        <v>2.5899112047111407E-2</v>
      </c>
      <c r="BI48" s="1081">
        <v>0.14622657652393306</v>
      </c>
      <c r="BJ48" s="1081">
        <v>0.17001134796760931</v>
      </c>
      <c r="BK48" s="1081">
        <v>9.8904101834362143E-2</v>
      </c>
      <c r="BL48" s="1081">
        <v>0.41706798581420523</v>
      </c>
      <c r="BM48" s="1081">
        <v>0.29053052081155228</v>
      </c>
      <c r="BN48" s="1081">
        <v>0.12653746500265281</v>
      </c>
    </row>
    <row r="49" spans="1:66" ht="18.600000000000001" customHeight="1">
      <c r="A49" s="139"/>
      <c r="B49" s="98" t="s">
        <v>33</v>
      </c>
      <c r="C49" s="6"/>
      <c r="D49" s="2"/>
      <c r="E49" s="1095">
        <v>4.8965443954831169</v>
      </c>
      <c r="F49" s="1081">
        <v>3.6563450303627008</v>
      </c>
      <c r="G49" s="1081">
        <v>1.2401993651204171</v>
      </c>
      <c r="H49" s="1081">
        <v>0.60355650663637794</v>
      </c>
      <c r="I49" s="1081">
        <v>0.52387959595549005</v>
      </c>
      <c r="J49" s="1081">
        <v>4.9887337274144086E-2</v>
      </c>
      <c r="K49" s="1081">
        <v>1.4587955261917454E-2</v>
      </c>
      <c r="L49" s="1081">
        <v>0.11215641580384172</v>
      </c>
      <c r="M49" s="1081">
        <v>0.20861183262947089</v>
      </c>
      <c r="N49" s="1081">
        <v>0.13863605498611584</v>
      </c>
      <c r="O49" s="1081">
        <v>7.9676910680887864E-2</v>
      </c>
      <c r="P49" s="1081">
        <v>0</v>
      </c>
      <c r="Q49" s="1081">
        <v>0</v>
      </c>
      <c r="R49" s="1081">
        <v>6.5189048246417775E-3</v>
      </c>
      <c r="S49" s="1081">
        <v>3.3912460449274373E-2</v>
      </c>
      <c r="T49" s="1081">
        <v>3.9245545406971713E-2</v>
      </c>
      <c r="U49" s="1081">
        <v>0.95786544948710783</v>
      </c>
      <c r="V49" s="1081">
        <v>0.35861315668187271</v>
      </c>
      <c r="W49" s="1081">
        <v>0</v>
      </c>
      <c r="X49" s="1081">
        <v>2.6075619298567112E-3</v>
      </c>
      <c r="Y49" s="1081">
        <v>0.14312540977279681</v>
      </c>
      <c r="Z49" s="1081">
        <v>8.7044210050048948E-2</v>
      </c>
      <c r="AA49" s="1081">
        <v>0.12583597492917029</v>
      </c>
      <c r="AB49" s="1081">
        <v>0.59925229280523518</v>
      </c>
      <c r="AC49" s="1081">
        <v>0</v>
      </c>
      <c r="AD49" s="1081">
        <v>0.10484549733885039</v>
      </c>
      <c r="AE49" s="1081">
        <v>0.24126083106644566</v>
      </c>
      <c r="AF49" s="1081">
        <v>0.11129178755959708</v>
      </c>
      <c r="AG49" s="1081">
        <v>0.14185417684034193</v>
      </c>
      <c r="AH49" s="139"/>
      <c r="AI49" s="98" t="s">
        <v>33</v>
      </c>
      <c r="AJ49" s="6"/>
      <c r="AK49" s="2"/>
      <c r="AL49" s="1081">
        <v>0.90828915656775255</v>
      </c>
      <c r="AM49" s="1081">
        <v>0.89654692517659584</v>
      </c>
      <c r="AN49" s="1081">
        <v>0</v>
      </c>
      <c r="AO49" s="1081">
        <v>5.0932247630481658E-3</v>
      </c>
      <c r="AP49" s="1081">
        <v>0.31785948734600578</v>
      </c>
      <c r="AQ49" s="1081">
        <v>0.46635802443685864</v>
      </c>
      <c r="AR49" s="1081">
        <v>0.1072361886306831</v>
      </c>
      <c r="AS49" s="1081">
        <v>1.1742231391156824E-2</v>
      </c>
      <c r="AT49" s="1081">
        <v>0</v>
      </c>
      <c r="AU49" s="1081">
        <v>0</v>
      </c>
      <c r="AV49" s="1081">
        <v>7.4221321509346004E-3</v>
      </c>
      <c r="AW49" s="1081">
        <v>4.3200992402222232E-3</v>
      </c>
      <c r="AX49" s="1081">
        <v>0</v>
      </c>
      <c r="AY49" s="1081">
        <v>1.6773320071488402</v>
      </c>
      <c r="AZ49" s="1081">
        <v>1.3573944107059732</v>
      </c>
      <c r="BA49" s="1081">
        <v>0</v>
      </c>
      <c r="BB49" s="1081">
        <v>9.1334585579234809E-2</v>
      </c>
      <c r="BC49" s="1081">
        <v>0.16576617048787509</v>
      </c>
      <c r="BD49" s="1081">
        <v>0.73685717231738967</v>
      </c>
      <c r="BE49" s="1081">
        <v>0.36343648232147335</v>
      </c>
      <c r="BF49" s="1081">
        <v>0.31993759644286707</v>
      </c>
      <c r="BG49" s="1081">
        <v>0</v>
      </c>
      <c r="BH49" s="1081">
        <v>2.7247552038406044E-2</v>
      </c>
      <c r="BI49" s="1081">
        <v>0.10826903143497033</v>
      </c>
      <c r="BJ49" s="1081">
        <v>0.18050967007470567</v>
      </c>
      <c r="BK49" s="1081">
        <v>3.9113428947850663E-3</v>
      </c>
      <c r="BL49" s="1081">
        <v>0.74950127564303815</v>
      </c>
      <c r="BM49" s="1081">
        <v>0.54394878570163241</v>
      </c>
      <c r="BN49" s="1081">
        <v>0.20555248994140582</v>
      </c>
    </row>
    <row r="50" spans="1:66" ht="18.600000000000001" customHeight="1">
      <c r="A50" s="1120" t="s">
        <v>34</v>
      </c>
      <c r="B50" s="1120"/>
      <c r="C50" s="6"/>
      <c r="D50" s="2"/>
      <c r="E50" s="1095">
        <v>6.0301938384369658</v>
      </c>
      <c r="F50" s="1081">
        <v>5.3111261416097637</v>
      </c>
      <c r="G50" s="1081">
        <v>0.71906769682720439</v>
      </c>
      <c r="H50" s="1081">
        <v>0.65113291421223607</v>
      </c>
      <c r="I50" s="1081">
        <v>0.57597106932845654</v>
      </c>
      <c r="J50" s="1081">
        <v>0</v>
      </c>
      <c r="K50" s="1081">
        <v>1.0869565218297057E-2</v>
      </c>
      <c r="L50" s="1081">
        <v>0.20059542891081578</v>
      </c>
      <c r="M50" s="1081">
        <v>0.26037803761226475</v>
      </c>
      <c r="N50" s="1081">
        <v>0.104128037587079</v>
      </c>
      <c r="O50" s="1081">
        <v>7.5161844883779444E-2</v>
      </c>
      <c r="P50" s="1081">
        <v>0</v>
      </c>
      <c r="Q50" s="1081">
        <v>6.7934782617753344E-3</v>
      </c>
      <c r="R50" s="1081">
        <v>2.0380434785326002E-2</v>
      </c>
      <c r="S50" s="1081">
        <v>0</v>
      </c>
      <c r="T50" s="1081">
        <v>4.7987931836678106E-2</v>
      </c>
      <c r="U50" s="1081">
        <v>1.1578507990155149</v>
      </c>
      <c r="V50" s="1081">
        <v>0.6701949470943549</v>
      </c>
      <c r="W50" s="1081">
        <v>0</v>
      </c>
      <c r="X50" s="1081">
        <v>3.7118366618381055E-2</v>
      </c>
      <c r="Y50" s="1081">
        <v>0.34373235016140752</v>
      </c>
      <c r="Z50" s="1081">
        <v>0.18385749707445281</v>
      </c>
      <c r="AA50" s="1081">
        <v>0.10548673324011343</v>
      </c>
      <c r="AB50" s="1081">
        <v>0.48765585192116007</v>
      </c>
      <c r="AC50" s="1081">
        <v>0</v>
      </c>
      <c r="AD50" s="1081">
        <v>6.7934782617753344E-3</v>
      </c>
      <c r="AE50" s="1081">
        <v>0.26217031726760082</v>
      </c>
      <c r="AF50" s="1081">
        <v>0.15575847237920012</v>
      </c>
      <c r="AG50" s="1081">
        <v>6.2933584012583851E-2</v>
      </c>
      <c r="AH50" s="1120" t="s">
        <v>34</v>
      </c>
      <c r="AI50" s="1120"/>
      <c r="AJ50" s="6"/>
      <c r="AK50" s="2"/>
      <c r="AL50" s="1081">
        <v>1.5499725131105975</v>
      </c>
      <c r="AM50" s="1081">
        <v>1.4997007739723258</v>
      </c>
      <c r="AN50" s="1081">
        <v>0</v>
      </c>
      <c r="AO50" s="1081">
        <v>0</v>
      </c>
      <c r="AP50" s="1081">
        <v>0.40702474564406665</v>
      </c>
      <c r="AQ50" s="1081">
        <v>0.6610267451262829</v>
      </c>
      <c r="AR50" s="1081">
        <v>0.43164928320197654</v>
      </c>
      <c r="AS50" s="1081">
        <v>5.027173913827148E-2</v>
      </c>
      <c r="AT50" s="1081">
        <v>0</v>
      </c>
      <c r="AU50" s="1081">
        <v>0</v>
      </c>
      <c r="AV50" s="1081">
        <v>0</v>
      </c>
      <c r="AW50" s="1081">
        <v>3.9402173919974422E-2</v>
      </c>
      <c r="AX50" s="1081">
        <v>1.0869565218297057E-2</v>
      </c>
      <c r="AY50" s="1081">
        <v>2.5700465852647216</v>
      </c>
      <c r="AZ50" s="1081">
        <v>2.4858074548179809</v>
      </c>
      <c r="BA50" s="1081">
        <v>0</v>
      </c>
      <c r="BB50" s="1081">
        <v>0.45734909362142506</v>
      </c>
      <c r="BC50" s="1081">
        <v>0.63396773834311948</v>
      </c>
      <c r="BD50" s="1081">
        <v>0.89466445370129422</v>
      </c>
      <c r="BE50" s="1081">
        <v>0.49982616915214179</v>
      </c>
      <c r="BF50" s="1081">
        <v>8.4239130446740543E-2</v>
      </c>
      <c r="BG50" s="1081">
        <v>0</v>
      </c>
      <c r="BH50" s="1081">
        <v>8.152173914130402E-3</v>
      </c>
      <c r="BI50" s="1081">
        <v>1.6304347828260804E-2</v>
      </c>
      <c r="BJ50" s="1081">
        <v>5.978260870434933E-2</v>
      </c>
      <c r="BK50" s="1081">
        <v>0</v>
      </c>
      <c r="BL50" s="1081">
        <v>0.10119102683389657</v>
      </c>
      <c r="BM50" s="1081">
        <v>7.945189639664367E-2</v>
      </c>
      <c r="BN50" s="1081">
        <v>2.1739130437252875E-2</v>
      </c>
    </row>
    <row r="51" spans="1:66" ht="18.600000000000001" customHeight="1">
      <c r="A51" s="1100" t="s">
        <v>164</v>
      </c>
      <c r="B51" s="1100"/>
      <c r="C51" s="1100"/>
      <c r="D51" s="2"/>
      <c r="E51" s="1095"/>
      <c r="F51" s="1081"/>
      <c r="G51" s="1081"/>
      <c r="H51" s="1081"/>
      <c r="I51" s="1081"/>
      <c r="J51" s="1081"/>
      <c r="K51" s="1081"/>
      <c r="L51" s="1081"/>
      <c r="M51" s="1081"/>
      <c r="N51" s="1081"/>
      <c r="O51" s="1081"/>
      <c r="P51" s="1081"/>
      <c r="Q51" s="1081"/>
      <c r="R51" s="1081"/>
      <c r="S51" s="1081"/>
      <c r="T51" s="1081"/>
      <c r="U51" s="1081"/>
      <c r="V51" s="1081"/>
      <c r="W51" s="1081"/>
      <c r="X51" s="1081"/>
      <c r="Y51" s="1081"/>
      <c r="Z51" s="1081"/>
      <c r="AA51" s="1081"/>
      <c r="AB51" s="1081"/>
      <c r="AC51" s="1081"/>
      <c r="AD51" s="1081"/>
      <c r="AE51" s="1081"/>
      <c r="AF51" s="1081"/>
      <c r="AG51" s="1081"/>
      <c r="AH51" s="1100" t="s">
        <v>164</v>
      </c>
      <c r="AI51" s="1100"/>
      <c r="AJ51" s="1100"/>
      <c r="AK51" s="2"/>
      <c r="AL51" s="1081"/>
      <c r="AM51" s="1081"/>
      <c r="AN51" s="1081"/>
      <c r="AO51" s="1081"/>
      <c r="AP51" s="1081"/>
      <c r="AQ51" s="1081"/>
      <c r="AR51" s="1081"/>
      <c r="AS51" s="1081"/>
      <c r="AT51" s="1081"/>
      <c r="AU51" s="1081"/>
      <c r="AV51" s="1081"/>
      <c r="AW51" s="1081"/>
      <c r="AX51" s="1081"/>
      <c r="AY51" s="1081"/>
      <c r="AZ51" s="1081"/>
      <c r="BA51" s="1081"/>
      <c r="BB51" s="1081"/>
      <c r="BC51" s="1081"/>
      <c r="BD51" s="1081"/>
      <c r="BE51" s="1081"/>
      <c r="BF51" s="1081"/>
      <c r="BG51" s="1081"/>
      <c r="BH51" s="1081"/>
      <c r="BI51" s="1081"/>
      <c r="BJ51" s="1081"/>
      <c r="BK51" s="1081"/>
      <c r="BL51" s="1081"/>
      <c r="BM51" s="1081"/>
      <c r="BN51" s="1081"/>
    </row>
    <row r="52" spans="1:66" ht="18.600000000000001" customHeight="1">
      <c r="A52" s="1120" t="s">
        <v>35</v>
      </c>
      <c r="B52" s="1120" t="s">
        <v>35</v>
      </c>
      <c r="C52" s="102"/>
      <c r="D52" s="2"/>
      <c r="E52" s="1095">
        <v>11.345783684924612</v>
      </c>
      <c r="F52" s="1081">
        <v>8.9152473167444022</v>
      </c>
      <c r="G52" s="1081">
        <v>2.4305363681802103</v>
      </c>
      <c r="H52" s="1081">
        <v>3.1652523180063716</v>
      </c>
      <c r="I52" s="1081">
        <v>2.7600874114702441</v>
      </c>
      <c r="J52" s="1081">
        <v>7.2928700672175032E-3</v>
      </c>
      <c r="K52" s="1081">
        <v>0.30833446430921779</v>
      </c>
      <c r="L52" s="1081">
        <v>0.86952934903939028</v>
      </c>
      <c r="M52" s="1081">
        <v>0.89553884151424379</v>
      </c>
      <c r="N52" s="1081">
        <v>0.67939188654017646</v>
      </c>
      <c r="O52" s="1081">
        <v>0.4051649065361268</v>
      </c>
      <c r="P52" s="1081">
        <v>0</v>
      </c>
      <c r="Q52" s="1081">
        <v>7.4487382781998041E-2</v>
      </c>
      <c r="R52" s="1081">
        <v>0.14542112603751381</v>
      </c>
      <c r="S52" s="1081">
        <v>0.13002429070529725</v>
      </c>
      <c r="T52" s="1081">
        <v>5.5232107011317588E-2</v>
      </c>
      <c r="U52" s="1081">
        <v>2.9103539827081395</v>
      </c>
      <c r="V52" s="1081">
        <v>1.4725437928177549</v>
      </c>
      <c r="W52" s="1081">
        <v>6.3427580460365266E-3</v>
      </c>
      <c r="X52" s="1081">
        <v>0.15068541754772924</v>
      </c>
      <c r="Y52" s="1081">
        <v>0.44509748199140575</v>
      </c>
      <c r="Z52" s="1081">
        <v>0.47119115607166612</v>
      </c>
      <c r="AA52" s="1081">
        <v>0.39922697916091865</v>
      </c>
      <c r="AB52" s="1081">
        <v>1.4378101898903848</v>
      </c>
      <c r="AC52" s="1081">
        <v>3.9348085356506182E-3</v>
      </c>
      <c r="AD52" s="1081">
        <v>0.25337953826730553</v>
      </c>
      <c r="AE52" s="1081">
        <v>0.55510373882639497</v>
      </c>
      <c r="AF52" s="1081">
        <v>0.41767896002756327</v>
      </c>
      <c r="AG52" s="1081">
        <v>0.20771314423347201</v>
      </c>
      <c r="AH52" s="1120" t="s">
        <v>35</v>
      </c>
      <c r="AI52" s="1120" t="s">
        <v>35</v>
      </c>
      <c r="AJ52" s="102"/>
      <c r="AK52" s="2"/>
      <c r="AL52" s="1081">
        <v>2.2096956095026115</v>
      </c>
      <c r="AM52" s="1081">
        <v>2.0850200745456822</v>
      </c>
      <c r="AN52" s="1081">
        <v>2.4168002715226761E-3</v>
      </c>
      <c r="AO52" s="1081">
        <v>0.16511551118507992</v>
      </c>
      <c r="AP52" s="1081">
        <v>0.57071793257543213</v>
      </c>
      <c r="AQ52" s="1081">
        <v>0.78314125616911756</v>
      </c>
      <c r="AR52" s="1081">
        <v>0.56362857434453095</v>
      </c>
      <c r="AS52" s="1081">
        <v>0.12467553495692905</v>
      </c>
      <c r="AT52" s="1081">
        <v>0</v>
      </c>
      <c r="AU52" s="1081">
        <v>1.3425690309564704E-2</v>
      </c>
      <c r="AV52" s="1081">
        <v>4.0121307541883512E-2</v>
      </c>
      <c r="AW52" s="1081">
        <v>4.5331122553735524E-2</v>
      </c>
      <c r="AX52" s="1081">
        <v>2.5797414551745345E-2</v>
      </c>
      <c r="AY52" s="1081">
        <v>2.6960714915442789</v>
      </c>
      <c r="AZ52" s="1081">
        <v>2.3216971588956317</v>
      </c>
      <c r="BA52" s="1081">
        <v>3.3835203801317461E-3</v>
      </c>
      <c r="BB52" s="1081">
        <v>0.3087415214084277</v>
      </c>
      <c r="BC52" s="1081">
        <v>0.64158335818018608</v>
      </c>
      <c r="BD52" s="1081">
        <v>0.88282016838295463</v>
      </c>
      <c r="BE52" s="1081">
        <v>0.48516859054393452</v>
      </c>
      <c r="BF52" s="1081">
        <v>0.37437433264864894</v>
      </c>
      <c r="BG52" s="1081">
        <v>2.2403354897924488E-3</v>
      </c>
      <c r="BH52" s="1081">
        <v>3.9839214619648067E-2</v>
      </c>
      <c r="BI52" s="1081">
        <v>0.10944119384152166</v>
      </c>
      <c r="BJ52" s="1081">
        <v>0.14408682115095509</v>
      </c>
      <c r="BK52" s="1081">
        <v>7.8766767546731314E-2</v>
      </c>
      <c r="BL52" s="1081">
        <v>0.3644102831632014</v>
      </c>
      <c r="BM52" s="1081">
        <v>0.27489187890203715</v>
      </c>
      <c r="BN52" s="1081">
        <v>8.9518404261164364E-2</v>
      </c>
    </row>
    <row r="53" spans="1:66" ht="18.600000000000001" customHeight="1">
      <c r="A53" s="98"/>
      <c r="B53" s="98" t="s">
        <v>36</v>
      </c>
      <c r="C53" s="98"/>
      <c r="D53" s="140"/>
      <c r="E53" s="1095">
        <v>7.9995773134126278</v>
      </c>
      <c r="F53" s="1081">
        <v>6.2741705687783123</v>
      </c>
      <c r="G53" s="1081">
        <v>1.7254067446343129</v>
      </c>
      <c r="H53" s="1081">
        <v>1.3667268302624289</v>
      </c>
      <c r="I53" s="1081">
        <v>1.2540502121761292</v>
      </c>
      <c r="J53" s="1081">
        <v>1.088595319806194E-2</v>
      </c>
      <c r="K53" s="1081">
        <v>0.12051019242700167</v>
      </c>
      <c r="L53" s="1081">
        <v>0.34820960359514425</v>
      </c>
      <c r="M53" s="1081">
        <v>0.47588064701932453</v>
      </c>
      <c r="N53" s="1081">
        <v>0.29856381593659614</v>
      </c>
      <c r="O53" s="1081">
        <v>0.11267661808630038</v>
      </c>
      <c r="P53" s="1081">
        <v>0</v>
      </c>
      <c r="Q53" s="1081">
        <v>1.2244693546166295E-2</v>
      </c>
      <c r="R53" s="1081">
        <v>3.317006947383052E-2</v>
      </c>
      <c r="S53" s="1081">
        <v>4.6386786370321932E-2</v>
      </c>
      <c r="T53" s="1081">
        <v>2.0875068695981627E-2</v>
      </c>
      <c r="U53" s="1081">
        <v>1.9831780724829164</v>
      </c>
      <c r="V53" s="1081">
        <v>0.91887159868144086</v>
      </c>
      <c r="W53" s="1081">
        <v>7.0627224944097974E-3</v>
      </c>
      <c r="X53" s="1081">
        <v>0.10880875713667156</v>
      </c>
      <c r="Y53" s="1081">
        <v>0.30650472867971928</v>
      </c>
      <c r="Z53" s="1081">
        <v>0.29971765255676958</v>
      </c>
      <c r="AA53" s="1081">
        <v>0.19677773781386987</v>
      </c>
      <c r="AB53" s="1081">
        <v>1.064306473801476</v>
      </c>
      <c r="AC53" s="1081">
        <v>3.0666673384933496E-3</v>
      </c>
      <c r="AD53" s="1081">
        <v>0.19630351859485881</v>
      </c>
      <c r="AE53" s="1081">
        <v>0.43224990944712249</v>
      </c>
      <c r="AF53" s="1081">
        <v>0.30391006515049512</v>
      </c>
      <c r="AG53" s="1081">
        <v>0.12877631327050704</v>
      </c>
      <c r="AH53" s="98"/>
      <c r="AI53" s="98" t="s">
        <v>36</v>
      </c>
      <c r="AJ53" s="98"/>
      <c r="AK53" s="140"/>
      <c r="AL53" s="1081">
        <v>1.7134309344501282</v>
      </c>
      <c r="AM53" s="1081">
        <v>1.6279521684203002</v>
      </c>
      <c r="AN53" s="1081">
        <v>1.4430080010953577E-3</v>
      </c>
      <c r="AO53" s="1081">
        <v>0.13398731314472229</v>
      </c>
      <c r="AP53" s="1081">
        <v>0.47062732324797307</v>
      </c>
      <c r="AQ53" s="1081">
        <v>0.66536191101279463</v>
      </c>
      <c r="AR53" s="1081">
        <v>0.35653261301371503</v>
      </c>
      <c r="AS53" s="1081">
        <v>8.5478766029827555E-2</v>
      </c>
      <c r="AT53" s="1081">
        <v>0</v>
      </c>
      <c r="AU53" s="1081">
        <v>9.0073194732689984E-3</v>
      </c>
      <c r="AV53" s="1081">
        <v>3.3379260093991253E-2</v>
      </c>
      <c r="AW53" s="1081">
        <v>2.9963920514204621E-2</v>
      </c>
      <c r="AX53" s="1081">
        <v>1.3128265948362656E-2</v>
      </c>
      <c r="AY53" s="1081">
        <v>2.4947924916842563</v>
      </c>
      <c r="AZ53" s="1081">
        <v>2.138146454327821</v>
      </c>
      <c r="BA53" s="1081">
        <v>1.6835093346112507E-3</v>
      </c>
      <c r="BB53" s="1081">
        <v>0.29636763178614528</v>
      </c>
      <c r="BC53" s="1081">
        <v>0.6243037775301693</v>
      </c>
      <c r="BD53" s="1081">
        <v>0.82617501338750532</v>
      </c>
      <c r="BE53" s="1081">
        <v>0.38961652228939214</v>
      </c>
      <c r="BF53" s="1081">
        <v>0.3566460373564358</v>
      </c>
      <c r="BG53" s="1081">
        <v>3.3441137803162258E-3</v>
      </c>
      <c r="BH53" s="1081">
        <v>2.6644335512221513E-2</v>
      </c>
      <c r="BI53" s="1081">
        <v>0.11793267650071988</v>
      </c>
      <c r="BJ53" s="1081">
        <v>0.1342566137707227</v>
      </c>
      <c r="BK53" s="1081">
        <v>7.4468297792455312E-2</v>
      </c>
      <c r="BL53" s="1081">
        <v>0.44144898453289599</v>
      </c>
      <c r="BM53" s="1081">
        <v>0.33364700183828161</v>
      </c>
      <c r="BN53" s="1081">
        <v>0.1078019826946143</v>
      </c>
    </row>
    <row r="54" spans="1:66" ht="18.600000000000001" customHeight="1">
      <c r="A54" s="98"/>
      <c r="B54" s="98" t="s">
        <v>37</v>
      </c>
      <c r="C54" s="98"/>
      <c r="D54" s="140"/>
      <c r="E54" s="1095">
        <v>18.599691229183261</v>
      </c>
      <c r="F54" s="1081">
        <v>14.764655560892113</v>
      </c>
      <c r="G54" s="1081">
        <v>3.8350356682911482</v>
      </c>
      <c r="H54" s="1081">
        <v>6.386199230306052</v>
      </c>
      <c r="I54" s="1081">
        <v>5.4442654496840204</v>
      </c>
      <c r="J54" s="1081">
        <v>0</v>
      </c>
      <c r="K54" s="1081">
        <v>0.58483069239069763</v>
      </c>
      <c r="L54" s="1081">
        <v>1.5928486000567701</v>
      </c>
      <c r="M54" s="1081">
        <v>1.7048671256141126</v>
      </c>
      <c r="N54" s="1081">
        <v>1.561719031622439</v>
      </c>
      <c r="O54" s="1081">
        <v>0.94193378062203492</v>
      </c>
      <c r="P54" s="1081">
        <v>0</v>
      </c>
      <c r="Q54" s="1081">
        <v>0.17358753631354487</v>
      </c>
      <c r="R54" s="1081">
        <v>0.32606856057760253</v>
      </c>
      <c r="S54" s="1081">
        <v>0.30752037394289933</v>
      </c>
      <c r="T54" s="1081">
        <v>0.13475730978798828</v>
      </c>
      <c r="U54" s="1081">
        <v>4.702561808784707</v>
      </c>
      <c r="V54" s="1081">
        <v>2.5258072669533007</v>
      </c>
      <c r="W54" s="1081">
        <v>6.9933338904948688E-3</v>
      </c>
      <c r="X54" s="1081">
        <v>0.2380246579270251</v>
      </c>
      <c r="Y54" s="1081">
        <v>0.70652505567742452</v>
      </c>
      <c r="Z54" s="1081">
        <v>0.75957808239695679</v>
      </c>
      <c r="AA54" s="1081">
        <v>0.8146861370613997</v>
      </c>
      <c r="AB54" s="1081">
        <v>2.1767545418314072</v>
      </c>
      <c r="AC54" s="1081">
        <v>9.0683761442417552E-3</v>
      </c>
      <c r="AD54" s="1081">
        <v>0.38989085090650155</v>
      </c>
      <c r="AE54" s="1081">
        <v>0.76067645398807671</v>
      </c>
      <c r="AF54" s="1081">
        <v>0.62008437290183704</v>
      </c>
      <c r="AG54" s="1081">
        <v>0.39703448789074963</v>
      </c>
      <c r="AH54" s="98"/>
      <c r="AI54" s="98" t="s">
        <v>37</v>
      </c>
      <c r="AJ54" s="98"/>
      <c r="AK54" s="140"/>
      <c r="AL54" s="1081">
        <v>3.4483285778388293</v>
      </c>
      <c r="AM54" s="1081">
        <v>3.2398838308695841</v>
      </c>
      <c r="AN54" s="1081">
        <v>6.2162967915509945E-3</v>
      </c>
      <c r="AO54" s="1081">
        <v>0.22845630092443428</v>
      </c>
      <c r="AP54" s="1081">
        <v>0.73755217434089804</v>
      </c>
      <c r="AQ54" s="1081">
        <v>1.1357782141425894</v>
      </c>
      <c r="AR54" s="1081">
        <v>1.1318808446701116</v>
      </c>
      <c r="AS54" s="1081">
        <v>0.20844474696924459</v>
      </c>
      <c r="AT54" s="1081">
        <v>0</v>
      </c>
      <c r="AU54" s="1081">
        <v>2.4768057528953447E-2</v>
      </c>
      <c r="AV54" s="1081">
        <v>4.4757938611793717E-2</v>
      </c>
      <c r="AW54" s="1081">
        <v>8.83962210693328E-2</v>
      </c>
      <c r="AX54" s="1081">
        <v>5.0522529759164665E-2</v>
      </c>
      <c r="AY54" s="1081">
        <v>3.8802798389875277</v>
      </c>
      <c r="AZ54" s="1081">
        <v>3.4258579352693554</v>
      </c>
      <c r="BA54" s="1081">
        <v>8.5474080883826166E-3</v>
      </c>
      <c r="BB54" s="1081">
        <v>0.40596074031725882</v>
      </c>
      <c r="BC54" s="1081">
        <v>0.80958022609692826</v>
      </c>
      <c r="BD54" s="1081">
        <v>1.2364828071884384</v>
      </c>
      <c r="BE54" s="1081">
        <v>0.96528675357834715</v>
      </c>
      <c r="BF54" s="1081">
        <v>0.45442190371817198</v>
      </c>
      <c r="BG54" s="1081">
        <v>0</v>
      </c>
      <c r="BH54" s="1081">
        <v>8.7214067798196807E-2</v>
      </c>
      <c r="BI54" s="1081">
        <v>0.11569722683602812</v>
      </c>
      <c r="BJ54" s="1081">
        <v>0.14913881881756907</v>
      </c>
      <c r="BK54" s="1081">
        <v>0.10237179026637802</v>
      </c>
      <c r="BL54" s="1081">
        <v>0.18232177326613869</v>
      </c>
      <c r="BM54" s="1081">
        <v>0.12884107811584983</v>
      </c>
      <c r="BN54" s="1081">
        <v>5.3480695150288901E-2</v>
      </c>
    </row>
    <row r="55" spans="1:66" ht="18.600000000000001" customHeight="1">
      <c r="A55" s="98"/>
      <c r="B55" s="98" t="s">
        <v>38</v>
      </c>
      <c r="C55" s="98"/>
      <c r="D55" s="140"/>
      <c r="E55" s="1095">
        <v>17.356714625523566</v>
      </c>
      <c r="F55" s="1081">
        <v>13.449863140098905</v>
      </c>
      <c r="G55" s="1081">
        <v>3.9068514854246565</v>
      </c>
      <c r="H55" s="1081">
        <v>7.541470732116581</v>
      </c>
      <c r="I55" s="1081">
        <v>6.4465091841375735</v>
      </c>
      <c r="J55" s="1081">
        <v>0</v>
      </c>
      <c r="K55" s="1081">
        <v>0.86652463133583069</v>
      </c>
      <c r="L55" s="1081">
        <v>2.4933693509889578</v>
      </c>
      <c r="M55" s="1081">
        <v>1.8190472890407428</v>
      </c>
      <c r="N55" s="1081">
        <v>1.2675679127720412</v>
      </c>
      <c r="O55" s="1081">
        <v>1.0949615479790076</v>
      </c>
      <c r="P55" s="1081">
        <v>0</v>
      </c>
      <c r="Q55" s="1081">
        <v>0.2468382123834266</v>
      </c>
      <c r="R55" s="1081">
        <v>0.45299124337458962</v>
      </c>
      <c r="S55" s="1081">
        <v>0.28670928583445321</v>
      </c>
      <c r="T55" s="1081">
        <v>0.10842280638653816</v>
      </c>
      <c r="U55" s="1081">
        <v>4.9437707550470424</v>
      </c>
      <c r="V55" s="1081">
        <v>2.7154947138949601</v>
      </c>
      <c r="W55" s="1081">
        <v>1.3129692147592861E-3</v>
      </c>
      <c r="X55" s="1081">
        <v>0.2317245225665617</v>
      </c>
      <c r="Y55" s="1081">
        <v>0.75997965346319551</v>
      </c>
      <c r="Z55" s="1081">
        <v>0.92002569382873223</v>
      </c>
      <c r="AA55" s="1081">
        <v>0.80245187482171165</v>
      </c>
      <c r="AB55" s="1081">
        <v>2.228276041152081</v>
      </c>
      <c r="AC55" s="1081">
        <v>0</v>
      </c>
      <c r="AD55" s="1081">
        <v>0.33430986347977282</v>
      </c>
      <c r="AE55" s="1081">
        <v>0.87844103081822666</v>
      </c>
      <c r="AF55" s="1081">
        <v>0.69677068825986599</v>
      </c>
      <c r="AG55" s="1081">
        <v>0.31875445859421508</v>
      </c>
      <c r="AH55" s="98"/>
      <c r="AI55" s="98" t="s">
        <v>38</v>
      </c>
      <c r="AJ55" s="98"/>
      <c r="AK55" s="140"/>
      <c r="AL55" s="1081">
        <v>2.8260204623272838</v>
      </c>
      <c r="AM55" s="1081">
        <v>2.6289038359324532</v>
      </c>
      <c r="AN55" s="1081">
        <v>1.3129692147592861E-3</v>
      </c>
      <c r="AO55" s="1081">
        <v>0.22802600228363026</v>
      </c>
      <c r="AP55" s="1081">
        <v>0.83524082891850837</v>
      </c>
      <c r="AQ55" s="1081">
        <v>0.83027913700645672</v>
      </c>
      <c r="AR55" s="1081">
        <v>0.73404489850909949</v>
      </c>
      <c r="AS55" s="1081">
        <v>0.19711662639483024</v>
      </c>
      <c r="AT55" s="1081">
        <v>0</v>
      </c>
      <c r="AU55" s="1081">
        <v>1.8381569006630006E-2</v>
      </c>
      <c r="AV55" s="1081">
        <v>6.9093602181377625E-2</v>
      </c>
      <c r="AW55" s="1081">
        <v>5.6457676235227239E-2</v>
      </c>
      <c r="AX55" s="1081">
        <v>5.3183778971595388E-2</v>
      </c>
      <c r="AY55" s="1081">
        <v>1.7939426549252107</v>
      </c>
      <c r="AZ55" s="1081">
        <v>1.4580415915493075</v>
      </c>
      <c r="BA55" s="1081">
        <v>3.9389076442778587E-3</v>
      </c>
      <c r="BB55" s="1081">
        <v>0.21202179278653507</v>
      </c>
      <c r="BC55" s="1081">
        <v>0.4520514038215574</v>
      </c>
      <c r="BD55" s="1081">
        <v>0.59447498689519562</v>
      </c>
      <c r="BE55" s="1081">
        <v>0.19555450040174194</v>
      </c>
      <c r="BF55" s="1081">
        <v>0.33590106337590325</v>
      </c>
      <c r="BG55" s="1081">
        <v>0</v>
      </c>
      <c r="BH55" s="1081">
        <v>3.1824157287975427E-2</v>
      </c>
      <c r="BI55" s="1081">
        <v>5.2512736035675987E-2</v>
      </c>
      <c r="BJ55" s="1081">
        <v>0.18921646087923655</v>
      </c>
      <c r="BK55" s="1081">
        <v>6.2347709173015291E-2</v>
      </c>
      <c r="BL55" s="1081">
        <v>0.25151002110744747</v>
      </c>
      <c r="BM55" s="1081">
        <v>0.2009138145846143</v>
      </c>
      <c r="BN55" s="1081">
        <v>5.059620652283317E-2</v>
      </c>
    </row>
    <row r="56" spans="1:66" ht="18.600000000000001" customHeight="1" thickBot="1">
      <c r="A56" s="1121" t="s">
        <v>39</v>
      </c>
      <c r="B56" s="1121"/>
      <c r="C56" s="100"/>
      <c r="D56" s="142"/>
      <c r="E56" s="1096">
        <v>6.5527496765218425</v>
      </c>
      <c r="F56" s="1079">
        <v>5.035254878721549</v>
      </c>
      <c r="G56" s="1079">
        <v>1.5174947978002811</v>
      </c>
      <c r="H56" s="1079">
        <v>1.7804092429491694</v>
      </c>
      <c r="I56" s="1079">
        <v>1.6099917990321817</v>
      </c>
      <c r="J56" s="1079">
        <v>1.0973117331377757E-3</v>
      </c>
      <c r="K56" s="1079">
        <v>0.13462121041721059</v>
      </c>
      <c r="L56" s="1079">
        <v>0.50361764900278894</v>
      </c>
      <c r="M56" s="1079">
        <v>0.53279657270439018</v>
      </c>
      <c r="N56" s="1079">
        <v>0.43785905517465717</v>
      </c>
      <c r="O56" s="1079">
        <v>0.17041744391698851</v>
      </c>
      <c r="P56" s="1079">
        <v>2.0784734777871906E-4</v>
      </c>
      <c r="Q56" s="1079">
        <v>2.5635817929199282E-2</v>
      </c>
      <c r="R56" s="1079">
        <v>6.5303997189739421E-2</v>
      </c>
      <c r="S56" s="1079">
        <v>5.6793868108426682E-2</v>
      </c>
      <c r="T56" s="1079">
        <v>2.247591334184439E-2</v>
      </c>
      <c r="U56" s="1079">
        <v>1.9910311321480216</v>
      </c>
      <c r="V56" s="1079">
        <v>0.99598501588055577</v>
      </c>
      <c r="W56" s="1079">
        <v>3.2889927854537256E-3</v>
      </c>
      <c r="X56" s="1079">
        <v>7.3594183304710209E-2</v>
      </c>
      <c r="Y56" s="1079">
        <v>0.26413887996425189</v>
      </c>
      <c r="Z56" s="1079">
        <v>0.31367690546015947</v>
      </c>
      <c r="AA56" s="1079">
        <v>0.34128605436598042</v>
      </c>
      <c r="AB56" s="1079">
        <v>0.99504611626746742</v>
      </c>
      <c r="AC56" s="1079">
        <v>2.719894862963678E-3</v>
      </c>
      <c r="AD56" s="1079">
        <v>0.13078150668962304</v>
      </c>
      <c r="AE56" s="1079">
        <v>0.37666799894603792</v>
      </c>
      <c r="AF56" s="1079">
        <v>0.32929209200552279</v>
      </c>
      <c r="AG56" s="1079">
        <v>0.15558462376332077</v>
      </c>
      <c r="AH56" s="1121" t="s">
        <v>39</v>
      </c>
      <c r="AI56" s="1121"/>
      <c r="AJ56" s="100"/>
      <c r="AK56" s="142"/>
      <c r="AL56" s="1079">
        <v>1.2303669454723958</v>
      </c>
      <c r="AM56" s="1079">
        <v>1.1455353344247168</v>
      </c>
      <c r="AN56" s="1079">
        <v>1.8615004082299814E-3</v>
      </c>
      <c r="AO56" s="1079">
        <v>0.12949051752734794</v>
      </c>
      <c r="AP56" s="1079">
        <v>0.39897231161716373</v>
      </c>
      <c r="AQ56" s="1079">
        <v>0.37961503804281627</v>
      </c>
      <c r="AR56" s="1079">
        <v>0.2355959668291604</v>
      </c>
      <c r="AS56" s="1079">
        <v>8.4831611047678959E-2</v>
      </c>
      <c r="AT56" s="1079">
        <v>8.3788462071644147E-4</v>
      </c>
      <c r="AU56" s="1079">
        <v>1.4065560722727195E-2</v>
      </c>
      <c r="AV56" s="1079">
        <v>3.1630012182271079E-2</v>
      </c>
      <c r="AW56" s="1079">
        <v>2.6953164298292476E-2</v>
      </c>
      <c r="AX56" s="1079">
        <v>1.1344989223671713E-2</v>
      </c>
      <c r="AY56" s="1079">
        <v>1.2435898941518111</v>
      </c>
      <c r="AZ56" s="1079">
        <v>1.0537092217213317</v>
      </c>
      <c r="BA56" s="1079">
        <v>2.4910200031994212E-3</v>
      </c>
      <c r="BB56" s="1079">
        <v>0.12831589329411053</v>
      </c>
      <c r="BC56" s="1079">
        <v>0.36817387827560399</v>
      </c>
      <c r="BD56" s="1079">
        <v>0.31811404873874055</v>
      </c>
      <c r="BE56" s="1079">
        <v>0.23661438140967839</v>
      </c>
      <c r="BF56" s="1079">
        <v>0.18988067243047937</v>
      </c>
      <c r="BG56" s="1079">
        <v>0</v>
      </c>
      <c r="BH56" s="1079">
        <v>1.4471243213953421E-2</v>
      </c>
      <c r="BI56" s="1079">
        <v>7.4440402719524984E-2</v>
      </c>
      <c r="BJ56" s="1079">
        <v>5.2739465060152313E-2</v>
      </c>
      <c r="BK56" s="1079">
        <v>4.8229561436848617E-2</v>
      </c>
      <c r="BL56" s="1079">
        <v>0.30735246180043363</v>
      </c>
      <c r="BM56" s="1079">
        <v>0.23254340073010868</v>
      </c>
      <c r="BN56" s="1079">
        <v>7.4809061070324742E-2</v>
      </c>
    </row>
    <row r="57" spans="1:66" ht="15" customHeight="1">
      <c r="A57" s="114"/>
      <c r="AH57" s="114"/>
    </row>
  </sheetData>
  <mergeCells count="81">
    <mergeCell ref="BL6:BL7"/>
    <mergeCell ref="BM6:BM7"/>
    <mergeCell ref="BN6:BN7"/>
    <mergeCell ref="U5:AG5"/>
    <mergeCell ref="AL5:AX5"/>
    <mergeCell ref="AY5:BK5"/>
    <mergeCell ref="AL6:AL7"/>
    <mergeCell ref="AM6:AR6"/>
    <mergeCell ref="AS6:AX6"/>
    <mergeCell ref="AY6:AY7"/>
    <mergeCell ref="BL3:BN5"/>
    <mergeCell ref="AZ6:BE6"/>
    <mergeCell ref="BF6:BK6"/>
    <mergeCell ref="A56:B56"/>
    <mergeCell ref="AH56:AI56"/>
    <mergeCell ref="A50:B50"/>
    <mergeCell ref="AH50:AI50"/>
    <mergeCell ref="A51:C51"/>
    <mergeCell ref="AH51:AJ51"/>
    <mergeCell ref="A52:B52"/>
    <mergeCell ref="AH52:AI52"/>
    <mergeCell ref="A29:C29"/>
    <mergeCell ref="AH29:AJ29"/>
    <mergeCell ref="A35:C35"/>
    <mergeCell ref="AH35:AJ35"/>
    <mergeCell ref="A36:B36"/>
    <mergeCell ref="AH36:AI36"/>
    <mergeCell ref="A22:C22"/>
    <mergeCell ref="AH22:AJ22"/>
    <mergeCell ref="A23:C23"/>
    <mergeCell ref="AH23:AJ23"/>
    <mergeCell ref="A26:C26"/>
    <mergeCell ref="AH26:AJ26"/>
    <mergeCell ref="A24:C24"/>
    <mergeCell ref="AH24:AJ24"/>
    <mergeCell ref="A25:C25"/>
    <mergeCell ref="AH25:AJ25"/>
    <mergeCell ref="A19:C19"/>
    <mergeCell ref="AH19:AJ19"/>
    <mergeCell ref="A20:C20"/>
    <mergeCell ref="AH20:AJ20"/>
    <mergeCell ref="A21:C21"/>
    <mergeCell ref="AH21:AJ21"/>
    <mergeCell ref="A16:C16"/>
    <mergeCell ref="AH16:AJ16"/>
    <mergeCell ref="A17:C17"/>
    <mergeCell ref="AH17:AJ17"/>
    <mergeCell ref="A18:C18"/>
    <mergeCell ref="AH18:AJ18"/>
    <mergeCell ref="A13:C13"/>
    <mergeCell ref="AH13:AJ13"/>
    <mergeCell ref="A14:C14"/>
    <mergeCell ref="AH14:AJ14"/>
    <mergeCell ref="A15:C15"/>
    <mergeCell ref="AH15:AJ15"/>
    <mergeCell ref="A10:C10"/>
    <mergeCell ref="AH10:AJ10"/>
    <mergeCell ref="A11:C11"/>
    <mergeCell ref="AH11:AJ11"/>
    <mergeCell ref="A12:C12"/>
    <mergeCell ref="AH12:AJ12"/>
    <mergeCell ref="A8:C8"/>
    <mergeCell ref="AH8:AJ8"/>
    <mergeCell ref="A9:C9"/>
    <mergeCell ref="AH9:AJ9"/>
    <mergeCell ref="U6:U7"/>
    <mergeCell ref="V6:AA6"/>
    <mergeCell ref="AB6:AG6"/>
    <mergeCell ref="E6:E7"/>
    <mergeCell ref="F6:F7"/>
    <mergeCell ref="G6:G7"/>
    <mergeCell ref="O6:T6"/>
    <mergeCell ref="A1:N1"/>
    <mergeCell ref="AH1:AX1"/>
    <mergeCell ref="A3:C7"/>
    <mergeCell ref="E3:G5"/>
    <mergeCell ref="AH3:AJ7"/>
    <mergeCell ref="H6:H7"/>
    <mergeCell ref="I6:N6"/>
    <mergeCell ref="H5:N5"/>
    <mergeCell ref="O5:T5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33" max="54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67"/>
  <sheetViews>
    <sheetView view="pageBreakPreview" topLeftCell="AP1" zoomScaleNormal="50" zoomScaleSheetLayoutView="100" workbookViewId="0">
      <selection activeCell="J65" sqref="J65"/>
    </sheetView>
  </sheetViews>
  <sheetFormatPr defaultColWidth="9.109375" defaultRowHeight="15.6"/>
  <cols>
    <col min="1" max="1" width="2.33203125" style="14" customWidth="1"/>
    <col min="2" max="2" width="16.6640625" style="14" customWidth="1"/>
    <col min="3" max="3" width="2.33203125" style="14" customWidth="1"/>
    <col min="4" max="4" width="1.6640625" style="15" customWidth="1"/>
    <col min="5" max="14" width="8.109375" style="114" customWidth="1"/>
    <col min="15" max="15" width="5.6640625" style="114" customWidth="1"/>
    <col min="16" max="20" width="6.109375" style="114" customWidth="1"/>
    <col min="21" max="27" width="5.5546875" style="114" customWidth="1"/>
    <col min="28" max="33" width="5.44140625" style="114" customWidth="1"/>
    <col min="34" max="34" width="2.33203125" style="14" customWidth="1"/>
    <col min="35" max="35" width="16.6640625" style="14" customWidth="1"/>
    <col min="36" max="36" width="2.33203125" style="14" customWidth="1"/>
    <col min="37" max="37" width="1.6640625" style="15" customWidth="1"/>
    <col min="38" max="50" width="6.109375" style="114" customWidth="1"/>
    <col min="51" max="63" width="6.5546875" style="114" customWidth="1"/>
    <col min="64" max="66" width="6.88671875" style="114" customWidth="1"/>
    <col min="67" max="67" width="12.5546875" style="114" customWidth="1"/>
    <col min="68" max="16384" width="9.109375" style="114"/>
  </cols>
  <sheetData>
    <row r="1" spans="1:74" s="113" customFormat="1" ht="35.1" customHeight="1">
      <c r="A1" s="1128" t="s">
        <v>587</v>
      </c>
      <c r="B1" s="1128"/>
      <c r="C1" s="1128"/>
      <c r="D1" s="1128"/>
      <c r="E1" s="1128"/>
      <c r="F1" s="1128"/>
      <c r="G1" s="1128"/>
      <c r="H1" s="1128"/>
      <c r="I1" s="1128"/>
      <c r="J1" s="1128"/>
      <c r="K1" s="1128"/>
      <c r="L1" s="1128"/>
      <c r="M1" s="1128"/>
      <c r="N1" s="1128"/>
      <c r="O1" s="111" t="s">
        <v>588</v>
      </c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28" t="s">
        <v>587</v>
      </c>
      <c r="AI1" s="1128"/>
      <c r="AJ1" s="1128"/>
      <c r="AK1" s="1128"/>
      <c r="AL1" s="1128"/>
      <c r="AM1" s="1128"/>
      <c r="AN1" s="1128"/>
      <c r="AO1" s="1128"/>
      <c r="AP1" s="1128"/>
      <c r="AQ1" s="1128"/>
      <c r="AR1" s="1128"/>
      <c r="AS1" s="1128"/>
      <c r="AT1" s="1128"/>
      <c r="AU1" s="1128"/>
      <c r="AV1" s="1128"/>
      <c r="AW1" s="1128"/>
      <c r="AX1" s="1128"/>
      <c r="AY1" s="111" t="s">
        <v>589</v>
      </c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2"/>
      <c r="BM1" s="112"/>
      <c r="BN1" s="112"/>
    </row>
    <row r="2" spans="1:74" ht="12.9" customHeight="1" thickBot="1">
      <c r="A2" s="114"/>
      <c r="B2" s="115"/>
      <c r="C2" s="115"/>
      <c r="D2" s="116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4"/>
      <c r="AI2" s="115"/>
      <c r="AJ2" s="115"/>
      <c r="AK2" s="116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8" t="s">
        <v>54</v>
      </c>
    </row>
    <row r="3" spans="1:74" ht="15" customHeight="1">
      <c r="A3" s="1104" t="s">
        <v>1</v>
      </c>
      <c r="B3" s="1104"/>
      <c r="C3" s="1104"/>
      <c r="D3" s="119"/>
      <c r="E3" s="1129" t="s">
        <v>476</v>
      </c>
      <c r="F3" s="1130"/>
      <c r="G3" s="1131"/>
      <c r="H3" s="554"/>
      <c r="I3" s="468"/>
      <c r="J3" s="468"/>
      <c r="K3" s="468"/>
      <c r="L3" s="468"/>
      <c r="M3" s="468"/>
      <c r="N3" s="555" t="s">
        <v>482</v>
      </c>
      <c r="O3" s="555" t="s">
        <v>483</v>
      </c>
      <c r="P3" s="555"/>
      <c r="Q3" s="555"/>
      <c r="R3" s="555"/>
      <c r="S3" s="555"/>
      <c r="T3" s="555"/>
      <c r="U3" s="468"/>
      <c r="V3" s="468"/>
      <c r="W3" s="468"/>
      <c r="X3" s="468"/>
      <c r="Y3" s="468"/>
      <c r="Z3" s="468"/>
      <c r="AA3" s="468"/>
      <c r="AB3" s="468"/>
      <c r="AC3" s="555"/>
      <c r="AD3" s="555"/>
      <c r="AE3" s="555"/>
      <c r="AF3" s="555"/>
      <c r="AG3" s="555"/>
      <c r="AH3" s="1104" t="s">
        <v>1</v>
      </c>
      <c r="AI3" s="1104"/>
      <c r="AJ3" s="1104"/>
      <c r="AK3" s="119"/>
      <c r="AL3" s="554"/>
      <c r="AM3" s="468"/>
      <c r="AN3" s="468"/>
      <c r="AO3" s="468"/>
      <c r="AP3" s="468"/>
      <c r="AQ3" s="468"/>
      <c r="AR3" s="555"/>
      <c r="AS3" s="555"/>
      <c r="AT3" s="555"/>
      <c r="AU3" s="555"/>
      <c r="AV3" s="555"/>
      <c r="AW3" s="555"/>
      <c r="AX3" s="555" t="s">
        <v>482</v>
      </c>
      <c r="AY3" s="555" t="s">
        <v>483</v>
      </c>
      <c r="AZ3" s="555"/>
      <c r="BA3" s="468"/>
      <c r="BB3" s="468"/>
      <c r="BC3" s="468"/>
      <c r="BD3" s="468"/>
      <c r="BE3" s="468"/>
      <c r="BF3" s="468"/>
      <c r="BG3" s="555"/>
      <c r="BH3" s="555"/>
      <c r="BI3" s="555"/>
      <c r="BJ3" s="555"/>
      <c r="BK3" s="555"/>
      <c r="BL3" s="1139" t="s">
        <v>477</v>
      </c>
      <c r="BM3" s="1139"/>
      <c r="BN3" s="1142"/>
      <c r="BO3" s="120"/>
      <c r="BV3" s="121"/>
    </row>
    <row r="4" spans="1:74" ht="15" customHeight="1">
      <c r="A4" s="1105"/>
      <c r="B4" s="1105"/>
      <c r="C4" s="1105"/>
      <c r="D4" s="122"/>
      <c r="E4" s="1132"/>
      <c r="F4" s="1133"/>
      <c r="G4" s="1134"/>
      <c r="H4" s="468"/>
      <c r="I4" s="558"/>
      <c r="J4" s="558"/>
      <c r="K4" s="558"/>
      <c r="L4" s="558"/>
      <c r="M4" s="558"/>
      <c r="N4" s="559" t="s">
        <v>547</v>
      </c>
      <c r="O4" s="558" t="s">
        <v>546</v>
      </c>
      <c r="P4" s="558"/>
      <c r="Q4" s="558"/>
      <c r="R4" s="558"/>
      <c r="S4" s="558"/>
      <c r="T4" s="558"/>
      <c r="U4" s="558"/>
      <c r="V4" s="558"/>
      <c r="W4" s="558"/>
      <c r="X4" s="558"/>
      <c r="Y4" s="558"/>
      <c r="Z4" s="558"/>
      <c r="AA4" s="558"/>
      <c r="AB4" s="558"/>
      <c r="AC4" s="558"/>
      <c r="AD4" s="558"/>
      <c r="AE4" s="558"/>
      <c r="AF4" s="558"/>
      <c r="AG4" s="560"/>
      <c r="AH4" s="1105"/>
      <c r="AI4" s="1105"/>
      <c r="AJ4" s="1105"/>
      <c r="AK4" s="122"/>
      <c r="AL4" s="468"/>
      <c r="AM4" s="558"/>
      <c r="AN4" s="558"/>
      <c r="AO4" s="558"/>
      <c r="AP4" s="558"/>
      <c r="AQ4" s="558"/>
      <c r="AR4" s="558"/>
      <c r="AS4" s="558"/>
      <c r="AT4" s="558"/>
      <c r="AU4" s="558"/>
      <c r="AV4" s="558"/>
      <c r="AW4" s="558"/>
      <c r="AX4" s="559" t="s">
        <v>548</v>
      </c>
      <c r="AY4" s="558" t="s">
        <v>549</v>
      </c>
      <c r="AZ4" s="558"/>
      <c r="BA4" s="558"/>
      <c r="BB4" s="558"/>
      <c r="BC4" s="558"/>
      <c r="BD4" s="558"/>
      <c r="BE4" s="558"/>
      <c r="BF4" s="558"/>
      <c r="BG4" s="558"/>
      <c r="BH4" s="558"/>
      <c r="BI4" s="558"/>
      <c r="BJ4" s="558"/>
      <c r="BK4" s="560"/>
      <c r="BL4" s="1139"/>
      <c r="BM4" s="1139"/>
      <c r="BN4" s="1142"/>
      <c r="BO4" s="120"/>
      <c r="BV4" s="121"/>
    </row>
    <row r="5" spans="1:74" ht="15" customHeight="1">
      <c r="A5" s="1105"/>
      <c r="B5" s="1105"/>
      <c r="C5" s="1105"/>
      <c r="D5" s="122"/>
      <c r="E5" s="1132"/>
      <c r="F5" s="1133"/>
      <c r="G5" s="1134"/>
      <c r="H5" s="1135" t="s">
        <v>631</v>
      </c>
      <c r="I5" s="1136"/>
      <c r="J5" s="1136"/>
      <c r="K5" s="1136"/>
      <c r="L5" s="1136"/>
      <c r="M5" s="1136"/>
      <c r="N5" s="1136"/>
      <c r="O5" s="1137" t="s">
        <v>632</v>
      </c>
      <c r="P5" s="1137"/>
      <c r="Q5" s="1137"/>
      <c r="R5" s="1137"/>
      <c r="S5" s="1137"/>
      <c r="T5" s="1138"/>
      <c r="U5" s="1142" t="s">
        <v>475</v>
      </c>
      <c r="V5" s="1143"/>
      <c r="W5" s="1143"/>
      <c r="X5" s="1143"/>
      <c r="Y5" s="1143"/>
      <c r="Z5" s="1143"/>
      <c r="AA5" s="1143"/>
      <c r="AB5" s="1143"/>
      <c r="AC5" s="1143"/>
      <c r="AD5" s="1143"/>
      <c r="AE5" s="1143"/>
      <c r="AF5" s="1143"/>
      <c r="AG5" s="1144"/>
      <c r="AH5" s="1105"/>
      <c r="AI5" s="1105"/>
      <c r="AJ5" s="1105"/>
      <c r="AK5" s="122"/>
      <c r="AL5" s="1142" t="s">
        <v>169</v>
      </c>
      <c r="AM5" s="1143"/>
      <c r="AN5" s="1143"/>
      <c r="AO5" s="1143"/>
      <c r="AP5" s="1143"/>
      <c r="AQ5" s="1143"/>
      <c r="AR5" s="1143"/>
      <c r="AS5" s="1143"/>
      <c r="AT5" s="1143"/>
      <c r="AU5" s="1143"/>
      <c r="AV5" s="1143"/>
      <c r="AW5" s="1143"/>
      <c r="AX5" s="1144"/>
      <c r="AY5" s="1142" t="s">
        <v>170</v>
      </c>
      <c r="AZ5" s="1143"/>
      <c r="BA5" s="1143"/>
      <c r="BB5" s="1143"/>
      <c r="BC5" s="1143"/>
      <c r="BD5" s="1143"/>
      <c r="BE5" s="1143"/>
      <c r="BF5" s="1143"/>
      <c r="BG5" s="1143"/>
      <c r="BH5" s="1143"/>
      <c r="BI5" s="1143"/>
      <c r="BJ5" s="1143"/>
      <c r="BK5" s="1144"/>
      <c r="BL5" s="1139"/>
      <c r="BM5" s="1139"/>
      <c r="BN5" s="1142"/>
      <c r="BO5" s="120"/>
    </row>
    <row r="6" spans="1:74" ht="15" customHeight="1">
      <c r="A6" s="1105"/>
      <c r="B6" s="1105"/>
      <c r="C6" s="1105"/>
      <c r="D6" s="122"/>
      <c r="E6" s="1139" t="s">
        <v>68</v>
      </c>
      <c r="F6" s="1139" t="s">
        <v>473</v>
      </c>
      <c r="G6" s="1139" t="s">
        <v>474</v>
      </c>
      <c r="H6" s="1140" t="s">
        <v>204</v>
      </c>
      <c r="I6" s="1145" t="s">
        <v>473</v>
      </c>
      <c r="J6" s="1147"/>
      <c r="K6" s="1147"/>
      <c r="L6" s="1147"/>
      <c r="M6" s="1147"/>
      <c r="N6" s="1147"/>
      <c r="O6" s="1147" t="s">
        <v>474</v>
      </c>
      <c r="P6" s="1143"/>
      <c r="Q6" s="1143"/>
      <c r="R6" s="1143"/>
      <c r="S6" s="1143"/>
      <c r="T6" s="1144"/>
      <c r="U6" s="1140" t="s">
        <v>204</v>
      </c>
      <c r="V6" s="1145" t="s">
        <v>473</v>
      </c>
      <c r="W6" s="1147"/>
      <c r="X6" s="1147"/>
      <c r="Y6" s="1147"/>
      <c r="Z6" s="1147"/>
      <c r="AA6" s="1148"/>
      <c r="AB6" s="1145" t="s">
        <v>474</v>
      </c>
      <c r="AC6" s="1143"/>
      <c r="AD6" s="1143"/>
      <c r="AE6" s="1143"/>
      <c r="AF6" s="1143"/>
      <c r="AG6" s="1144"/>
      <c r="AH6" s="1105"/>
      <c r="AI6" s="1105"/>
      <c r="AJ6" s="1105"/>
      <c r="AK6" s="122"/>
      <c r="AL6" s="1140" t="s">
        <v>204</v>
      </c>
      <c r="AM6" s="1145" t="s">
        <v>473</v>
      </c>
      <c r="AN6" s="1147"/>
      <c r="AO6" s="1147"/>
      <c r="AP6" s="1147"/>
      <c r="AQ6" s="1147"/>
      <c r="AR6" s="1148"/>
      <c r="AS6" s="1145" t="s">
        <v>474</v>
      </c>
      <c r="AT6" s="1143"/>
      <c r="AU6" s="1143"/>
      <c r="AV6" s="1143"/>
      <c r="AW6" s="1143"/>
      <c r="AX6" s="1144"/>
      <c r="AY6" s="1140" t="s">
        <v>204</v>
      </c>
      <c r="AZ6" s="1145" t="s">
        <v>473</v>
      </c>
      <c r="BA6" s="1147"/>
      <c r="BB6" s="1147"/>
      <c r="BC6" s="1147"/>
      <c r="BD6" s="1147"/>
      <c r="BE6" s="1148"/>
      <c r="BF6" s="1145" t="s">
        <v>474</v>
      </c>
      <c r="BG6" s="1143"/>
      <c r="BH6" s="1143"/>
      <c r="BI6" s="1143"/>
      <c r="BJ6" s="1143"/>
      <c r="BK6" s="1144"/>
      <c r="BL6" s="1140" t="s">
        <v>68</v>
      </c>
      <c r="BM6" s="1140" t="s">
        <v>473</v>
      </c>
      <c r="BN6" s="1145" t="s">
        <v>474</v>
      </c>
      <c r="BO6" s="120"/>
    </row>
    <row r="7" spans="1:74" ht="48.75" customHeight="1">
      <c r="A7" s="1106"/>
      <c r="B7" s="1106"/>
      <c r="C7" s="1106"/>
      <c r="D7" s="123"/>
      <c r="E7" s="1139"/>
      <c r="F7" s="1139"/>
      <c r="G7" s="1139"/>
      <c r="H7" s="1141"/>
      <c r="I7" s="957" t="s">
        <v>68</v>
      </c>
      <c r="J7" s="956" t="s">
        <v>1112</v>
      </c>
      <c r="K7" s="956" t="s">
        <v>1113</v>
      </c>
      <c r="L7" s="956" t="s">
        <v>1114</v>
      </c>
      <c r="M7" s="956" t="s">
        <v>1115</v>
      </c>
      <c r="N7" s="956" t="s">
        <v>1116</v>
      </c>
      <c r="O7" s="224" t="s">
        <v>68</v>
      </c>
      <c r="P7" s="956" t="s">
        <v>1112</v>
      </c>
      <c r="Q7" s="956" t="s">
        <v>1118</v>
      </c>
      <c r="R7" s="956" t="s">
        <v>1120</v>
      </c>
      <c r="S7" s="956" t="s">
        <v>1122</v>
      </c>
      <c r="T7" s="956" t="s">
        <v>1116</v>
      </c>
      <c r="U7" s="1141"/>
      <c r="V7" s="957" t="s">
        <v>68</v>
      </c>
      <c r="W7" s="956" t="s">
        <v>1112</v>
      </c>
      <c r="X7" s="956" t="s">
        <v>1118</v>
      </c>
      <c r="Y7" s="956" t="s">
        <v>1120</v>
      </c>
      <c r="Z7" s="956" t="s">
        <v>1122</v>
      </c>
      <c r="AA7" s="956" t="s">
        <v>1116</v>
      </c>
      <c r="AB7" s="957" t="s">
        <v>68</v>
      </c>
      <c r="AC7" s="956" t="s">
        <v>1112</v>
      </c>
      <c r="AD7" s="956" t="s">
        <v>1118</v>
      </c>
      <c r="AE7" s="956" t="s">
        <v>1120</v>
      </c>
      <c r="AF7" s="956" t="s">
        <v>1122</v>
      </c>
      <c r="AG7" s="956" t="s">
        <v>1116</v>
      </c>
      <c r="AH7" s="1106"/>
      <c r="AI7" s="1106"/>
      <c r="AJ7" s="1106"/>
      <c r="AK7" s="123"/>
      <c r="AL7" s="1141"/>
      <c r="AM7" s="957" t="s">
        <v>68</v>
      </c>
      <c r="AN7" s="956" t="s">
        <v>1112</v>
      </c>
      <c r="AO7" s="956" t="s">
        <v>1117</v>
      </c>
      <c r="AP7" s="956" t="s">
        <v>1119</v>
      </c>
      <c r="AQ7" s="956" t="s">
        <v>1121</v>
      </c>
      <c r="AR7" s="956" t="s">
        <v>1116</v>
      </c>
      <c r="AS7" s="957" t="s">
        <v>68</v>
      </c>
      <c r="AT7" s="956" t="s">
        <v>1112</v>
      </c>
      <c r="AU7" s="956" t="s">
        <v>1117</v>
      </c>
      <c r="AV7" s="956" t="s">
        <v>1124</v>
      </c>
      <c r="AW7" s="956" t="s">
        <v>1126</v>
      </c>
      <c r="AX7" s="956" t="s">
        <v>1116</v>
      </c>
      <c r="AY7" s="1141"/>
      <c r="AZ7" s="957" t="s">
        <v>68</v>
      </c>
      <c r="BA7" s="956" t="s">
        <v>1112</v>
      </c>
      <c r="BB7" s="956" t="s">
        <v>1117</v>
      </c>
      <c r="BC7" s="956" t="s">
        <v>1123</v>
      </c>
      <c r="BD7" s="956" t="s">
        <v>1125</v>
      </c>
      <c r="BE7" s="956" t="s">
        <v>1116</v>
      </c>
      <c r="BF7" s="957" t="s">
        <v>68</v>
      </c>
      <c r="BG7" s="956" t="s">
        <v>1112</v>
      </c>
      <c r="BH7" s="956" t="s">
        <v>1117</v>
      </c>
      <c r="BI7" s="956" t="s">
        <v>1124</v>
      </c>
      <c r="BJ7" s="956" t="s">
        <v>1126</v>
      </c>
      <c r="BK7" s="956" t="s">
        <v>1116</v>
      </c>
      <c r="BL7" s="1141"/>
      <c r="BM7" s="1141"/>
      <c r="BN7" s="1146"/>
      <c r="BO7" s="120"/>
    </row>
    <row r="8" spans="1:74" s="130" customFormat="1" ht="16.5" hidden="1" customHeight="1">
      <c r="A8" s="1293" t="s">
        <v>212</v>
      </c>
      <c r="B8" s="1293"/>
      <c r="C8" s="1293"/>
      <c r="D8" s="126"/>
      <c r="E8" s="127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93" t="s">
        <v>212</v>
      </c>
      <c r="AI8" s="1293"/>
      <c r="AJ8" s="1293"/>
      <c r="AK8" s="565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9"/>
    </row>
    <row r="9" spans="1:74" s="130" customFormat="1" ht="16.5" hidden="1" customHeight="1">
      <c r="A9" s="1277" t="s">
        <v>213</v>
      </c>
      <c r="B9" s="1277"/>
      <c r="C9" s="1277"/>
      <c r="D9" s="126"/>
      <c r="E9" s="131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277" t="s">
        <v>213</v>
      </c>
      <c r="AI9" s="1277"/>
      <c r="AJ9" s="1277"/>
      <c r="AK9" s="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29"/>
    </row>
    <row r="10" spans="1:74" s="130" customFormat="1" ht="16.5" hidden="1" customHeight="1">
      <c r="A10" s="1277" t="s">
        <v>214</v>
      </c>
      <c r="B10" s="1277"/>
      <c r="C10" s="1277"/>
      <c r="D10" s="126"/>
      <c r="E10" s="131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277" t="s">
        <v>214</v>
      </c>
      <c r="AI10" s="1277"/>
      <c r="AJ10" s="1277"/>
      <c r="AK10" s="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29"/>
    </row>
    <row r="11" spans="1:74" s="130" customFormat="1" ht="16.5" hidden="1" customHeight="1">
      <c r="A11" s="1277" t="s">
        <v>215</v>
      </c>
      <c r="B11" s="1277"/>
      <c r="C11" s="1277"/>
      <c r="D11" s="126"/>
      <c r="E11" s="131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277" t="s">
        <v>215</v>
      </c>
      <c r="AI11" s="1277"/>
      <c r="AJ11" s="1277"/>
      <c r="AK11" s="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29"/>
    </row>
    <row r="12" spans="1:74" s="130" customFormat="1" ht="16.5" hidden="1" customHeight="1">
      <c r="A12" s="1277" t="s">
        <v>216</v>
      </c>
      <c r="B12" s="1277"/>
      <c r="C12" s="1277"/>
      <c r="D12" s="126"/>
      <c r="E12" s="131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277" t="s">
        <v>216</v>
      </c>
      <c r="AI12" s="1277"/>
      <c r="AJ12" s="1277"/>
      <c r="AK12" s="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29"/>
    </row>
    <row r="13" spans="1:74" s="130" customFormat="1" ht="16.5" hidden="1" customHeight="1">
      <c r="A13" s="1277" t="s">
        <v>217</v>
      </c>
      <c r="B13" s="1277"/>
      <c r="C13" s="1277"/>
      <c r="D13" s="126"/>
      <c r="E13" s="131"/>
      <c r="F13" s="132"/>
      <c r="G13" s="132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1277" t="s">
        <v>217</v>
      </c>
      <c r="AI13" s="1277"/>
      <c r="AJ13" s="1277"/>
      <c r="AK13" s="2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129"/>
    </row>
    <row r="14" spans="1:74" s="130" customFormat="1" ht="16.5" hidden="1" customHeight="1">
      <c r="A14" s="1277" t="s">
        <v>218</v>
      </c>
      <c r="B14" s="1277"/>
      <c r="C14" s="1277"/>
      <c r="D14" s="126"/>
      <c r="E14" s="131"/>
      <c r="F14" s="132"/>
      <c r="G14" s="132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1277" t="s">
        <v>218</v>
      </c>
      <c r="AI14" s="1277"/>
      <c r="AJ14" s="1277"/>
      <c r="AK14" s="2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129"/>
    </row>
    <row r="15" spans="1:74" s="130" customFormat="1" ht="16.5" hidden="1" customHeight="1">
      <c r="A15" s="1277" t="s">
        <v>219</v>
      </c>
      <c r="B15" s="1277"/>
      <c r="C15" s="1277"/>
      <c r="D15" s="2"/>
      <c r="E15" s="133"/>
      <c r="F15" s="134"/>
      <c r="G15" s="134"/>
      <c r="H15" s="133"/>
      <c r="I15" s="133"/>
      <c r="J15" s="133"/>
      <c r="K15" s="133"/>
      <c r="L15" s="133"/>
      <c r="M15" s="133"/>
      <c r="N15" s="133"/>
      <c r="O15" s="133"/>
      <c r="P15" s="134"/>
      <c r="Q15" s="134"/>
      <c r="R15" s="134"/>
      <c r="S15" s="134"/>
      <c r="T15" s="134"/>
      <c r="U15" s="133"/>
      <c r="V15" s="133"/>
      <c r="W15" s="133"/>
      <c r="X15" s="133"/>
      <c r="Y15" s="133"/>
      <c r="Z15" s="133"/>
      <c r="AA15" s="133"/>
      <c r="AB15" s="133"/>
      <c r="AC15" s="134"/>
      <c r="AD15" s="134"/>
      <c r="AE15" s="134"/>
      <c r="AF15" s="134"/>
      <c r="AG15" s="134"/>
      <c r="AH15" s="1277" t="s">
        <v>219</v>
      </c>
      <c r="AI15" s="1277"/>
      <c r="AJ15" s="1277"/>
      <c r="AK15" s="2"/>
      <c r="AL15" s="133"/>
      <c r="AM15" s="133"/>
      <c r="AN15" s="133"/>
      <c r="AO15" s="133"/>
      <c r="AP15" s="133"/>
      <c r="AQ15" s="133"/>
      <c r="AR15" s="133"/>
      <c r="AS15" s="133"/>
      <c r="AT15" s="134"/>
      <c r="AU15" s="134"/>
      <c r="AV15" s="134"/>
      <c r="AW15" s="134"/>
      <c r="AX15" s="134"/>
      <c r="AY15" s="133"/>
      <c r="AZ15" s="133"/>
      <c r="BA15" s="133"/>
      <c r="BB15" s="133"/>
      <c r="BC15" s="133"/>
      <c r="BD15" s="133"/>
      <c r="BE15" s="133"/>
      <c r="BF15" s="133"/>
      <c r="BG15" s="134"/>
      <c r="BH15" s="134"/>
      <c r="BI15" s="134"/>
      <c r="BJ15" s="134"/>
      <c r="BK15" s="134"/>
      <c r="BL15" s="133"/>
      <c r="BM15" s="134"/>
      <c r="BN15" s="134"/>
      <c r="BO15" s="129"/>
    </row>
    <row r="16" spans="1:74" s="130" customFormat="1" ht="16.5" hidden="1" customHeight="1">
      <c r="A16" s="1277" t="s">
        <v>220</v>
      </c>
      <c r="B16" s="1277"/>
      <c r="C16" s="1277"/>
      <c r="D16" s="2"/>
      <c r="E16" s="133"/>
      <c r="F16" s="134"/>
      <c r="G16" s="134"/>
      <c r="H16" s="110"/>
      <c r="I16" s="110"/>
      <c r="J16" s="110"/>
      <c r="K16" s="110"/>
      <c r="L16" s="110"/>
      <c r="M16" s="110"/>
      <c r="N16" s="110"/>
      <c r="O16" s="110"/>
      <c r="P16" s="134"/>
      <c r="Q16" s="134"/>
      <c r="R16" s="134"/>
      <c r="S16" s="134"/>
      <c r="T16" s="134"/>
      <c r="U16" s="110"/>
      <c r="V16" s="110"/>
      <c r="W16" s="110"/>
      <c r="X16" s="110"/>
      <c r="Y16" s="110"/>
      <c r="Z16" s="110"/>
      <c r="AA16" s="110"/>
      <c r="AB16" s="110"/>
      <c r="AC16" s="134"/>
      <c r="AD16" s="134"/>
      <c r="AE16" s="134"/>
      <c r="AF16" s="134"/>
      <c r="AG16" s="134"/>
      <c r="AH16" s="1277" t="s">
        <v>220</v>
      </c>
      <c r="AI16" s="1277"/>
      <c r="AJ16" s="1277"/>
      <c r="AK16" s="2"/>
      <c r="AL16" s="110"/>
      <c r="AM16" s="110"/>
      <c r="AN16" s="110"/>
      <c r="AO16" s="110"/>
      <c r="AP16" s="110"/>
      <c r="AQ16" s="110"/>
      <c r="AR16" s="110"/>
      <c r="AS16" s="110"/>
      <c r="AT16" s="134"/>
      <c r="AU16" s="134"/>
      <c r="AV16" s="134"/>
      <c r="AW16" s="134"/>
      <c r="AX16" s="134"/>
      <c r="AY16" s="110"/>
      <c r="AZ16" s="110"/>
      <c r="BA16" s="110"/>
      <c r="BB16" s="110"/>
      <c r="BC16" s="110"/>
      <c r="BD16" s="110"/>
      <c r="BE16" s="110"/>
      <c r="BF16" s="110"/>
      <c r="BG16" s="134"/>
      <c r="BH16" s="134"/>
      <c r="BI16" s="134"/>
      <c r="BJ16" s="134"/>
      <c r="BK16" s="134"/>
      <c r="BL16" s="110"/>
      <c r="BM16" s="134"/>
      <c r="BN16" s="134"/>
      <c r="BO16" s="129"/>
    </row>
    <row r="17" spans="1:84" s="130" customFormat="1" ht="16.5" hidden="1" customHeight="1">
      <c r="A17" s="1277" t="s">
        <v>221</v>
      </c>
      <c r="B17" s="1277"/>
      <c r="C17" s="1277"/>
      <c r="D17" s="2"/>
      <c r="E17" s="133"/>
      <c r="F17" s="134"/>
      <c r="G17" s="134"/>
      <c r="H17" s="133"/>
      <c r="I17" s="133"/>
      <c r="J17" s="133"/>
      <c r="K17" s="133"/>
      <c r="L17" s="133"/>
      <c r="M17" s="133"/>
      <c r="N17" s="133"/>
      <c r="O17" s="133"/>
      <c r="P17" s="134"/>
      <c r="Q17" s="134"/>
      <c r="R17" s="134"/>
      <c r="S17" s="134"/>
      <c r="T17" s="134"/>
      <c r="U17" s="133"/>
      <c r="V17" s="133"/>
      <c r="W17" s="133"/>
      <c r="X17" s="133"/>
      <c r="Y17" s="133"/>
      <c r="Z17" s="133"/>
      <c r="AA17" s="133"/>
      <c r="AB17" s="133"/>
      <c r="AC17" s="134"/>
      <c r="AD17" s="134"/>
      <c r="AE17" s="134"/>
      <c r="AF17" s="134"/>
      <c r="AG17" s="134"/>
      <c r="AH17" s="1277" t="s">
        <v>221</v>
      </c>
      <c r="AI17" s="1277"/>
      <c r="AJ17" s="1277"/>
      <c r="AK17" s="2"/>
      <c r="AL17" s="133"/>
      <c r="AM17" s="133"/>
      <c r="AN17" s="133"/>
      <c r="AO17" s="133"/>
      <c r="AP17" s="133"/>
      <c r="AQ17" s="133"/>
      <c r="AR17" s="133"/>
      <c r="AS17" s="133"/>
      <c r="AT17" s="134"/>
      <c r="AU17" s="134"/>
      <c r="AV17" s="134"/>
      <c r="AW17" s="134"/>
      <c r="AX17" s="134"/>
      <c r="AY17" s="133"/>
      <c r="AZ17" s="133"/>
      <c r="BA17" s="133"/>
      <c r="BB17" s="133"/>
      <c r="BC17" s="133"/>
      <c r="BD17" s="133"/>
      <c r="BE17" s="133"/>
      <c r="BF17" s="133"/>
      <c r="BG17" s="134"/>
      <c r="BH17" s="134"/>
      <c r="BI17" s="134"/>
      <c r="BJ17" s="134"/>
      <c r="BK17" s="134"/>
      <c r="BL17" s="133"/>
      <c r="BM17" s="134"/>
      <c r="BN17" s="134"/>
      <c r="BO17" s="129"/>
    </row>
    <row r="18" spans="1:84" s="130" customFormat="1" ht="16.5" hidden="1" customHeight="1">
      <c r="A18" s="1277" t="s">
        <v>222</v>
      </c>
      <c r="B18" s="1277"/>
      <c r="C18" s="1277"/>
      <c r="D18" s="2"/>
      <c r="E18" s="135"/>
      <c r="F18" s="134"/>
      <c r="G18" s="134"/>
      <c r="H18" s="133"/>
      <c r="I18" s="133"/>
      <c r="J18" s="133"/>
      <c r="K18" s="133"/>
      <c r="L18" s="133"/>
      <c r="M18" s="133"/>
      <c r="N18" s="133"/>
      <c r="O18" s="133"/>
      <c r="P18" s="134"/>
      <c r="Q18" s="134"/>
      <c r="R18" s="134"/>
      <c r="S18" s="134"/>
      <c r="T18" s="134"/>
      <c r="U18" s="133"/>
      <c r="V18" s="133"/>
      <c r="W18" s="133"/>
      <c r="X18" s="133"/>
      <c r="Y18" s="133"/>
      <c r="Z18" s="133"/>
      <c r="AA18" s="133"/>
      <c r="AB18" s="133"/>
      <c r="AC18" s="134"/>
      <c r="AD18" s="134"/>
      <c r="AE18" s="134"/>
      <c r="AF18" s="134"/>
      <c r="AG18" s="134"/>
      <c r="AH18" s="1277" t="s">
        <v>222</v>
      </c>
      <c r="AI18" s="1277"/>
      <c r="AJ18" s="1277"/>
      <c r="AK18" s="2"/>
      <c r="AL18" s="133"/>
      <c r="AM18" s="133"/>
      <c r="AN18" s="133"/>
      <c r="AO18" s="133"/>
      <c r="AP18" s="133"/>
      <c r="AQ18" s="133"/>
      <c r="AR18" s="133"/>
      <c r="AS18" s="133"/>
      <c r="AT18" s="134"/>
      <c r="AU18" s="134"/>
      <c r="AV18" s="134"/>
      <c r="AW18" s="134"/>
      <c r="AX18" s="134"/>
      <c r="AY18" s="133"/>
      <c r="AZ18" s="133"/>
      <c r="BA18" s="133"/>
      <c r="BB18" s="133"/>
      <c r="BC18" s="133"/>
      <c r="BD18" s="133"/>
      <c r="BE18" s="133"/>
      <c r="BF18" s="133"/>
      <c r="BG18" s="134"/>
      <c r="BH18" s="134"/>
      <c r="BI18" s="134"/>
      <c r="BJ18" s="134"/>
      <c r="BK18" s="134"/>
      <c r="BL18" s="133"/>
      <c r="BM18" s="134"/>
      <c r="BN18" s="134"/>
      <c r="BO18" s="129"/>
      <c r="CE18" s="130" t="e">
        <f>#REF!/E18</f>
        <v>#REF!</v>
      </c>
      <c r="CF18" s="130" t="e">
        <f>CE18/12</f>
        <v>#REF!</v>
      </c>
    </row>
    <row r="19" spans="1:84" s="130" customFormat="1" ht="16.5" hidden="1" customHeight="1">
      <c r="A19" s="1277" t="s">
        <v>365</v>
      </c>
      <c r="B19" s="1277"/>
      <c r="C19" s="1277"/>
      <c r="D19" s="2"/>
      <c r="E19" s="572">
        <v>10.69811914487429</v>
      </c>
      <c r="F19" s="543" t="s">
        <v>398</v>
      </c>
      <c r="G19" s="543" t="s">
        <v>398</v>
      </c>
      <c r="H19" s="547">
        <v>2.6032428287919918</v>
      </c>
      <c r="I19" s="543" t="s">
        <v>398</v>
      </c>
      <c r="J19" s="543" t="s">
        <v>398</v>
      </c>
      <c r="K19" s="543"/>
      <c r="L19" s="543" t="s">
        <v>398</v>
      </c>
      <c r="M19" s="543" t="s">
        <v>398</v>
      </c>
      <c r="N19" s="543" t="s">
        <v>398</v>
      </c>
      <c r="O19" s="543" t="s">
        <v>398</v>
      </c>
      <c r="P19" s="543" t="s">
        <v>398</v>
      </c>
      <c r="Q19" s="543" t="s">
        <v>398</v>
      </c>
      <c r="R19" s="543"/>
      <c r="S19" s="543" t="s">
        <v>398</v>
      </c>
      <c r="T19" s="543" t="s">
        <v>398</v>
      </c>
      <c r="U19" s="547">
        <v>2.1525497086990084</v>
      </c>
      <c r="V19" s="543" t="s">
        <v>398</v>
      </c>
      <c r="W19" s="543" t="s">
        <v>398</v>
      </c>
      <c r="X19" s="543"/>
      <c r="Y19" s="543" t="s">
        <v>398</v>
      </c>
      <c r="Z19" s="543" t="s">
        <v>398</v>
      </c>
      <c r="AA19" s="543" t="s">
        <v>398</v>
      </c>
      <c r="AB19" s="543" t="s">
        <v>398</v>
      </c>
      <c r="AC19" s="543" t="s">
        <v>398</v>
      </c>
      <c r="AD19" s="543" t="s">
        <v>398</v>
      </c>
      <c r="AE19" s="543" t="s">
        <v>398</v>
      </c>
      <c r="AF19" s="543" t="s">
        <v>398</v>
      </c>
      <c r="AG19" s="543" t="s">
        <v>398</v>
      </c>
      <c r="AH19" s="1277" t="s">
        <v>365</v>
      </c>
      <c r="AI19" s="1277"/>
      <c r="AJ19" s="1277"/>
      <c r="AK19" s="2"/>
      <c r="AL19" s="570">
        <v>2.7116866652496614</v>
      </c>
      <c r="AM19" s="543" t="s">
        <v>398</v>
      </c>
      <c r="AN19" s="543" t="s">
        <v>398</v>
      </c>
      <c r="AO19" s="543"/>
      <c r="AP19" s="543" t="s">
        <v>398</v>
      </c>
      <c r="AQ19" s="543" t="s">
        <v>398</v>
      </c>
      <c r="AR19" s="543" t="s">
        <v>398</v>
      </c>
      <c r="AS19" s="543" t="s">
        <v>398</v>
      </c>
      <c r="AT19" s="543" t="s">
        <v>398</v>
      </c>
      <c r="AU19" s="543" t="s">
        <v>398</v>
      </c>
      <c r="AV19" s="543"/>
      <c r="AW19" s="543" t="s">
        <v>398</v>
      </c>
      <c r="AX19" s="543" t="s">
        <v>398</v>
      </c>
      <c r="AY19" s="570">
        <v>2.9107618320799258</v>
      </c>
      <c r="AZ19" s="543" t="s">
        <v>398</v>
      </c>
      <c r="BA19" s="543" t="s">
        <v>398</v>
      </c>
      <c r="BB19" s="543" t="s">
        <v>398</v>
      </c>
      <c r="BC19" s="543"/>
      <c r="BD19" s="543" t="s">
        <v>398</v>
      </c>
      <c r="BE19" s="543" t="s">
        <v>398</v>
      </c>
      <c r="BF19" s="543" t="s">
        <v>398</v>
      </c>
      <c r="BG19" s="543" t="s">
        <v>398</v>
      </c>
      <c r="BH19" s="543" t="s">
        <v>398</v>
      </c>
      <c r="BI19" s="543"/>
      <c r="BJ19" s="543" t="s">
        <v>398</v>
      </c>
      <c r="BK19" s="543" t="s">
        <v>398</v>
      </c>
      <c r="BL19" s="570">
        <v>0.31987811005375066</v>
      </c>
      <c r="BM19" s="543" t="s">
        <v>398</v>
      </c>
      <c r="BN19" s="543" t="s">
        <v>398</v>
      </c>
      <c r="BO19" s="129"/>
      <c r="CE19" s="130" t="e">
        <f>#REF!/E19</f>
        <v>#REF!</v>
      </c>
      <c r="CF19" s="130" t="e">
        <f>CE19/12</f>
        <v>#REF!</v>
      </c>
    </row>
    <row r="20" spans="1:84" s="130" customFormat="1" ht="14.25" hidden="1" customHeight="1">
      <c r="A20" s="1277" t="s">
        <v>979</v>
      </c>
      <c r="B20" s="1277"/>
      <c r="C20" s="1277"/>
      <c r="D20" s="2"/>
      <c r="E20" s="542">
        <f>'1'!R19/'1'!E19</f>
        <v>11.226386672059109</v>
      </c>
      <c r="F20" s="543" t="s">
        <v>398</v>
      </c>
      <c r="G20" s="543" t="s">
        <v>398</v>
      </c>
      <c r="H20" s="546">
        <f>'3'!H20/'1'!E19</f>
        <v>1.7019825769772665</v>
      </c>
      <c r="I20" s="543" t="s">
        <v>398</v>
      </c>
      <c r="J20" s="543" t="s">
        <v>398</v>
      </c>
      <c r="K20" s="543"/>
      <c r="L20" s="543" t="s">
        <v>398</v>
      </c>
      <c r="M20" s="543" t="s">
        <v>398</v>
      </c>
      <c r="N20" s="543" t="s">
        <v>398</v>
      </c>
      <c r="O20" s="543" t="s">
        <v>398</v>
      </c>
      <c r="P20" s="543" t="s">
        <v>398</v>
      </c>
      <c r="Q20" s="543" t="s">
        <v>398</v>
      </c>
      <c r="R20" s="543"/>
      <c r="S20" s="543" t="s">
        <v>398</v>
      </c>
      <c r="T20" s="543" t="s">
        <v>398</v>
      </c>
      <c r="U20" s="546">
        <f>'3'!U20/'1'!E19</f>
        <v>1.5307575434770129</v>
      </c>
      <c r="V20" s="543" t="s">
        <v>398</v>
      </c>
      <c r="W20" s="543" t="s">
        <v>398</v>
      </c>
      <c r="X20" s="543"/>
      <c r="Y20" s="543" t="s">
        <v>398</v>
      </c>
      <c r="Z20" s="543" t="s">
        <v>398</v>
      </c>
      <c r="AA20" s="543" t="s">
        <v>398</v>
      </c>
      <c r="AB20" s="543" t="s">
        <v>398</v>
      </c>
      <c r="AC20" s="543" t="s">
        <v>398</v>
      </c>
      <c r="AD20" s="543" t="s">
        <v>398</v>
      </c>
      <c r="AE20" s="543" t="s">
        <v>398</v>
      </c>
      <c r="AF20" s="543" t="s">
        <v>398</v>
      </c>
      <c r="AG20" s="543" t="s">
        <v>398</v>
      </c>
      <c r="AH20" s="1277" t="s">
        <v>979</v>
      </c>
      <c r="AI20" s="1277"/>
      <c r="AJ20" s="1277"/>
      <c r="AK20" s="2"/>
      <c r="AL20" s="546">
        <f>'3'!AL20/'1'!E19</f>
        <v>3.5514813598452659</v>
      </c>
      <c r="AM20" s="543" t="s">
        <v>398</v>
      </c>
      <c r="AN20" s="543" t="s">
        <v>398</v>
      </c>
      <c r="AO20" s="543"/>
      <c r="AP20" s="543" t="s">
        <v>398</v>
      </c>
      <c r="AQ20" s="543" t="s">
        <v>398</v>
      </c>
      <c r="AR20" s="543" t="s">
        <v>398</v>
      </c>
      <c r="AS20" s="543" t="s">
        <v>398</v>
      </c>
      <c r="AT20" s="543" t="s">
        <v>398</v>
      </c>
      <c r="AU20" s="543" t="s">
        <v>398</v>
      </c>
      <c r="AV20" s="543"/>
      <c r="AW20" s="543" t="s">
        <v>398</v>
      </c>
      <c r="AX20" s="543" t="s">
        <v>398</v>
      </c>
      <c r="AY20" s="546">
        <f>'3'!AY20/'1'!E19</f>
        <v>4.1401745822980045</v>
      </c>
      <c r="AZ20" s="543" t="s">
        <v>398</v>
      </c>
      <c r="BA20" s="543" t="s">
        <v>398</v>
      </c>
      <c r="BB20" s="543" t="s">
        <v>398</v>
      </c>
      <c r="BC20" s="543"/>
      <c r="BD20" s="543" t="s">
        <v>398</v>
      </c>
      <c r="BE20" s="543" t="s">
        <v>398</v>
      </c>
      <c r="BF20" s="543" t="s">
        <v>398</v>
      </c>
      <c r="BG20" s="543" t="s">
        <v>398</v>
      </c>
      <c r="BH20" s="543" t="s">
        <v>398</v>
      </c>
      <c r="BI20" s="543"/>
      <c r="BJ20" s="543" t="s">
        <v>398</v>
      </c>
      <c r="BK20" s="543" t="s">
        <v>398</v>
      </c>
      <c r="BL20" s="552">
        <f>'3'!BL20/'1'!E19</f>
        <v>0.30199060946174983</v>
      </c>
      <c r="BM20" s="543" t="s">
        <v>398</v>
      </c>
      <c r="BN20" s="543" t="s">
        <v>398</v>
      </c>
    </row>
    <row r="21" spans="1:84" s="130" customFormat="1" ht="14.25" customHeight="1">
      <c r="A21" s="1277" t="s">
        <v>980</v>
      </c>
      <c r="B21" s="1277"/>
      <c r="C21" s="1277"/>
      <c r="D21" s="2"/>
      <c r="E21" s="1074">
        <v>9.7218342469995918</v>
      </c>
      <c r="F21" s="1075">
        <v>7.5465635776771265</v>
      </c>
      <c r="G21" s="1075">
        <v>2.1752706693224568</v>
      </c>
      <c r="H21" s="1076">
        <v>2.2620205197210081</v>
      </c>
      <c r="I21" s="1076">
        <v>2.0238495497857638</v>
      </c>
      <c r="J21" s="1077" t="s">
        <v>398</v>
      </c>
      <c r="K21" s="1077" t="s">
        <v>146</v>
      </c>
      <c r="L21" s="1077" t="s">
        <v>146</v>
      </c>
      <c r="M21" s="1077" t="s">
        <v>146</v>
      </c>
      <c r="N21" s="1077" t="s">
        <v>146</v>
      </c>
      <c r="O21" s="1076">
        <v>0.23817096993524478</v>
      </c>
      <c r="P21" s="1077" t="s">
        <v>146</v>
      </c>
      <c r="Q21" s="1077" t="s">
        <v>146</v>
      </c>
      <c r="R21" s="1077" t="s">
        <v>146</v>
      </c>
      <c r="S21" s="1077" t="s">
        <v>146</v>
      </c>
      <c r="T21" s="1077" t="s">
        <v>146</v>
      </c>
      <c r="U21" s="1076">
        <v>2.2954687919483501</v>
      </c>
      <c r="V21" s="1076">
        <v>1.0921500389630048</v>
      </c>
      <c r="W21" s="1077" t="s">
        <v>146</v>
      </c>
      <c r="X21" s="1077" t="s">
        <v>146</v>
      </c>
      <c r="Y21" s="1077" t="s">
        <v>146</v>
      </c>
      <c r="Z21" s="1077" t="s">
        <v>146</v>
      </c>
      <c r="AA21" s="1077" t="s">
        <v>146</v>
      </c>
      <c r="AB21" s="1076">
        <v>1.2033187529853455</v>
      </c>
      <c r="AC21" s="1077" t="s">
        <v>146</v>
      </c>
      <c r="AD21" s="1077" t="s">
        <v>146</v>
      </c>
      <c r="AE21" s="1077" t="s">
        <v>146</v>
      </c>
      <c r="AF21" s="1077" t="s">
        <v>146</v>
      </c>
      <c r="AG21" s="1077" t="s">
        <v>146</v>
      </c>
      <c r="AH21" s="1277" t="s">
        <v>980</v>
      </c>
      <c r="AI21" s="1277"/>
      <c r="AJ21" s="1277"/>
      <c r="AK21" s="2"/>
      <c r="AL21" s="1076">
        <v>2.3090413652136585</v>
      </c>
      <c r="AM21" s="1076">
        <v>2.0980913190715458</v>
      </c>
      <c r="AN21" s="1077" t="s">
        <v>146</v>
      </c>
      <c r="AO21" s="1077" t="s">
        <v>146</v>
      </c>
      <c r="AP21" s="1077" t="s">
        <v>146</v>
      </c>
      <c r="AQ21" s="1077" t="s">
        <v>146</v>
      </c>
      <c r="AR21" s="1077" t="s">
        <v>146</v>
      </c>
      <c r="AS21" s="1076">
        <v>0.21095004614211321</v>
      </c>
      <c r="AT21" s="1077" t="s">
        <v>146</v>
      </c>
      <c r="AU21" s="1077" t="s">
        <v>146</v>
      </c>
      <c r="AV21" s="1077" t="s">
        <v>146</v>
      </c>
      <c r="AW21" s="1077" t="s">
        <v>146</v>
      </c>
      <c r="AX21" s="1077" t="s">
        <v>146</v>
      </c>
      <c r="AY21" s="1076">
        <v>2.5069225421191002</v>
      </c>
      <c r="AZ21" s="1076">
        <v>2.0829845484145326</v>
      </c>
      <c r="BA21" s="1077" t="s">
        <v>146</v>
      </c>
      <c r="BB21" s="1077" t="s">
        <v>146</v>
      </c>
      <c r="BC21" s="1077" t="s">
        <v>146</v>
      </c>
      <c r="BD21" s="1077" t="s">
        <v>146</v>
      </c>
      <c r="BE21" s="1077" t="s">
        <v>146</v>
      </c>
      <c r="BF21" s="1076">
        <v>0.42393799370456792</v>
      </c>
      <c r="BG21" s="1077" t="s">
        <v>146</v>
      </c>
      <c r="BH21" s="1077" t="s">
        <v>146</v>
      </c>
      <c r="BI21" s="1077" t="s">
        <v>146</v>
      </c>
      <c r="BJ21" s="1077" t="s">
        <v>146</v>
      </c>
      <c r="BK21" s="1077" t="s">
        <v>146</v>
      </c>
      <c r="BL21" s="1075">
        <v>0.34838102799747489</v>
      </c>
      <c r="BM21" s="1075">
        <v>0.25013964300344382</v>
      </c>
      <c r="BN21" s="1075">
        <v>9.8241384994030928E-2</v>
      </c>
      <c r="BO21" s="129"/>
    </row>
    <row r="22" spans="1:84" s="130" customFormat="1" ht="14.25" customHeight="1">
      <c r="A22" s="1277" t="s">
        <v>981</v>
      </c>
      <c r="B22" s="1277"/>
      <c r="C22" s="1277"/>
      <c r="D22" s="2"/>
      <c r="E22" s="1074">
        <v>8.5109939004192352</v>
      </c>
      <c r="F22" s="1075">
        <v>6.6164437711059216</v>
      </c>
      <c r="G22" s="1075">
        <v>1.8945501293133007</v>
      </c>
      <c r="H22" s="1076">
        <v>2.271676707310418</v>
      </c>
      <c r="I22" s="1076">
        <v>2.0446478779544606</v>
      </c>
      <c r="J22" s="1077" t="s">
        <v>146</v>
      </c>
      <c r="K22" s="1077" t="s">
        <v>146</v>
      </c>
      <c r="L22" s="1077" t="s">
        <v>146</v>
      </c>
      <c r="M22" s="1077" t="s">
        <v>146</v>
      </c>
      <c r="N22" s="1077" t="s">
        <v>146</v>
      </c>
      <c r="O22" s="1076">
        <v>0.22702882935595728</v>
      </c>
      <c r="P22" s="1077" t="s">
        <v>146</v>
      </c>
      <c r="Q22" s="1077" t="s">
        <v>146</v>
      </c>
      <c r="R22" s="1077" t="s">
        <v>146</v>
      </c>
      <c r="S22" s="1077" t="s">
        <v>146</v>
      </c>
      <c r="T22" s="1077" t="s">
        <v>146</v>
      </c>
      <c r="U22" s="1076">
        <v>2.2738426814284134</v>
      </c>
      <c r="V22" s="1076">
        <v>1.1160016852047914</v>
      </c>
      <c r="W22" s="1077" t="s">
        <v>146</v>
      </c>
      <c r="X22" s="1077" t="s">
        <v>146</v>
      </c>
      <c r="Y22" s="1077" t="s">
        <v>146</v>
      </c>
      <c r="Z22" s="1077" t="s">
        <v>146</v>
      </c>
      <c r="AA22" s="1077" t="s">
        <v>146</v>
      </c>
      <c r="AB22" s="1076">
        <v>1.1794993989819758</v>
      </c>
      <c r="AC22" s="1077" t="s">
        <v>146</v>
      </c>
      <c r="AD22" s="1077" t="s">
        <v>146</v>
      </c>
      <c r="AE22" s="1077" t="s">
        <v>146</v>
      </c>
      <c r="AF22" s="1077" t="s">
        <v>146</v>
      </c>
      <c r="AG22" s="1077" t="s">
        <v>146</v>
      </c>
      <c r="AH22" s="1277" t="s">
        <v>981</v>
      </c>
      <c r="AI22" s="1277"/>
      <c r="AJ22" s="1277"/>
      <c r="AK22" s="2"/>
      <c r="AL22" s="1076">
        <v>1.722570601263248</v>
      </c>
      <c r="AM22" s="1076">
        <v>1.6044165417243148</v>
      </c>
      <c r="AN22" s="1077" t="s">
        <v>146</v>
      </c>
      <c r="AO22" s="1077" t="s">
        <v>146</v>
      </c>
      <c r="AP22" s="1077" t="s">
        <v>146</v>
      </c>
      <c r="AQ22" s="1077" t="s">
        <v>146</v>
      </c>
      <c r="AR22" s="1077" t="s">
        <v>146</v>
      </c>
      <c r="AS22" s="1076">
        <v>0.1181540595389335</v>
      </c>
      <c r="AT22" s="1077" t="s">
        <v>146</v>
      </c>
      <c r="AU22" s="1077" t="s">
        <v>146</v>
      </c>
      <c r="AV22" s="1077" t="s">
        <v>146</v>
      </c>
      <c r="AW22" s="1077" t="s">
        <v>146</v>
      </c>
      <c r="AX22" s="1077" t="s">
        <v>146</v>
      </c>
      <c r="AY22" s="1076">
        <v>1.8970157403885775</v>
      </c>
      <c r="AZ22" s="1076">
        <v>1.6075153609535906</v>
      </c>
      <c r="BA22" s="1077" t="s">
        <v>146</v>
      </c>
      <c r="BB22" s="1077" t="s">
        <v>146</v>
      </c>
      <c r="BC22" s="1077" t="s">
        <v>146</v>
      </c>
      <c r="BD22" s="1077" t="s">
        <v>146</v>
      </c>
      <c r="BE22" s="1077" t="s">
        <v>146</v>
      </c>
      <c r="BF22" s="1076">
        <v>0.28950037943498624</v>
      </c>
      <c r="BG22" s="1077" t="s">
        <v>146</v>
      </c>
      <c r="BH22" s="1077" t="s">
        <v>146</v>
      </c>
      <c r="BI22" s="1077" t="s">
        <v>146</v>
      </c>
      <c r="BJ22" s="1077" t="s">
        <v>146</v>
      </c>
      <c r="BK22" s="1077" t="s">
        <v>146</v>
      </c>
      <c r="BL22" s="1075">
        <v>0.34588817002857292</v>
      </c>
      <c r="BM22" s="1075">
        <v>0.24312785352133373</v>
      </c>
      <c r="BN22" s="1075">
        <v>0.10276031650723902</v>
      </c>
    </row>
    <row r="23" spans="1:84" s="130" customFormat="1" ht="14.25" customHeight="1">
      <c r="A23" s="1277" t="s">
        <v>982</v>
      </c>
      <c r="B23" s="1277"/>
      <c r="C23" s="1277"/>
      <c r="D23" s="2"/>
      <c r="E23" s="1074">
        <v>8.7543969219633659</v>
      </c>
      <c r="F23" s="1075">
        <v>6.7780893239552986</v>
      </c>
      <c r="G23" s="1075">
        <v>1.9763075980080658</v>
      </c>
      <c r="H23" s="1076">
        <v>2.3177629111474882</v>
      </c>
      <c r="I23" s="1076">
        <v>2.0697650807012744</v>
      </c>
      <c r="J23" s="1076" t="s">
        <v>146</v>
      </c>
      <c r="K23" s="1076" t="s">
        <v>146</v>
      </c>
      <c r="L23" s="1076" t="s">
        <v>146</v>
      </c>
      <c r="M23" s="1076" t="s">
        <v>146</v>
      </c>
      <c r="N23" s="1076" t="s">
        <v>146</v>
      </c>
      <c r="O23" s="1076">
        <v>0.24799783044621793</v>
      </c>
      <c r="P23" s="1076" t="s">
        <v>146</v>
      </c>
      <c r="Q23" s="1076" t="s">
        <v>146</v>
      </c>
      <c r="R23" s="1076" t="s">
        <v>146</v>
      </c>
      <c r="S23" s="1076" t="s">
        <v>146</v>
      </c>
      <c r="T23" s="1076" t="s">
        <v>146</v>
      </c>
      <c r="U23" s="1076">
        <v>2.2961203340045149</v>
      </c>
      <c r="V23" s="1076">
        <v>1.1122017086656371</v>
      </c>
      <c r="W23" s="1076" t="s">
        <v>146</v>
      </c>
      <c r="X23" s="1076" t="s">
        <v>146</v>
      </c>
      <c r="Y23" s="1076" t="s">
        <v>146</v>
      </c>
      <c r="Z23" s="1076" t="s">
        <v>146</v>
      </c>
      <c r="AA23" s="1076" t="s">
        <v>146</v>
      </c>
      <c r="AB23" s="1076">
        <v>1.1839186253388736</v>
      </c>
      <c r="AC23" s="1076" t="s">
        <v>146</v>
      </c>
      <c r="AD23" s="1076" t="s">
        <v>146</v>
      </c>
      <c r="AE23" s="1076" t="s">
        <v>146</v>
      </c>
      <c r="AF23" s="1076" t="s">
        <v>146</v>
      </c>
      <c r="AG23" s="1076" t="s">
        <v>146</v>
      </c>
      <c r="AH23" s="1277" t="s">
        <v>982</v>
      </c>
      <c r="AI23" s="1277"/>
      <c r="AJ23" s="1277"/>
      <c r="AK23" s="2"/>
      <c r="AL23" s="1076">
        <v>1.8853771257450618</v>
      </c>
      <c r="AM23" s="1076">
        <v>1.7600509526742623</v>
      </c>
      <c r="AN23" s="1077" t="s">
        <v>146</v>
      </c>
      <c r="AO23" s="1077" t="s">
        <v>146</v>
      </c>
      <c r="AP23" s="1077" t="s">
        <v>146</v>
      </c>
      <c r="AQ23" s="1077" t="s">
        <v>146</v>
      </c>
      <c r="AR23" s="1077" t="s">
        <v>146</v>
      </c>
      <c r="AS23" s="1076">
        <v>0.12532617307080177</v>
      </c>
      <c r="AT23" s="1077" t="s">
        <v>146</v>
      </c>
      <c r="AU23" s="1077" t="s">
        <v>146</v>
      </c>
      <c r="AV23" s="1077" t="s">
        <v>146</v>
      </c>
      <c r="AW23" s="1077" t="s">
        <v>146</v>
      </c>
      <c r="AX23" s="1077" t="s">
        <v>146</v>
      </c>
      <c r="AY23" s="1076">
        <v>1.8893267186888896</v>
      </c>
      <c r="AZ23" s="1076">
        <v>1.5797264349316253</v>
      </c>
      <c r="BA23" s="1076" t="s">
        <v>146</v>
      </c>
      <c r="BB23" s="1076" t="s">
        <v>146</v>
      </c>
      <c r="BC23" s="1076" t="s">
        <v>146</v>
      </c>
      <c r="BD23" s="1076" t="s">
        <v>146</v>
      </c>
      <c r="BE23" s="1076" t="s">
        <v>146</v>
      </c>
      <c r="BF23" s="1076">
        <v>0.30960028375726362</v>
      </c>
      <c r="BG23" s="1076" t="s">
        <v>146</v>
      </c>
      <c r="BH23" s="1076" t="s">
        <v>146</v>
      </c>
      <c r="BI23" s="1076" t="s">
        <v>146</v>
      </c>
      <c r="BJ23" s="1076" t="s">
        <v>146</v>
      </c>
      <c r="BK23" s="1076" t="s">
        <v>146</v>
      </c>
      <c r="BL23" s="1075">
        <v>0.36586957039275542</v>
      </c>
      <c r="BM23" s="1075">
        <v>0.25533846138145228</v>
      </c>
      <c r="BN23" s="1075">
        <v>0.11053110901130295</v>
      </c>
    </row>
    <row r="24" spans="1:84" s="130" customFormat="1" ht="14.25" customHeight="1">
      <c r="A24" s="1277" t="s">
        <v>983</v>
      </c>
      <c r="B24" s="1277"/>
      <c r="C24" s="1277"/>
      <c r="D24" s="2"/>
      <c r="E24" s="1074">
        <v>8.7311312693919358</v>
      </c>
      <c r="F24" s="1075">
        <v>6.7894131812802048</v>
      </c>
      <c r="G24" s="1075">
        <v>1.941718088111746</v>
      </c>
      <c r="H24" s="1076">
        <v>2.3042000132443801</v>
      </c>
      <c r="I24" s="1076">
        <v>2.0591456951975116</v>
      </c>
      <c r="J24" s="1076" t="s">
        <v>146</v>
      </c>
      <c r="K24" s="1076" t="s">
        <v>146</v>
      </c>
      <c r="L24" s="1076" t="s">
        <v>146</v>
      </c>
      <c r="M24" s="1076" t="s">
        <v>146</v>
      </c>
      <c r="N24" s="1076" t="s">
        <v>146</v>
      </c>
      <c r="O24" s="1076">
        <v>0.24505431804686229</v>
      </c>
      <c r="P24" s="1076" t="s">
        <v>146</v>
      </c>
      <c r="Q24" s="1076" t="s">
        <v>146</v>
      </c>
      <c r="R24" s="1076" t="s">
        <v>146</v>
      </c>
      <c r="S24" s="1076" t="s">
        <v>146</v>
      </c>
      <c r="T24" s="1076" t="s">
        <v>146</v>
      </c>
      <c r="U24" s="1076">
        <v>2.2618895166394197</v>
      </c>
      <c r="V24" s="1076">
        <v>1.0990292655041425</v>
      </c>
      <c r="W24" s="1076" t="s">
        <v>146</v>
      </c>
      <c r="X24" s="1076" t="s">
        <v>146</v>
      </c>
      <c r="Y24" s="1076" t="s">
        <v>146</v>
      </c>
      <c r="Z24" s="1076" t="s">
        <v>146</v>
      </c>
      <c r="AA24" s="1076" t="s">
        <v>146</v>
      </c>
      <c r="AB24" s="1076">
        <v>1.1628602511352741</v>
      </c>
      <c r="AC24" s="1076" t="s">
        <v>146</v>
      </c>
      <c r="AD24" s="1076" t="s">
        <v>146</v>
      </c>
      <c r="AE24" s="1076" t="s">
        <v>146</v>
      </c>
      <c r="AF24" s="1076" t="s">
        <v>146</v>
      </c>
      <c r="AG24" s="1076" t="s">
        <v>146</v>
      </c>
      <c r="AH24" s="1277" t="s">
        <v>983</v>
      </c>
      <c r="AI24" s="1277"/>
      <c r="AJ24" s="1277"/>
      <c r="AK24" s="2"/>
      <c r="AL24" s="1076">
        <v>1.7254800039617479</v>
      </c>
      <c r="AM24" s="1076">
        <v>1.6256226872145652</v>
      </c>
      <c r="AN24" s="1076" t="s">
        <v>146</v>
      </c>
      <c r="AO24" s="1076" t="s">
        <v>146</v>
      </c>
      <c r="AP24" s="1076" t="s">
        <v>146</v>
      </c>
      <c r="AQ24" s="1076" t="s">
        <v>146</v>
      </c>
      <c r="AR24" s="1076" t="s">
        <v>146</v>
      </c>
      <c r="AS24" s="1076">
        <v>9.9857316747183456E-2</v>
      </c>
      <c r="AT24" s="1076" t="s">
        <v>146</v>
      </c>
      <c r="AU24" s="1076" t="s">
        <v>146</v>
      </c>
      <c r="AV24" s="1076" t="s">
        <v>146</v>
      </c>
      <c r="AW24" s="1076" t="s">
        <v>146</v>
      </c>
      <c r="AX24" s="1076" t="s">
        <v>146</v>
      </c>
      <c r="AY24" s="1076">
        <v>2.1122159493765045</v>
      </c>
      <c r="AZ24" s="1076">
        <v>1.7932930419910444</v>
      </c>
      <c r="BA24" s="1076" t="s">
        <v>146</v>
      </c>
      <c r="BB24" s="1076" t="s">
        <v>146</v>
      </c>
      <c r="BC24" s="1076" t="s">
        <v>146</v>
      </c>
      <c r="BD24" s="1076" t="s">
        <v>146</v>
      </c>
      <c r="BE24" s="1076" t="s">
        <v>146</v>
      </c>
      <c r="BF24" s="1076">
        <v>0.31892290738546103</v>
      </c>
      <c r="BG24" s="1076" t="s">
        <v>146</v>
      </c>
      <c r="BH24" s="1076" t="s">
        <v>146</v>
      </c>
      <c r="BI24" s="1076" t="s">
        <v>146</v>
      </c>
      <c r="BJ24" s="1076" t="s">
        <v>146</v>
      </c>
      <c r="BK24" s="1076" t="s">
        <v>146</v>
      </c>
      <c r="BL24" s="1075">
        <v>0.32734578616988685</v>
      </c>
      <c r="BM24" s="1075">
        <v>0.21232249137292108</v>
      </c>
      <c r="BN24" s="1075">
        <v>0.11502329479696556</v>
      </c>
    </row>
    <row r="25" spans="1:84" s="130" customFormat="1" ht="14.25" customHeight="1">
      <c r="A25" s="1277" t="s">
        <v>1111</v>
      </c>
      <c r="B25" s="1277"/>
      <c r="C25" s="1277"/>
      <c r="D25" s="2"/>
      <c r="E25" s="1074">
        <v>8.4320990754390888</v>
      </c>
      <c r="F25" s="1075">
        <v>6.5566005323134746</v>
      </c>
      <c r="G25" s="1075">
        <v>1.8754985431256332</v>
      </c>
      <c r="H25" s="1076">
        <v>2.323406433484597</v>
      </c>
      <c r="I25" s="1076">
        <v>2.0609444720454722</v>
      </c>
      <c r="J25" s="1076">
        <v>3.5265911437776707E-3</v>
      </c>
      <c r="K25" s="1076">
        <v>0.20273420496587657</v>
      </c>
      <c r="L25" s="1076">
        <v>0.64709168492972013</v>
      </c>
      <c r="M25" s="1076">
        <v>0.67502787414196486</v>
      </c>
      <c r="N25" s="1076">
        <v>0.53256411686413907</v>
      </c>
      <c r="O25" s="1076">
        <v>0.26246196143912703</v>
      </c>
      <c r="P25" s="1076">
        <v>1.2635036957458264E-4</v>
      </c>
      <c r="Q25" s="1076">
        <v>4.4790524297091322E-2</v>
      </c>
      <c r="R25" s="1076">
        <v>9.6717936185181291E-2</v>
      </c>
      <c r="S25" s="1076">
        <v>8.5507528484842263E-2</v>
      </c>
      <c r="T25" s="1076">
        <v>3.531962210243729E-2</v>
      </c>
      <c r="U25" s="1076">
        <v>2.3514977684335441</v>
      </c>
      <c r="V25" s="1076">
        <v>1.1828437883022693</v>
      </c>
      <c r="W25" s="1076">
        <v>4.4863746310340874E-3</v>
      </c>
      <c r="X25" s="1076">
        <v>0.10382166854316541</v>
      </c>
      <c r="Y25" s="1076">
        <v>0.33509277667193921</v>
      </c>
      <c r="Z25" s="1076">
        <v>0.37543826823970045</v>
      </c>
      <c r="AA25" s="1076">
        <v>0.36400470021643305</v>
      </c>
      <c r="AB25" s="1076">
        <v>1.1686539801312756</v>
      </c>
      <c r="AC25" s="1076">
        <v>3.1962627077354398E-3</v>
      </c>
      <c r="AD25" s="1076">
        <v>0.17885221441880531</v>
      </c>
      <c r="AE25" s="1076">
        <v>0.44663268100370912</v>
      </c>
      <c r="AF25" s="1076">
        <v>0.36394859704975813</v>
      </c>
      <c r="AG25" s="1076">
        <v>0.17602422495126951</v>
      </c>
      <c r="AH25" s="1277" t="s">
        <v>1111</v>
      </c>
      <c r="AI25" s="1277"/>
      <c r="AJ25" s="1277"/>
      <c r="AK25" s="2"/>
      <c r="AL25" s="1076">
        <v>1.6143618707871354</v>
      </c>
      <c r="AM25" s="1076">
        <v>1.51390745082175</v>
      </c>
      <c r="AN25" s="1076">
        <v>2.0792335731665149E-3</v>
      </c>
      <c r="AO25" s="1076">
        <v>0.14345908322075132</v>
      </c>
      <c r="AP25" s="1076">
        <v>0.46631379697878289</v>
      </c>
      <c r="AQ25" s="1076">
        <v>0.53783773251014411</v>
      </c>
      <c r="AR25" s="1076">
        <v>0.36421760453890789</v>
      </c>
      <c r="AS25" s="1076">
        <v>0.10045441996538743</v>
      </c>
      <c r="AT25" s="1076">
        <v>5.0934992733749388E-4</v>
      </c>
      <c r="AU25" s="1076">
        <v>1.3814667431702416E-2</v>
      </c>
      <c r="AV25" s="1076">
        <v>3.495945044666484E-2</v>
      </c>
      <c r="AW25" s="1076">
        <v>3.415916466051469E-2</v>
      </c>
      <c r="AX25" s="1076">
        <v>1.7011787499168027E-2</v>
      </c>
      <c r="AY25" s="1076">
        <v>1.8131081600794896</v>
      </c>
      <c r="AZ25" s="1076">
        <v>1.5508874940609814</v>
      </c>
      <c r="BA25" s="1076">
        <v>2.8409695432987958E-3</v>
      </c>
      <c r="BB25" s="1076">
        <v>0.19906081084559493</v>
      </c>
      <c r="BC25" s="1076">
        <v>0.47537777893980709</v>
      </c>
      <c r="BD25" s="1076">
        <v>0.53953540829047886</v>
      </c>
      <c r="BE25" s="1076">
        <v>0.33407252644180307</v>
      </c>
      <c r="BF25" s="1076">
        <v>0.26222066601850919</v>
      </c>
      <c r="BG25" s="1076">
        <v>8.7843590275662217E-4</v>
      </c>
      <c r="BH25" s="1076">
        <v>2.4418028846907906E-2</v>
      </c>
      <c r="BI25" s="1076">
        <v>8.8164218499140912E-2</v>
      </c>
      <c r="BJ25" s="1076">
        <v>8.8556777948182661E-2</v>
      </c>
      <c r="BK25" s="1076">
        <v>6.020320482152091E-2</v>
      </c>
      <c r="BL25" s="1075">
        <v>0.32972484265432617</v>
      </c>
      <c r="BM25" s="1075">
        <v>0.24914824577355049</v>
      </c>
      <c r="BN25" s="1075">
        <v>8.0576596880775717E-2</v>
      </c>
    </row>
    <row r="26" spans="1:84" ht="13.65" customHeight="1">
      <c r="A26" s="1100" t="s">
        <v>17</v>
      </c>
      <c r="B26" s="1100"/>
      <c r="C26" s="1100"/>
      <c r="D26" s="2"/>
      <c r="E26" s="1077"/>
      <c r="F26" s="1077"/>
      <c r="G26" s="1077"/>
      <c r="H26" s="1077"/>
      <c r="I26" s="1077"/>
      <c r="J26" s="1077"/>
      <c r="K26" s="1077"/>
      <c r="L26" s="1077"/>
      <c r="M26" s="1077"/>
      <c r="N26" s="1077"/>
      <c r="O26" s="1077"/>
      <c r="P26" s="1077"/>
      <c r="Q26" s="1077"/>
      <c r="R26" s="1077"/>
      <c r="S26" s="1077"/>
      <c r="T26" s="1077"/>
      <c r="U26" s="1077"/>
      <c r="V26" s="1077"/>
      <c r="W26" s="1077"/>
      <c r="X26" s="1077"/>
      <c r="Y26" s="1077"/>
      <c r="Z26" s="1077"/>
      <c r="AA26" s="1077"/>
      <c r="AB26" s="1077"/>
      <c r="AC26" s="1077"/>
      <c r="AD26" s="1077"/>
      <c r="AE26" s="1077"/>
      <c r="AF26" s="1077"/>
      <c r="AG26" s="1077"/>
      <c r="AH26" s="1100" t="s">
        <v>17</v>
      </c>
      <c r="AI26" s="1100"/>
      <c r="AJ26" s="1100"/>
      <c r="AK26" s="2"/>
      <c r="AL26" s="1077"/>
      <c r="AM26" s="1077"/>
      <c r="AN26" s="1077"/>
      <c r="AO26" s="1077"/>
      <c r="AP26" s="1077"/>
      <c r="AQ26" s="1077"/>
      <c r="AR26" s="1077"/>
      <c r="AS26" s="1077"/>
      <c r="AT26" s="1077"/>
      <c r="AU26" s="1077"/>
      <c r="AV26" s="1077"/>
      <c r="AW26" s="1077"/>
      <c r="AX26" s="1077"/>
      <c r="AY26" s="1077"/>
      <c r="AZ26" s="1077"/>
      <c r="BA26" s="1077"/>
      <c r="BB26" s="1077"/>
      <c r="BC26" s="1077"/>
      <c r="BD26" s="1077"/>
      <c r="BE26" s="1077"/>
      <c r="BF26" s="1077"/>
      <c r="BG26" s="1077"/>
      <c r="BH26" s="1077"/>
      <c r="BI26" s="1077"/>
      <c r="BJ26" s="1077"/>
      <c r="BK26" s="1077"/>
      <c r="BL26" s="1077"/>
      <c r="BM26" s="1077"/>
      <c r="BN26" s="1077"/>
    </row>
    <row r="27" spans="1:84" ht="13.65" customHeight="1">
      <c r="A27" s="98"/>
      <c r="B27" s="139" t="s">
        <v>301</v>
      </c>
      <c r="C27" s="98"/>
      <c r="D27" s="140"/>
      <c r="E27" s="1078">
        <v>3.1850200694548736</v>
      </c>
      <c r="F27" s="1078">
        <v>2.3365151491522096</v>
      </c>
      <c r="G27" s="1078">
        <v>0.84850492030265556</v>
      </c>
      <c r="H27" s="1078">
        <v>0.58383054754238506</v>
      </c>
      <c r="I27" s="1078">
        <v>0.53056572226041854</v>
      </c>
      <c r="J27" s="1078">
        <v>0</v>
      </c>
      <c r="K27" s="1078">
        <v>3.5558589074995546E-2</v>
      </c>
      <c r="L27" s="1078">
        <v>0.11993683225937082</v>
      </c>
      <c r="M27" s="1078">
        <v>0.19702779662321471</v>
      </c>
      <c r="N27" s="1078">
        <v>0.17804250430283775</v>
      </c>
      <c r="O27" s="1078">
        <v>5.3264825281966639E-2</v>
      </c>
      <c r="P27" s="1078">
        <v>0</v>
      </c>
      <c r="Q27" s="1078">
        <v>5.4232576461980056E-3</v>
      </c>
      <c r="R27" s="1078">
        <v>1.6170653228162257E-2</v>
      </c>
      <c r="S27" s="1078">
        <v>2.2031868099658149E-2</v>
      </c>
      <c r="T27" s="1078">
        <v>9.6390463079482208E-3</v>
      </c>
      <c r="U27" s="1078">
        <v>1.0124685872411254</v>
      </c>
      <c r="V27" s="1078">
        <v>0.45547685635887086</v>
      </c>
      <c r="W27" s="1078">
        <v>3.2187700094177432E-3</v>
      </c>
      <c r="X27" s="1078">
        <v>3.5679628932985132E-2</v>
      </c>
      <c r="Y27" s="1078">
        <v>0.12283046574897383</v>
      </c>
      <c r="Z27" s="1078">
        <v>0.15013230440240927</v>
      </c>
      <c r="AA27" s="1078">
        <v>0.14361568726508478</v>
      </c>
      <c r="AB27" s="1078">
        <v>0.5569917308822554</v>
      </c>
      <c r="AC27" s="1078">
        <v>8.369287723741434E-4</v>
      </c>
      <c r="AD27" s="1078">
        <v>7.9893471685367742E-2</v>
      </c>
      <c r="AE27" s="1078">
        <v>0.19741111450914373</v>
      </c>
      <c r="AF27" s="1078">
        <v>0.18709547141199234</v>
      </c>
      <c r="AG27" s="1078">
        <v>9.1754744503377672E-2</v>
      </c>
      <c r="AH27" s="98"/>
      <c r="AI27" s="139" t="s">
        <v>301</v>
      </c>
      <c r="AJ27" s="98"/>
      <c r="AK27" s="140"/>
      <c r="AL27" s="1078">
        <v>0.48278848272732511</v>
      </c>
      <c r="AM27" s="1078">
        <v>0.46102363106324834</v>
      </c>
      <c r="AN27" s="1078">
        <v>7.7845548974463298E-5</v>
      </c>
      <c r="AO27" s="1078">
        <v>3.4622545229338768E-2</v>
      </c>
      <c r="AP27" s="1078">
        <v>0.14795294805152587</v>
      </c>
      <c r="AQ27" s="1078">
        <v>0.18282378534448454</v>
      </c>
      <c r="AR27" s="1078">
        <v>9.5546506888924743E-2</v>
      </c>
      <c r="AS27" s="1078">
        <v>2.176485166407667E-2</v>
      </c>
      <c r="AT27" s="1078">
        <v>0</v>
      </c>
      <c r="AU27" s="1078">
        <v>4.461240814707796E-3</v>
      </c>
      <c r="AV27" s="1078">
        <v>4.4161241215929011E-3</v>
      </c>
      <c r="AW27" s="1078">
        <v>5.088847120840085E-3</v>
      </c>
      <c r="AX27" s="1078">
        <v>7.7986396069358805E-3</v>
      </c>
      <c r="AY27" s="1078">
        <v>0.70574885342757465</v>
      </c>
      <c r="AZ27" s="1078">
        <v>0.58812664350434884</v>
      </c>
      <c r="BA27" s="1078">
        <v>0</v>
      </c>
      <c r="BB27" s="1078">
        <v>7.9627511531110348E-2</v>
      </c>
      <c r="BC27" s="1078">
        <v>0.16690336425728364</v>
      </c>
      <c r="BD27" s="1078">
        <v>0.21620104559080444</v>
      </c>
      <c r="BE27" s="1078">
        <v>0.12539472212515115</v>
      </c>
      <c r="BF27" s="1078">
        <v>0.11762220992322574</v>
      </c>
      <c r="BG27" s="1078">
        <v>1.0824238238353945E-3</v>
      </c>
      <c r="BH27" s="1078">
        <v>1.2478398603813445E-2</v>
      </c>
      <c r="BI27" s="1078">
        <v>2.8508874680156601E-2</v>
      </c>
      <c r="BJ27" s="1078">
        <v>4.6100268342284596E-2</v>
      </c>
      <c r="BK27" s="1078">
        <v>2.9452244473135707E-2</v>
      </c>
      <c r="BL27" s="1078">
        <v>0.4001835985164568</v>
      </c>
      <c r="BM27" s="1078">
        <v>0.30234884726219724</v>
      </c>
      <c r="BN27" s="1078">
        <v>9.7834751254259472E-2</v>
      </c>
    </row>
    <row r="28" spans="1:84" ht="13.65" customHeight="1">
      <c r="A28" s="98"/>
      <c r="B28" s="139" t="s">
        <v>850</v>
      </c>
      <c r="C28" s="98"/>
      <c r="D28" s="140"/>
      <c r="E28" s="1078">
        <v>13.308895996862688</v>
      </c>
      <c r="F28" s="1078">
        <v>10.382035810055541</v>
      </c>
      <c r="G28" s="1078">
        <v>2.9268601868071538</v>
      </c>
      <c r="H28" s="1078">
        <v>3.0420626261613029</v>
      </c>
      <c r="I28" s="1078">
        <v>2.8387516887000261</v>
      </c>
      <c r="J28" s="1078">
        <v>3.098379178085893E-2</v>
      </c>
      <c r="K28" s="1078">
        <v>0.18063101728021735</v>
      </c>
      <c r="L28" s="1078">
        <v>0.73541281765719624</v>
      </c>
      <c r="M28" s="1078">
        <v>0.97648488703094627</v>
      </c>
      <c r="N28" s="1078">
        <v>0.91523917495080731</v>
      </c>
      <c r="O28" s="1078">
        <v>0.20331093746127685</v>
      </c>
      <c r="P28" s="1078">
        <v>0</v>
      </c>
      <c r="Q28" s="1078">
        <v>2.6348316616565115E-2</v>
      </c>
      <c r="R28" s="1078">
        <v>6.3274971512962283E-2</v>
      </c>
      <c r="S28" s="1078">
        <v>6.36775636855412E-2</v>
      </c>
      <c r="T28" s="1078">
        <v>5.0010085646208215E-2</v>
      </c>
      <c r="U28" s="1078">
        <v>3.7255294430966979</v>
      </c>
      <c r="V28" s="1078">
        <v>1.7153143240260538</v>
      </c>
      <c r="W28" s="1078">
        <v>1.5351122864627378E-3</v>
      </c>
      <c r="X28" s="1078">
        <v>0.13998224329938341</v>
      </c>
      <c r="Y28" s="1078">
        <v>0.49649043654950686</v>
      </c>
      <c r="Z28" s="1078">
        <v>0.57385119420771402</v>
      </c>
      <c r="AA28" s="1078">
        <v>0.50345533768298745</v>
      </c>
      <c r="AB28" s="1078">
        <v>2.0102151190706454</v>
      </c>
      <c r="AC28" s="1078">
        <v>3.3873197980384749E-3</v>
      </c>
      <c r="AD28" s="1078">
        <v>0.3029022026037716</v>
      </c>
      <c r="AE28" s="1078">
        <v>0.76068459003009659</v>
      </c>
      <c r="AF28" s="1078">
        <v>0.61130610522116302</v>
      </c>
      <c r="AG28" s="1078">
        <v>0.33193490141757381</v>
      </c>
      <c r="AH28" s="98"/>
      <c r="AI28" s="139" t="s">
        <v>850</v>
      </c>
      <c r="AJ28" s="98"/>
      <c r="AK28" s="140"/>
      <c r="AL28" s="1078">
        <v>2.9345021092121191</v>
      </c>
      <c r="AM28" s="1078">
        <v>2.7898034925743214</v>
      </c>
      <c r="AN28" s="1078">
        <v>0</v>
      </c>
      <c r="AO28" s="1078">
        <v>0.25971558184719146</v>
      </c>
      <c r="AP28" s="1078">
        <v>0.8712290493341599</v>
      </c>
      <c r="AQ28" s="1078">
        <v>0.95523289008300893</v>
      </c>
      <c r="AR28" s="1078">
        <v>0.70362597130995841</v>
      </c>
      <c r="AS28" s="1078">
        <v>0.14469861663779704</v>
      </c>
      <c r="AT28" s="1078">
        <v>0</v>
      </c>
      <c r="AU28" s="1078">
        <v>1.4660779025080572E-2</v>
      </c>
      <c r="AV28" s="1078">
        <v>6.357954462613355E-2</v>
      </c>
      <c r="AW28" s="1078">
        <v>4.4087930252774597E-2</v>
      </c>
      <c r="AX28" s="1078">
        <v>2.237036273380837E-2</v>
      </c>
      <c r="AY28" s="1078">
        <v>3.5734679516012609</v>
      </c>
      <c r="AZ28" s="1078">
        <v>3.0171407489759319</v>
      </c>
      <c r="BA28" s="1078">
        <v>0</v>
      </c>
      <c r="BB28" s="1078">
        <v>0.21285305272843855</v>
      </c>
      <c r="BC28" s="1078">
        <v>0.78714978662878787</v>
      </c>
      <c r="BD28" s="1078">
        <v>1.3376234717259159</v>
      </c>
      <c r="BE28" s="1078">
        <v>0.67951443789278732</v>
      </c>
      <c r="BF28" s="1078">
        <v>0.5563272026253292</v>
      </c>
      <c r="BG28" s="1078">
        <v>0</v>
      </c>
      <c r="BH28" s="1078">
        <v>5.486156507309925E-2</v>
      </c>
      <c r="BI28" s="1078">
        <v>0.16387183217912013</v>
      </c>
      <c r="BJ28" s="1078">
        <v>0.18456029477860617</v>
      </c>
      <c r="BK28" s="1078">
        <v>0.15303351059450379</v>
      </c>
      <c r="BL28" s="1078">
        <v>3.333386679131093E-2</v>
      </c>
      <c r="BM28" s="1078">
        <v>2.258808078531584E-2</v>
      </c>
      <c r="BN28" s="1078">
        <v>1.0745786005995092E-2</v>
      </c>
    </row>
    <row r="29" spans="1:84" ht="13.65" customHeight="1">
      <c r="A29" s="98"/>
      <c r="B29" s="139" t="s">
        <v>851</v>
      </c>
      <c r="C29" s="98"/>
      <c r="D29" s="140"/>
      <c r="E29" s="1078">
        <v>28.399781369680568</v>
      </c>
      <c r="F29" s="1078">
        <v>22.938219768810988</v>
      </c>
      <c r="G29" s="1078">
        <v>5.4615616008695804</v>
      </c>
      <c r="H29" s="1078">
        <v>6.2821380055560336</v>
      </c>
      <c r="I29" s="1078">
        <v>5.592044329576555</v>
      </c>
      <c r="J29" s="1078">
        <v>2.0602086184857609E-3</v>
      </c>
      <c r="K29" s="1078">
        <v>0.48828592074051125</v>
      </c>
      <c r="L29" s="1078">
        <v>1.8373297211141757</v>
      </c>
      <c r="M29" s="1078">
        <v>2.065446888057263</v>
      </c>
      <c r="N29" s="1078">
        <v>1.1989215910461144</v>
      </c>
      <c r="O29" s="1078">
        <v>0.69009367597947946</v>
      </c>
      <c r="P29" s="1078">
        <v>2.0602086184857609E-3</v>
      </c>
      <c r="Q29" s="1078">
        <v>0.11182014782263477</v>
      </c>
      <c r="R29" s="1078">
        <v>0.30561125325914218</v>
      </c>
      <c r="S29" s="1078">
        <v>0.1919244273699669</v>
      </c>
      <c r="T29" s="1078">
        <v>7.8677638909249767E-2</v>
      </c>
      <c r="U29" s="1078">
        <v>7.2358793732669451</v>
      </c>
      <c r="V29" s="1078">
        <v>3.7079148576415588</v>
      </c>
      <c r="W29" s="1078">
        <v>1.0301043092428804E-3</v>
      </c>
      <c r="X29" s="1078">
        <v>0.27906425315869349</v>
      </c>
      <c r="Y29" s="1078">
        <v>1.1647412647627216</v>
      </c>
      <c r="Z29" s="1078">
        <v>1.193462590561486</v>
      </c>
      <c r="AA29" s="1078">
        <v>1.0696166448494153</v>
      </c>
      <c r="AB29" s="1078">
        <v>3.5279645156253858</v>
      </c>
      <c r="AC29" s="1078">
        <v>3.3950521194230594E-2</v>
      </c>
      <c r="AD29" s="1078">
        <v>0.5232998379053877</v>
      </c>
      <c r="AE29" s="1078">
        <v>1.499981730571857</v>
      </c>
      <c r="AF29" s="1078">
        <v>1.0427877242597516</v>
      </c>
      <c r="AG29" s="1078">
        <v>0.42794470169416038</v>
      </c>
      <c r="AH29" s="98"/>
      <c r="AI29" s="139" t="s">
        <v>851</v>
      </c>
      <c r="AJ29" s="98"/>
      <c r="AK29" s="140"/>
      <c r="AL29" s="1078">
        <v>7.2426936685941348</v>
      </c>
      <c r="AM29" s="1078">
        <v>6.8295115832882072</v>
      </c>
      <c r="AN29" s="1078">
        <v>2.1541735211130196E-2</v>
      </c>
      <c r="AO29" s="1078">
        <v>0.58628611642288064</v>
      </c>
      <c r="AP29" s="1078">
        <v>1.8976676553326863</v>
      </c>
      <c r="AQ29" s="1078">
        <v>2.5141358493723152</v>
      </c>
      <c r="AR29" s="1078">
        <v>1.8098802269491929</v>
      </c>
      <c r="AS29" s="1078">
        <v>0.41318208530592798</v>
      </c>
      <c r="AT29" s="1078">
        <v>8.3052159931069763E-3</v>
      </c>
      <c r="AU29" s="1078">
        <v>4.5217495900888444E-2</v>
      </c>
      <c r="AV29" s="1078">
        <v>0.16017944268189949</v>
      </c>
      <c r="AW29" s="1078">
        <v>0.17146990580377039</v>
      </c>
      <c r="AX29" s="1078">
        <v>2.8010024926262599E-2</v>
      </c>
      <c r="AY29" s="1078">
        <v>7.6178796050497475</v>
      </c>
      <c r="AZ29" s="1078">
        <v>6.7896184897094471</v>
      </c>
      <c r="BA29" s="1078">
        <v>2.2631089751487133E-2</v>
      </c>
      <c r="BB29" s="1078">
        <v>0.75525842554936506</v>
      </c>
      <c r="BC29" s="1078">
        <v>2.5261805078149617</v>
      </c>
      <c r="BD29" s="1078">
        <v>2.0583960336530747</v>
      </c>
      <c r="BE29" s="1078">
        <v>1.4271524329405574</v>
      </c>
      <c r="BF29" s="1078">
        <v>0.828261115340299</v>
      </c>
      <c r="BG29" s="1078">
        <v>0</v>
      </c>
      <c r="BH29" s="1078">
        <v>6.5792549609989356E-2</v>
      </c>
      <c r="BI29" s="1078">
        <v>0.41058410386388194</v>
      </c>
      <c r="BJ29" s="1078">
        <v>0.24408847788615798</v>
      </c>
      <c r="BK29" s="1078">
        <v>0.10779598398026957</v>
      </c>
      <c r="BL29" s="1078">
        <v>2.119071721370697E-2</v>
      </c>
      <c r="BM29" s="1078">
        <v>2.119071721370697E-2</v>
      </c>
      <c r="BN29" s="1078">
        <v>0</v>
      </c>
    </row>
    <row r="30" spans="1:84" ht="13.65" customHeight="1">
      <c r="A30" s="98"/>
      <c r="B30" s="139" t="s">
        <v>852</v>
      </c>
      <c r="C30" s="98"/>
      <c r="D30" s="140"/>
      <c r="E30" s="1078">
        <v>67.233860816482306</v>
      </c>
      <c r="F30" s="1078">
        <v>51.950101779742994</v>
      </c>
      <c r="G30" s="1078">
        <v>15.283759036739301</v>
      </c>
      <c r="H30" s="1078">
        <v>19.600385485597432</v>
      </c>
      <c r="I30" s="1078">
        <v>17.947405725127648</v>
      </c>
      <c r="J30" s="1078">
        <v>0</v>
      </c>
      <c r="K30" s="1078">
        <v>2.0934954958830287</v>
      </c>
      <c r="L30" s="1078">
        <v>6.571910338943403</v>
      </c>
      <c r="M30" s="1078">
        <v>6.0240825995674667</v>
      </c>
      <c r="N30" s="1078">
        <v>3.2579172907337495</v>
      </c>
      <c r="O30" s="1078">
        <v>1.6529797604697818</v>
      </c>
      <c r="P30" s="1078">
        <v>0</v>
      </c>
      <c r="Q30" s="1078">
        <v>0.40445429820327966</v>
      </c>
      <c r="R30" s="1078">
        <v>0.75550353941402426</v>
      </c>
      <c r="S30" s="1078">
        <v>0.39618075286194426</v>
      </c>
      <c r="T30" s="1078">
        <v>9.6841169990533438E-2</v>
      </c>
      <c r="U30" s="1078">
        <v>18.790129896334683</v>
      </c>
      <c r="V30" s="1078">
        <v>9.933589929154742</v>
      </c>
      <c r="W30" s="1078">
        <v>1.1393078822415699E-2</v>
      </c>
      <c r="X30" s="1078">
        <v>1.0651416755787761</v>
      </c>
      <c r="Y30" s="1078">
        <v>3.0086063285185731</v>
      </c>
      <c r="Z30" s="1078">
        <v>2.9088461643824881</v>
      </c>
      <c r="AA30" s="1078">
        <v>2.9396026818524885</v>
      </c>
      <c r="AB30" s="1078">
        <v>8.856539967179943</v>
      </c>
      <c r="AC30" s="1078">
        <v>5.6965394112078495E-3</v>
      </c>
      <c r="AD30" s="1078">
        <v>1.3129436665576515</v>
      </c>
      <c r="AE30" s="1078">
        <v>3.8291722340441146</v>
      </c>
      <c r="AF30" s="1078">
        <v>2.6122424969315481</v>
      </c>
      <c r="AG30" s="1078">
        <v>1.0964850302354188</v>
      </c>
      <c r="AH30" s="98"/>
      <c r="AI30" s="139" t="s">
        <v>852</v>
      </c>
      <c r="AJ30" s="98"/>
      <c r="AK30" s="140"/>
      <c r="AL30" s="1078">
        <v>14.965813452704733</v>
      </c>
      <c r="AM30" s="1078">
        <v>13.216761407097321</v>
      </c>
      <c r="AN30" s="1078">
        <v>1.1393078822415699E-2</v>
      </c>
      <c r="AO30" s="1078">
        <v>1.7644821530773789</v>
      </c>
      <c r="AP30" s="1078">
        <v>5.0759051872389955</v>
      </c>
      <c r="AQ30" s="1078">
        <v>4.2393455643972695</v>
      </c>
      <c r="AR30" s="1078">
        <v>2.1256354235612616</v>
      </c>
      <c r="AS30" s="1078">
        <v>1.7490520456074079</v>
      </c>
      <c r="AT30" s="1078">
        <v>0</v>
      </c>
      <c r="AU30" s="1078">
        <v>0.1595031035138198</v>
      </c>
      <c r="AV30" s="1078">
        <v>0.55655517228648854</v>
      </c>
      <c r="AW30" s="1078">
        <v>0.79916612971142609</v>
      </c>
      <c r="AX30" s="1078">
        <v>0.23382764009567361</v>
      </c>
      <c r="AY30" s="1078">
        <v>13.877531981845459</v>
      </c>
      <c r="AZ30" s="1078">
        <v>10.852344718363286</v>
      </c>
      <c r="BA30" s="1078">
        <v>3.987577587845495E-2</v>
      </c>
      <c r="BB30" s="1078">
        <v>1.3034841683828571</v>
      </c>
      <c r="BC30" s="1078">
        <v>3.7241519711710387</v>
      </c>
      <c r="BD30" s="1078">
        <v>3.2857826510072967</v>
      </c>
      <c r="BE30" s="1078">
        <v>2.4990501519236399</v>
      </c>
      <c r="BF30" s="1078">
        <v>3.0251872634821715</v>
      </c>
      <c r="BG30" s="1078">
        <v>0</v>
      </c>
      <c r="BH30" s="1078">
        <v>6.2920867133603592E-2</v>
      </c>
      <c r="BI30" s="1078">
        <v>1.3238633464082969</v>
      </c>
      <c r="BJ30" s="1078">
        <v>0.91419078632694162</v>
      </c>
      <c r="BK30" s="1078">
        <v>0.72421226361332958</v>
      </c>
      <c r="BL30" s="1078">
        <v>0</v>
      </c>
      <c r="BM30" s="1078">
        <v>0</v>
      </c>
      <c r="BN30" s="1078">
        <v>0</v>
      </c>
    </row>
    <row r="31" spans="1:84" ht="13.65" customHeight="1">
      <c r="A31" s="98"/>
      <c r="B31" s="139" t="s">
        <v>853</v>
      </c>
      <c r="C31" s="98"/>
      <c r="D31" s="140"/>
      <c r="E31" s="1078">
        <v>165.66367255242344</v>
      </c>
      <c r="F31" s="1078">
        <v>134.35895637570795</v>
      </c>
      <c r="G31" s="1078">
        <v>31.304716176715473</v>
      </c>
      <c r="H31" s="1078">
        <v>65.284752057480588</v>
      </c>
      <c r="I31" s="1078">
        <v>57.75183980122722</v>
      </c>
      <c r="J31" s="1078">
        <v>0</v>
      </c>
      <c r="K31" s="1078">
        <v>8.2077069556252482</v>
      </c>
      <c r="L31" s="1078">
        <v>21.4600320601741</v>
      </c>
      <c r="M31" s="1078">
        <v>16.995966809968742</v>
      </c>
      <c r="N31" s="1078">
        <v>11.088133975459133</v>
      </c>
      <c r="O31" s="1078">
        <v>7.5329122562533737</v>
      </c>
      <c r="P31" s="1078">
        <v>0</v>
      </c>
      <c r="Q31" s="1078">
        <v>1.8315856125808021</v>
      </c>
      <c r="R31" s="1078">
        <v>2.6991787974874977</v>
      </c>
      <c r="S31" s="1078">
        <v>2.5476942731387098</v>
      </c>
      <c r="T31" s="1078">
        <v>0.45445357304636441</v>
      </c>
      <c r="U31" s="1078">
        <v>41.081688270209419</v>
      </c>
      <c r="V31" s="1078">
        <v>22.738607414827349</v>
      </c>
      <c r="W31" s="1078">
        <v>0.20656980593016563</v>
      </c>
      <c r="X31" s="1078">
        <v>1.7765003309994245</v>
      </c>
      <c r="Y31" s="1078">
        <v>5.8803538088120488</v>
      </c>
      <c r="Z31" s="1078">
        <v>7.4248991352043996</v>
      </c>
      <c r="AA31" s="1078">
        <v>7.4502843338813074</v>
      </c>
      <c r="AB31" s="1078">
        <v>18.343080855382073</v>
      </c>
      <c r="AC31" s="1078">
        <v>0</v>
      </c>
      <c r="AD31" s="1078">
        <v>3.4439406274395492</v>
      </c>
      <c r="AE31" s="1078">
        <v>7.2035110953685635</v>
      </c>
      <c r="AF31" s="1078">
        <v>4.9815684860876646</v>
      </c>
      <c r="AG31" s="1078">
        <v>2.7140606464862969</v>
      </c>
      <c r="AH31" s="98"/>
      <c r="AI31" s="139" t="s">
        <v>853</v>
      </c>
      <c r="AJ31" s="98"/>
      <c r="AK31" s="140"/>
      <c r="AL31" s="1078">
        <v>27.791681676338616</v>
      </c>
      <c r="AM31" s="1078">
        <v>26.056495306525225</v>
      </c>
      <c r="AN31" s="1078">
        <v>2.7542640790688754E-2</v>
      </c>
      <c r="AO31" s="1078">
        <v>2.1620973020690673</v>
      </c>
      <c r="AP31" s="1078">
        <v>6.8581175568814992</v>
      </c>
      <c r="AQ31" s="1078">
        <v>9.2499317811878115</v>
      </c>
      <c r="AR31" s="1078">
        <v>7.7588060255961588</v>
      </c>
      <c r="AS31" s="1078">
        <v>1.7351863698133914</v>
      </c>
      <c r="AT31" s="1078">
        <v>0</v>
      </c>
      <c r="AU31" s="1078">
        <v>0.28919772830223189</v>
      </c>
      <c r="AV31" s="1078">
        <v>0.86759318490669568</v>
      </c>
      <c r="AW31" s="1078">
        <v>0.42691093225567567</v>
      </c>
      <c r="AX31" s="1078">
        <v>0.15148452434878815</v>
      </c>
      <c r="AY31" s="1078">
        <v>31.505550548394805</v>
      </c>
      <c r="AZ31" s="1078">
        <v>27.812013853128171</v>
      </c>
      <c r="BA31" s="1078">
        <v>5.5085281581377508E-2</v>
      </c>
      <c r="BB31" s="1078">
        <v>5.9669150891019127</v>
      </c>
      <c r="BC31" s="1078">
        <v>7.894298172342693</v>
      </c>
      <c r="BD31" s="1078">
        <v>8.0059391154481929</v>
      </c>
      <c r="BE31" s="1078">
        <v>5.8897761946539928</v>
      </c>
      <c r="BF31" s="1078">
        <v>3.6935366952666357</v>
      </c>
      <c r="BG31" s="1078">
        <v>0</v>
      </c>
      <c r="BH31" s="1078">
        <v>0.66102337897653007</v>
      </c>
      <c r="BI31" s="1078">
        <v>1.2901085926787612</v>
      </c>
      <c r="BJ31" s="1078">
        <v>0.99875342226274821</v>
      </c>
      <c r="BK31" s="1078">
        <v>0.74365130134859636</v>
      </c>
      <c r="BL31" s="1078">
        <v>0</v>
      </c>
      <c r="BM31" s="1078">
        <v>0</v>
      </c>
      <c r="BN31" s="1078">
        <v>0</v>
      </c>
    </row>
    <row r="32" spans="1:84" ht="13.65" customHeight="1">
      <c r="A32" s="98"/>
      <c r="B32" s="139" t="s">
        <v>306</v>
      </c>
      <c r="C32" s="98"/>
      <c r="D32" s="140"/>
      <c r="E32" s="1078">
        <v>668</v>
      </c>
      <c r="F32" s="1078">
        <v>540.40740740740739</v>
      </c>
      <c r="G32" s="1078">
        <v>127.5925925925926</v>
      </c>
      <c r="H32" s="1078">
        <v>359.74074074074076</v>
      </c>
      <c r="I32" s="1078">
        <v>300.11111111111109</v>
      </c>
      <c r="J32" s="1078">
        <v>0</v>
      </c>
      <c r="K32" s="1078">
        <v>37.074074074074076</v>
      </c>
      <c r="L32" s="1078">
        <v>108.48148148148148</v>
      </c>
      <c r="M32" s="1078">
        <v>80.037037037037038</v>
      </c>
      <c r="N32" s="1078">
        <v>74.518518518518519</v>
      </c>
      <c r="O32" s="1078">
        <v>59.629629629629626</v>
      </c>
      <c r="P32" s="1078">
        <v>0</v>
      </c>
      <c r="Q32" s="1078">
        <v>10.407407407407407</v>
      </c>
      <c r="R32" s="1078">
        <v>21.777777777777779</v>
      </c>
      <c r="S32" s="1078">
        <v>19.222222222222221</v>
      </c>
      <c r="T32" s="1078">
        <v>8.2222222222222214</v>
      </c>
      <c r="U32" s="1078">
        <v>164.37037037037038</v>
      </c>
      <c r="V32" s="1078">
        <v>107.33333333333333</v>
      </c>
      <c r="W32" s="1078">
        <v>0.33333333333333331</v>
      </c>
      <c r="X32" s="1078">
        <v>13.148148148148149</v>
      </c>
      <c r="Y32" s="1078">
        <v>28.814814814814813</v>
      </c>
      <c r="Z32" s="1078">
        <v>29.962962962962962</v>
      </c>
      <c r="AA32" s="1078">
        <v>35.074074074074076</v>
      </c>
      <c r="AB32" s="1078">
        <v>57.037037037037038</v>
      </c>
      <c r="AC32" s="1078">
        <v>0</v>
      </c>
      <c r="AD32" s="1078">
        <v>10.74074074074074</v>
      </c>
      <c r="AE32" s="1078">
        <v>20.777777777777779</v>
      </c>
      <c r="AF32" s="1078">
        <v>17.148148148148149</v>
      </c>
      <c r="AG32" s="1078">
        <v>8.3703703703703702</v>
      </c>
      <c r="AH32" s="98"/>
      <c r="AI32" s="139" t="s">
        <v>306</v>
      </c>
      <c r="AJ32" s="98"/>
      <c r="AK32" s="140"/>
      <c r="AL32" s="1078">
        <v>95.481481481481481</v>
      </c>
      <c r="AM32" s="1078">
        <v>87.148148148148152</v>
      </c>
      <c r="AN32" s="1078">
        <v>0.25925925925925924</v>
      </c>
      <c r="AO32" s="1078">
        <v>12.555555555555555</v>
      </c>
      <c r="AP32" s="1078">
        <v>27.25925925925926</v>
      </c>
      <c r="AQ32" s="1078">
        <v>24.037037037037038</v>
      </c>
      <c r="AR32" s="1078">
        <v>23.037037037037038</v>
      </c>
      <c r="AS32" s="1078">
        <v>8.3333333333333339</v>
      </c>
      <c r="AT32" s="1078">
        <v>0</v>
      </c>
      <c r="AU32" s="1078">
        <v>1.5925925925925926</v>
      </c>
      <c r="AV32" s="1078">
        <v>2.5925925925925926</v>
      </c>
      <c r="AW32" s="1078">
        <v>2.2592592592592591</v>
      </c>
      <c r="AX32" s="1078">
        <v>1.8888888888888888</v>
      </c>
      <c r="AY32" s="1078">
        <v>48.407407407407405</v>
      </c>
      <c r="AZ32" s="1078">
        <v>45.814814814814817</v>
      </c>
      <c r="BA32" s="1078">
        <v>0.44444444444444442</v>
      </c>
      <c r="BB32" s="1078">
        <v>13.444444444444445</v>
      </c>
      <c r="BC32" s="1078">
        <v>12.37037037037037</v>
      </c>
      <c r="BD32" s="1078">
        <v>10.481481481481481</v>
      </c>
      <c r="BE32" s="1078">
        <v>9.0740740740740744</v>
      </c>
      <c r="BF32" s="1078">
        <v>2.5925925925925926</v>
      </c>
      <c r="BG32" s="1078">
        <v>0</v>
      </c>
      <c r="BH32" s="1078">
        <v>0.29629629629629628</v>
      </c>
      <c r="BI32" s="1078">
        <v>0.7407407407407407</v>
      </c>
      <c r="BJ32" s="1078">
        <v>0.70370370370370372</v>
      </c>
      <c r="BK32" s="1078">
        <v>0.85185185185185186</v>
      </c>
      <c r="BL32" s="1078">
        <v>0</v>
      </c>
      <c r="BM32" s="1078">
        <v>0</v>
      </c>
      <c r="BN32" s="1078">
        <v>0</v>
      </c>
    </row>
    <row r="33" spans="1:66" ht="13.65" customHeight="1">
      <c r="A33" s="1100" t="s">
        <v>18</v>
      </c>
      <c r="B33" s="1100"/>
      <c r="C33" s="1100"/>
      <c r="D33" s="2"/>
      <c r="E33" s="1078"/>
      <c r="F33" s="1078"/>
      <c r="G33" s="1078"/>
      <c r="H33" s="1078"/>
      <c r="I33" s="1078"/>
      <c r="J33" s="1078"/>
      <c r="K33" s="1078"/>
      <c r="L33" s="1078"/>
      <c r="M33" s="1078"/>
      <c r="N33" s="1078"/>
      <c r="O33" s="1078"/>
      <c r="P33" s="1078"/>
      <c r="Q33" s="1078"/>
      <c r="R33" s="1078"/>
      <c r="S33" s="1078"/>
      <c r="T33" s="1078"/>
      <c r="U33" s="1078"/>
      <c r="V33" s="1078"/>
      <c r="W33" s="1078"/>
      <c r="X33" s="1078"/>
      <c r="Y33" s="1078"/>
      <c r="Z33" s="1078"/>
      <c r="AA33" s="1078"/>
      <c r="AB33" s="1078"/>
      <c r="AC33" s="1078"/>
      <c r="AD33" s="1078"/>
      <c r="AE33" s="1078"/>
      <c r="AF33" s="1078"/>
      <c r="AG33" s="1078"/>
      <c r="AH33" s="1100" t="s">
        <v>18</v>
      </c>
      <c r="AI33" s="1100"/>
      <c r="AJ33" s="1100"/>
      <c r="AK33" s="2"/>
      <c r="AL33" s="1078"/>
      <c r="AM33" s="1078"/>
      <c r="AN33" s="1078"/>
      <c r="AO33" s="1078"/>
      <c r="AP33" s="1078"/>
      <c r="AQ33" s="1078"/>
      <c r="AR33" s="1078"/>
      <c r="AS33" s="1078"/>
      <c r="AT33" s="1078"/>
      <c r="AU33" s="1078"/>
      <c r="AV33" s="1078"/>
      <c r="AW33" s="1078"/>
      <c r="AX33" s="1078"/>
      <c r="AY33" s="1078"/>
      <c r="AZ33" s="1078"/>
      <c r="BA33" s="1078"/>
      <c r="BB33" s="1078"/>
      <c r="BC33" s="1078"/>
      <c r="BD33" s="1078"/>
      <c r="BE33" s="1078"/>
      <c r="BF33" s="1078"/>
      <c r="BG33" s="1078"/>
      <c r="BH33" s="1078"/>
      <c r="BI33" s="1078"/>
      <c r="BJ33" s="1078"/>
      <c r="BK33" s="1078"/>
      <c r="BL33" s="1078"/>
      <c r="BM33" s="1078"/>
      <c r="BN33" s="1078"/>
    </row>
    <row r="34" spans="1:66" ht="13.65" customHeight="1">
      <c r="A34" s="98"/>
      <c r="B34" s="62" t="s">
        <v>487</v>
      </c>
      <c r="C34" s="98"/>
      <c r="D34" s="140"/>
      <c r="E34" s="1078">
        <v>2.6542692029650841</v>
      </c>
      <c r="F34" s="1078">
        <v>1.9703832950602691</v>
      </c>
      <c r="G34" s="1078">
        <v>0.68388590790481696</v>
      </c>
      <c r="H34" s="1078">
        <v>0.40489952922870337</v>
      </c>
      <c r="I34" s="1078">
        <v>0.36568171744845684</v>
      </c>
      <c r="J34" s="1078">
        <v>5.7836879299893789E-3</v>
      </c>
      <c r="K34" s="1078">
        <v>2.2594848568171511E-2</v>
      </c>
      <c r="L34" s="1078">
        <v>8.4004249497643402E-2</v>
      </c>
      <c r="M34" s="1078">
        <v>0.12612666797504019</v>
      </c>
      <c r="N34" s="1078">
        <v>0.12717226347761237</v>
      </c>
      <c r="O34" s="1078">
        <v>3.9217811780246227E-2</v>
      </c>
      <c r="P34" s="1078">
        <v>0</v>
      </c>
      <c r="Q34" s="1078">
        <v>4.2484460291449307E-3</v>
      </c>
      <c r="R34" s="1078">
        <v>1.7978285978050255E-2</v>
      </c>
      <c r="S34" s="1078">
        <v>1.4883611180190562E-2</v>
      </c>
      <c r="T34" s="1078">
        <v>2.1074685928604751E-3</v>
      </c>
      <c r="U34" s="1078">
        <v>0.75464340993394163</v>
      </c>
      <c r="V34" s="1078">
        <v>0.36779246760061413</v>
      </c>
      <c r="W34" s="1078">
        <v>1.5115383266034235E-4</v>
      </c>
      <c r="X34" s="1078">
        <v>1.7436312034788386E-2</v>
      </c>
      <c r="Y34" s="1078">
        <v>0.10243839138628573</v>
      </c>
      <c r="Z34" s="1078">
        <v>0.11538446723695539</v>
      </c>
      <c r="AA34" s="1078">
        <v>0.13238214310992416</v>
      </c>
      <c r="AB34" s="1078">
        <v>0.3868509423333279</v>
      </c>
      <c r="AC34" s="1078">
        <v>0</v>
      </c>
      <c r="AD34" s="1078">
        <v>5.9875792345299619E-2</v>
      </c>
      <c r="AE34" s="1078">
        <v>0.1162878019387989</v>
      </c>
      <c r="AF34" s="1078">
        <v>0.13069066995080578</v>
      </c>
      <c r="AG34" s="1078">
        <v>7.9996678098423452E-2</v>
      </c>
      <c r="AH34" s="98"/>
      <c r="AI34" s="62" t="s">
        <v>487</v>
      </c>
      <c r="AJ34" s="98"/>
      <c r="AK34" s="140"/>
      <c r="AL34" s="1078">
        <v>0.31515252564645707</v>
      </c>
      <c r="AM34" s="1078">
        <v>0.30504899374659367</v>
      </c>
      <c r="AN34" s="1078">
        <v>0</v>
      </c>
      <c r="AO34" s="1078">
        <v>2.4930085233284258E-2</v>
      </c>
      <c r="AP34" s="1078">
        <v>0.10286546306416904</v>
      </c>
      <c r="AQ34" s="1078">
        <v>0.10830349260888961</v>
      </c>
      <c r="AR34" s="1078">
        <v>6.8949952840250725E-2</v>
      </c>
      <c r="AS34" s="1078">
        <v>1.0103531899863441E-2</v>
      </c>
      <c r="AT34" s="1078">
        <v>0</v>
      </c>
      <c r="AU34" s="1078">
        <v>5.9787557514303256E-3</v>
      </c>
      <c r="AV34" s="1078">
        <v>6.046153306413694E-4</v>
      </c>
      <c r="AW34" s="1078">
        <v>3.520160817791748E-3</v>
      </c>
      <c r="AX34" s="1078">
        <v>0</v>
      </c>
      <c r="AY34" s="1078">
        <v>0.72735378358477532</v>
      </c>
      <c r="AZ34" s="1078">
        <v>0.58256727379654316</v>
      </c>
      <c r="BA34" s="1078">
        <v>0</v>
      </c>
      <c r="BB34" s="1078">
        <v>8.678678155961296E-2</v>
      </c>
      <c r="BC34" s="1078">
        <v>0.17287255922061626</v>
      </c>
      <c r="BD34" s="1078">
        <v>0.21030426463122581</v>
      </c>
      <c r="BE34" s="1078">
        <v>0.11260366838508802</v>
      </c>
      <c r="BF34" s="1078">
        <v>0.14478650978823213</v>
      </c>
      <c r="BG34" s="1078">
        <v>0</v>
      </c>
      <c r="BH34" s="1078">
        <v>1.4052522887584329E-2</v>
      </c>
      <c r="BI34" s="1078">
        <v>4.1657731344290717E-2</v>
      </c>
      <c r="BJ34" s="1078">
        <v>5.4478191611966348E-2</v>
      </c>
      <c r="BK34" s="1078">
        <v>3.459806394439071E-2</v>
      </c>
      <c r="BL34" s="1078">
        <v>0.45221995457120734</v>
      </c>
      <c r="BM34" s="1078">
        <v>0.34849928484667775</v>
      </c>
      <c r="BN34" s="1078">
        <v>0.10372066972452969</v>
      </c>
    </row>
    <row r="35" spans="1:66" ht="13.65" customHeight="1">
      <c r="A35" s="98"/>
      <c r="B35" s="62" t="s">
        <v>488</v>
      </c>
      <c r="C35" s="98"/>
      <c r="D35" s="140"/>
      <c r="E35" s="1078">
        <v>3.6330790752202256</v>
      </c>
      <c r="F35" s="1078">
        <v>2.8011880578770856</v>
      </c>
      <c r="G35" s="1078">
        <v>0.83189101734313975</v>
      </c>
      <c r="H35" s="1078">
        <v>0.66327887231594629</v>
      </c>
      <c r="I35" s="1078">
        <v>0.62201886098301684</v>
      </c>
      <c r="J35" s="1078">
        <v>0</v>
      </c>
      <c r="K35" s="1078">
        <v>5.1937990945037045E-2</v>
      </c>
      <c r="L35" s="1078">
        <v>0.11816233781250024</v>
      </c>
      <c r="M35" s="1078">
        <v>0.22075095249642157</v>
      </c>
      <c r="N35" s="1078">
        <v>0.23116757972905755</v>
      </c>
      <c r="O35" s="1078">
        <v>4.1260011332929426E-2</v>
      </c>
      <c r="P35" s="1078">
        <v>0</v>
      </c>
      <c r="Q35" s="1078">
        <v>1.8094223301356532E-3</v>
      </c>
      <c r="R35" s="1078">
        <v>1.1916952639179778E-2</v>
      </c>
      <c r="S35" s="1078">
        <v>1.5729587679002136E-2</v>
      </c>
      <c r="T35" s="1078">
        <v>1.180404868461186E-2</v>
      </c>
      <c r="U35" s="1078">
        <v>1.0059211272321449</v>
      </c>
      <c r="V35" s="1078">
        <v>0.45701717661411528</v>
      </c>
      <c r="W35" s="1078">
        <v>1.1520060148952909E-3</v>
      </c>
      <c r="X35" s="1078">
        <v>4.2648472825543342E-2</v>
      </c>
      <c r="Y35" s="1078">
        <v>9.7318422963519058E-2</v>
      </c>
      <c r="Z35" s="1078">
        <v>0.14453949843178077</v>
      </c>
      <c r="AA35" s="1078">
        <v>0.17135877637837668</v>
      </c>
      <c r="AB35" s="1078">
        <v>0.54890395061802932</v>
      </c>
      <c r="AC35" s="1078">
        <v>0</v>
      </c>
      <c r="AD35" s="1078">
        <v>9.9801519881129383E-2</v>
      </c>
      <c r="AE35" s="1078">
        <v>0.13776250059077724</v>
      </c>
      <c r="AF35" s="1078">
        <v>0.19038903859879325</v>
      </c>
      <c r="AG35" s="1078">
        <v>0.12095089154732935</v>
      </c>
      <c r="AH35" s="98"/>
      <c r="AI35" s="62" t="s">
        <v>488</v>
      </c>
      <c r="AJ35" s="98"/>
      <c r="AK35" s="140"/>
      <c r="AL35" s="1078">
        <v>0.66546369244007775</v>
      </c>
      <c r="AM35" s="1078">
        <v>0.61653526229021149</v>
      </c>
      <c r="AN35" s="1078">
        <v>0</v>
      </c>
      <c r="AO35" s="1078">
        <v>6.5079911851180811E-2</v>
      </c>
      <c r="AP35" s="1078">
        <v>0.22717017173585588</v>
      </c>
      <c r="AQ35" s="1078">
        <v>0.21239329946103547</v>
      </c>
      <c r="AR35" s="1078">
        <v>0.11189187924213913</v>
      </c>
      <c r="AS35" s="1078">
        <v>4.8928430149866226E-2</v>
      </c>
      <c r="AT35" s="1078">
        <v>0</v>
      </c>
      <c r="AU35" s="1078">
        <v>2.6849492642830627E-3</v>
      </c>
      <c r="AV35" s="1078">
        <v>1.5175800186937198E-2</v>
      </c>
      <c r="AW35" s="1078">
        <v>1.4157227693873523E-2</v>
      </c>
      <c r="AX35" s="1078">
        <v>1.6910453004772438E-2</v>
      </c>
      <c r="AY35" s="1078">
        <v>0.86619751006520385</v>
      </c>
      <c r="AZ35" s="1078">
        <v>0.75356668887103917</v>
      </c>
      <c r="BA35" s="1078">
        <v>0</v>
      </c>
      <c r="BB35" s="1078">
        <v>9.3350436843398624E-2</v>
      </c>
      <c r="BC35" s="1078">
        <v>0.19418531486234217</v>
      </c>
      <c r="BD35" s="1078">
        <v>0.29528801135907878</v>
      </c>
      <c r="BE35" s="1078">
        <v>0.17074292580621989</v>
      </c>
      <c r="BF35" s="1078">
        <v>0.1126308211941645</v>
      </c>
      <c r="BG35" s="1078">
        <v>0</v>
      </c>
      <c r="BH35" s="1078">
        <v>0</v>
      </c>
      <c r="BI35" s="1078">
        <v>1.8094492591044845E-2</v>
      </c>
      <c r="BJ35" s="1078">
        <v>6.7625418759888131E-2</v>
      </c>
      <c r="BK35" s="1078">
        <v>2.6910909843231502E-2</v>
      </c>
      <c r="BL35" s="1078">
        <v>0.43221787316685284</v>
      </c>
      <c r="BM35" s="1078">
        <v>0.35205006911870246</v>
      </c>
      <c r="BN35" s="1078">
        <v>8.0167804048150521E-2</v>
      </c>
    </row>
    <row r="36" spans="1:66" ht="13.65" customHeight="1">
      <c r="A36" s="139"/>
      <c r="B36" s="62" t="s">
        <v>489</v>
      </c>
      <c r="C36" s="139"/>
      <c r="D36" s="140"/>
      <c r="E36" s="1078">
        <v>6.1735614936003724</v>
      </c>
      <c r="F36" s="1078">
        <v>4.7255248222166797</v>
      </c>
      <c r="G36" s="1078">
        <v>1.4480366713836912</v>
      </c>
      <c r="H36" s="1078">
        <v>1.0872994757915606</v>
      </c>
      <c r="I36" s="1078">
        <v>0.9668315372878189</v>
      </c>
      <c r="J36" s="1078">
        <v>0</v>
      </c>
      <c r="K36" s="1078">
        <v>6.98815261856921E-2</v>
      </c>
      <c r="L36" s="1078">
        <v>0.22856498139025844</v>
      </c>
      <c r="M36" s="1078">
        <v>0.39299259693410687</v>
      </c>
      <c r="N36" s="1078">
        <v>0.27539243277776043</v>
      </c>
      <c r="O36" s="1078">
        <v>0.12046793850374173</v>
      </c>
      <c r="P36" s="1078">
        <v>0</v>
      </c>
      <c r="Q36" s="1078">
        <v>1.8694286062247257E-2</v>
      </c>
      <c r="R36" s="1078">
        <v>3.8306089477099098E-2</v>
      </c>
      <c r="S36" s="1078">
        <v>3.9239244855138834E-2</v>
      </c>
      <c r="T36" s="1078">
        <v>2.4228318109256547E-2</v>
      </c>
      <c r="U36" s="1078">
        <v>1.4906155238018988</v>
      </c>
      <c r="V36" s="1078">
        <v>0.70064106608444632</v>
      </c>
      <c r="W36" s="1078">
        <v>1.4162648736919437E-2</v>
      </c>
      <c r="X36" s="1078">
        <v>7.7262324477610694E-2</v>
      </c>
      <c r="Y36" s="1078">
        <v>0.20566023802607214</v>
      </c>
      <c r="Z36" s="1078">
        <v>0.25829249818436162</v>
      </c>
      <c r="AA36" s="1078">
        <v>0.14526335665948276</v>
      </c>
      <c r="AB36" s="1078">
        <v>0.78997445771745234</v>
      </c>
      <c r="AC36" s="1078">
        <v>0</v>
      </c>
      <c r="AD36" s="1078">
        <v>0.14079439843605496</v>
      </c>
      <c r="AE36" s="1078">
        <v>0.30199450486724233</v>
      </c>
      <c r="AF36" s="1078">
        <v>0.23160515395752776</v>
      </c>
      <c r="AG36" s="1078">
        <v>0.11558040045662706</v>
      </c>
      <c r="AH36" s="139"/>
      <c r="AI36" s="62" t="s">
        <v>489</v>
      </c>
      <c r="AJ36" s="139"/>
      <c r="AK36" s="140"/>
      <c r="AL36" s="1078">
        <v>1.3601037654129688</v>
      </c>
      <c r="AM36" s="1078">
        <v>1.2640152257774704</v>
      </c>
      <c r="AN36" s="1078">
        <v>0</v>
      </c>
      <c r="AO36" s="1078">
        <v>0.1188086650584376</v>
      </c>
      <c r="AP36" s="1078">
        <v>0.35559047756430934</v>
      </c>
      <c r="AQ36" s="1078">
        <v>0.46543052090798664</v>
      </c>
      <c r="AR36" s="1078">
        <v>0.32418556224673667</v>
      </c>
      <c r="AS36" s="1078">
        <v>9.6088539635498141E-2</v>
      </c>
      <c r="AT36" s="1078">
        <v>0</v>
      </c>
      <c r="AU36" s="1078">
        <v>2.8917945293881163E-3</v>
      </c>
      <c r="AV36" s="1078">
        <v>2.7813800561739811E-2</v>
      </c>
      <c r="AW36" s="1078">
        <v>4.5676188449320552E-2</v>
      </c>
      <c r="AX36" s="1078">
        <v>1.9706756095049668E-2</v>
      </c>
      <c r="AY36" s="1078">
        <v>1.8648449969003802</v>
      </c>
      <c r="AZ36" s="1078">
        <v>1.5441208770693353</v>
      </c>
      <c r="BA36" s="1078">
        <v>0</v>
      </c>
      <c r="BB36" s="1078">
        <v>9.934372853216808E-2</v>
      </c>
      <c r="BC36" s="1078">
        <v>0.47004166015708304</v>
      </c>
      <c r="BD36" s="1078">
        <v>0.58230250322595134</v>
      </c>
      <c r="BE36" s="1078">
        <v>0.39243298515413289</v>
      </c>
      <c r="BF36" s="1078">
        <v>0.32072411983104365</v>
      </c>
      <c r="BG36" s="1078">
        <v>5.2447453574752207E-3</v>
      </c>
      <c r="BH36" s="1078">
        <v>3.4248930697159015E-2</v>
      </c>
      <c r="BI36" s="1078">
        <v>0.14210651646389577</v>
      </c>
      <c r="BJ36" s="1078">
        <v>8.4849397251938741E-2</v>
      </c>
      <c r="BK36" s="1078">
        <v>5.4274530060574866E-2</v>
      </c>
      <c r="BL36" s="1078">
        <v>0.37069773169356507</v>
      </c>
      <c r="BM36" s="1078">
        <v>0.25837915117957178</v>
      </c>
      <c r="BN36" s="1078">
        <v>0.11231858051399325</v>
      </c>
    </row>
    <row r="37" spans="1:66" ht="13.65" customHeight="1">
      <c r="A37" s="139"/>
      <c r="B37" s="62" t="s">
        <v>490</v>
      </c>
      <c r="C37" s="139"/>
      <c r="D37" s="140"/>
      <c r="E37" s="1078">
        <v>10.200384647401965</v>
      </c>
      <c r="F37" s="1078">
        <v>7.9357526799258631</v>
      </c>
      <c r="G37" s="1078">
        <v>2.2646319674761091</v>
      </c>
      <c r="H37" s="1078">
        <v>2.5345071108340953</v>
      </c>
      <c r="I37" s="1078">
        <v>2.211710471711088</v>
      </c>
      <c r="J37" s="1078">
        <v>0</v>
      </c>
      <c r="K37" s="1078">
        <v>0.20143882082862574</v>
      </c>
      <c r="L37" s="1078">
        <v>0.64057498773654487</v>
      </c>
      <c r="M37" s="1078">
        <v>0.713821815742265</v>
      </c>
      <c r="N37" s="1078">
        <v>0.65587484740365376</v>
      </c>
      <c r="O37" s="1078">
        <v>0.32279663912300671</v>
      </c>
      <c r="P37" s="1078">
        <v>0</v>
      </c>
      <c r="Q37" s="1078">
        <v>4.1073317816478806E-2</v>
      </c>
      <c r="R37" s="1078">
        <v>9.5004055163793413E-2</v>
      </c>
      <c r="S37" s="1078">
        <v>0.10621061074581624</v>
      </c>
      <c r="T37" s="1078">
        <v>8.0508655396918261E-2</v>
      </c>
      <c r="U37" s="1078">
        <v>2.9378307911559243</v>
      </c>
      <c r="V37" s="1078">
        <v>1.4114656429441252</v>
      </c>
      <c r="W37" s="1078">
        <v>0</v>
      </c>
      <c r="X37" s="1078">
        <v>0.11364005106329647</v>
      </c>
      <c r="Y37" s="1078">
        <v>0.45504748415048857</v>
      </c>
      <c r="Z37" s="1078">
        <v>0.39059139802109383</v>
      </c>
      <c r="AA37" s="1078">
        <v>0.45218670970924602</v>
      </c>
      <c r="AB37" s="1078">
        <v>1.5263651482118019</v>
      </c>
      <c r="AC37" s="1078">
        <v>5.1978579683596123E-3</v>
      </c>
      <c r="AD37" s="1078">
        <v>0.18187809662283705</v>
      </c>
      <c r="AE37" s="1078">
        <v>0.66864835159643854</v>
      </c>
      <c r="AF37" s="1078">
        <v>0.46599355387806474</v>
      </c>
      <c r="AG37" s="1078">
        <v>0.20464728814610078</v>
      </c>
      <c r="AH37" s="139"/>
      <c r="AI37" s="62" t="s">
        <v>490</v>
      </c>
      <c r="AJ37" s="139"/>
      <c r="AK37" s="140"/>
      <c r="AL37" s="1078">
        <v>2.2670768701918869</v>
      </c>
      <c r="AM37" s="1078">
        <v>2.1632888097673297</v>
      </c>
      <c r="AN37" s="1078">
        <v>1.630554129070766E-3</v>
      </c>
      <c r="AO37" s="1078">
        <v>0.13012262534229468</v>
      </c>
      <c r="AP37" s="1078">
        <v>0.54722490624457287</v>
      </c>
      <c r="AQ37" s="1078">
        <v>0.86696770305692117</v>
      </c>
      <c r="AR37" s="1078">
        <v>0.61734302099446847</v>
      </c>
      <c r="AS37" s="1078">
        <v>0.10378806042455652</v>
      </c>
      <c r="AT37" s="1078">
        <v>0</v>
      </c>
      <c r="AU37" s="1078">
        <v>9.6563576878916976E-3</v>
      </c>
      <c r="AV37" s="1078">
        <v>4.0626758426027643E-2</v>
      </c>
      <c r="AW37" s="1078">
        <v>3.4704039631960219E-2</v>
      </c>
      <c r="AX37" s="1078">
        <v>1.8800904678676969E-2</v>
      </c>
      <c r="AY37" s="1078">
        <v>2.3309257207411735</v>
      </c>
      <c r="AZ37" s="1078">
        <v>2.0687745198050105</v>
      </c>
      <c r="BA37" s="1078">
        <v>6.9175064141223028E-3</v>
      </c>
      <c r="BB37" s="1078">
        <v>0.20524933049094357</v>
      </c>
      <c r="BC37" s="1078">
        <v>0.62166013712484869</v>
      </c>
      <c r="BD37" s="1078">
        <v>0.76718966942758082</v>
      </c>
      <c r="BE37" s="1078">
        <v>0.46775787634751409</v>
      </c>
      <c r="BF37" s="1078">
        <v>0.26215120093616345</v>
      </c>
      <c r="BG37" s="1078">
        <v>0</v>
      </c>
      <c r="BH37" s="1078">
        <v>2.6388446758248352E-2</v>
      </c>
      <c r="BI37" s="1078">
        <v>6.4660037252833605E-2</v>
      </c>
      <c r="BJ37" s="1078">
        <v>8.3185887331971339E-2</v>
      </c>
      <c r="BK37" s="1078">
        <v>8.7916829593110118E-2</v>
      </c>
      <c r="BL37" s="1078">
        <v>0.13004415447888398</v>
      </c>
      <c r="BM37" s="1078">
        <v>8.1212044610859568E-2</v>
      </c>
      <c r="BN37" s="1078">
        <v>4.8832109868024436E-2</v>
      </c>
    </row>
    <row r="38" spans="1:66" ht="13.65" customHeight="1">
      <c r="A38" s="139"/>
      <c r="B38" s="62" t="s">
        <v>491</v>
      </c>
      <c r="C38" s="139"/>
      <c r="D38" s="140"/>
      <c r="E38" s="1078">
        <v>15.130957019233973</v>
      </c>
      <c r="F38" s="1078">
        <v>11.747943769388826</v>
      </c>
      <c r="G38" s="1078">
        <v>3.3830132498451406</v>
      </c>
      <c r="H38" s="1078">
        <v>3.5923313804298047</v>
      </c>
      <c r="I38" s="1078">
        <v>3.2756073696335304</v>
      </c>
      <c r="J38" s="1078">
        <v>1.8840772205537426E-3</v>
      </c>
      <c r="K38" s="1078">
        <v>0.20571407235355241</v>
      </c>
      <c r="L38" s="1078">
        <v>0.95646579762522277</v>
      </c>
      <c r="M38" s="1078">
        <v>1.0769150529784619</v>
      </c>
      <c r="N38" s="1078">
        <v>1.0346283694557377</v>
      </c>
      <c r="O38" s="1078">
        <v>0.31672401079627444</v>
      </c>
      <c r="P38" s="1078">
        <v>1.8840772205537426E-3</v>
      </c>
      <c r="Q38" s="1078">
        <v>6.8797089043279414E-2</v>
      </c>
      <c r="R38" s="1078">
        <v>9.2191602361122435E-2</v>
      </c>
      <c r="S38" s="1078">
        <v>0.10585147495144477</v>
      </c>
      <c r="T38" s="1078">
        <v>4.7999767219874048E-2</v>
      </c>
      <c r="U38" s="1078">
        <v>4.6421259233700765</v>
      </c>
      <c r="V38" s="1078">
        <v>2.2937514515978488</v>
      </c>
      <c r="W38" s="1078">
        <v>9.4203861027687132E-4</v>
      </c>
      <c r="X38" s="1078">
        <v>0.18791967776737545</v>
      </c>
      <c r="Y38" s="1078">
        <v>0.65654542765393309</v>
      </c>
      <c r="Z38" s="1078">
        <v>0.81782453783675091</v>
      </c>
      <c r="AA38" s="1078">
        <v>0.63051976972951251</v>
      </c>
      <c r="AB38" s="1078">
        <v>2.3483744717722277</v>
      </c>
      <c r="AC38" s="1078">
        <v>1.7436347342879261E-2</v>
      </c>
      <c r="AD38" s="1078">
        <v>0.30837358619159039</v>
      </c>
      <c r="AE38" s="1078">
        <v>0.9419330653866087</v>
      </c>
      <c r="AF38" s="1078">
        <v>0.74936343146784268</v>
      </c>
      <c r="AG38" s="1078">
        <v>0.33126804138330562</v>
      </c>
      <c r="AH38" s="139"/>
      <c r="AI38" s="62" t="s">
        <v>491</v>
      </c>
      <c r="AJ38" s="139"/>
      <c r="AK38" s="140"/>
      <c r="AL38" s="1078">
        <v>3.4184428644065252</v>
      </c>
      <c r="AM38" s="1078">
        <v>3.2221994033264933</v>
      </c>
      <c r="AN38" s="1078">
        <v>8.8316119712458369E-3</v>
      </c>
      <c r="AO38" s="1078">
        <v>0.24788787815767369</v>
      </c>
      <c r="AP38" s="1078">
        <v>0.96888282222692934</v>
      </c>
      <c r="AQ38" s="1078">
        <v>1.206547720724569</v>
      </c>
      <c r="AR38" s="1078">
        <v>0.79004937024607613</v>
      </c>
      <c r="AS38" s="1078">
        <v>0.1962434610800308</v>
      </c>
      <c r="AT38" s="1078">
        <v>7.595186295207528E-3</v>
      </c>
      <c r="AU38" s="1078">
        <v>2.9996247927936641E-2</v>
      </c>
      <c r="AV38" s="1078">
        <v>6.5206210756541899E-2</v>
      </c>
      <c r="AW38" s="1078">
        <v>4.9752885449658134E-2</v>
      </c>
      <c r="AX38" s="1078">
        <v>4.36929306506866E-2</v>
      </c>
      <c r="AY38" s="1078">
        <v>3.4780568510275605</v>
      </c>
      <c r="AZ38" s="1078">
        <v>2.9554435062206781</v>
      </c>
      <c r="BA38" s="1078">
        <v>2.8261158308306141E-3</v>
      </c>
      <c r="BB38" s="1078">
        <v>0.3066847303755853</v>
      </c>
      <c r="BC38" s="1078">
        <v>0.8778854186849876</v>
      </c>
      <c r="BD38" s="1078">
        <v>1.1613429869792058</v>
      </c>
      <c r="BE38" s="1078">
        <v>0.60670425435006725</v>
      </c>
      <c r="BF38" s="1078">
        <v>0.52261334480688293</v>
      </c>
      <c r="BG38" s="1078">
        <v>0</v>
      </c>
      <c r="BH38" s="1078">
        <v>3.9866333530345716E-2</v>
      </c>
      <c r="BI38" s="1078">
        <v>0.14923267875421828</v>
      </c>
      <c r="BJ38" s="1078">
        <v>0.20575200684069536</v>
      </c>
      <c r="BK38" s="1078">
        <v>0.12776232568162371</v>
      </c>
      <c r="BL38" s="1078">
        <v>0</v>
      </c>
      <c r="BM38" s="1078">
        <v>0</v>
      </c>
      <c r="BN38" s="1078">
        <v>0</v>
      </c>
    </row>
    <row r="39" spans="1:66" ht="13.65" customHeight="1">
      <c r="A39" s="139"/>
      <c r="B39" s="62" t="s">
        <v>492</v>
      </c>
      <c r="C39" s="139"/>
      <c r="D39" s="140"/>
      <c r="E39" s="1078">
        <v>27.930708531679524</v>
      </c>
      <c r="F39" s="1078">
        <v>21.760558474271498</v>
      </c>
      <c r="G39" s="1078">
        <v>6.1701500574080246</v>
      </c>
      <c r="H39" s="1078">
        <v>8.0307338251456155</v>
      </c>
      <c r="I39" s="1078">
        <v>7.3470436371334813</v>
      </c>
      <c r="J39" s="1078">
        <v>2.31681885480205E-2</v>
      </c>
      <c r="K39" s="1078">
        <v>0.68563293294454586</v>
      </c>
      <c r="L39" s="1078">
        <v>2.4842630730383175</v>
      </c>
      <c r="M39" s="1078">
        <v>2.5057819647253092</v>
      </c>
      <c r="N39" s="1078">
        <v>1.6481974778772859</v>
      </c>
      <c r="O39" s="1078">
        <v>0.68369018801213222</v>
      </c>
      <c r="P39" s="1078">
        <v>0</v>
      </c>
      <c r="Q39" s="1078">
        <v>0.14287338961499604</v>
      </c>
      <c r="R39" s="1078">
        <v>0.3437774297603387</v>
      </c>
      <c r="S39" s="1078">
        <v>0.13387118312770641</v>
      </c>
      <c r="T39" s="1078">
        <v>6.3168185509091132E-2</v>
      </c>
      <c r="U39" s="1078">
        <v>8.200383504845302</v>
      </c>
      <c r="V39" s="1078">
        <v>3.9111429350781197</v>
      </c>
      <c r="W39" s="1078">
        <v>4.4672121585646726E-3</v>
      </c>
      <c r="X39" s="1078">
        <v>0.34092229078756409</v>
      </c>
      <c r="Y39" s="1078">
        <v>1.1653487033781134</v>
      </c>
      <c r="Z39" s="1078">
        <v>1.2002169441215913</v>
      </c>
      <c r="AA39" s="1078">
        <v>1.200187784632285</v>
      </c>
      <c r="AB39" s="1078">
        <v>4.2892405697671814</v>
      </c>
      <c r="AC39" s="1078">
        <v>2.5810559139900918E-2</v>
      </c>
      <c r="AD39" s="1078">
        <v>0.68645699248177938</v>
      </c>
      <c r="AE39" s="1078">
        <v>1.7366394011706972</v>
      </c>
      <c r="AF39" s="1078">
        <v>1.2657299148948469</v>
      </c>
      <c r="AG39" s="1078">
        <v>0.57460370207995604</v>
      </c>
      <c r="AH39" s="139"/>
      <c r="AI39" s="62" t="s">
        <v>492</v>
      </c>
      <c r="AJ39" s="139"/>
      <c r="AK39" s="140"/>
      <c r="AL39" s="1078">
        <v>5.6368227236498365</v>
      </c>
      <c r="AM39" s="1078">
        <v>5.2454192357151834</v>
      </c>
      <c r="AN39" s="1078">
        <v>1.717968917863882E-2</v>
      </c>
      <c r="AO39" s="1078">
        <v>0.62104247702477766</v>
      </c>
      <c r="AP39" s="1078">
        <v>1.7475706385703331</v>
      </c>
      <c r="AQ39" s="1078">
        <v>1.7636246504346631</v>
      </c>
      <c r="AR39" s="1078">
        <v>1.0960017805067719</v>
      </c>
      <c r="AS39" s="1078">
        <v>0.39140348793465168</v>
      </c>
      <c r="AT39" s="1078">
        <v>0</v>
      </c>
      <c r="AU39" s="1078">
        <v>4.0459861445178096E-2</v>
      </c>
      <c r="AV39" s="1078">
        <v>0.14580764316365483</v>
      </c>
      <c r="AW39" s="1078">
        <v>0.18491936827381489</v>
      </c>
      <c r="AX39" s="1078">
        <v>2.0216615052003926E-2</v>
      </c>
      <c r="AY39" s="1078">
        <v>6.0627684780387749</v>
      </c>
      <c r="AZ39" s="1078">
        <v>5.2569526663447146</v>
      </c>
      <c r="BA39" s="1078">
        <v>7.4453535976077879E-3</v>
      </c>
      <c r="BB39" s="1078">
        <v>0.77221512247042834</v>
      </c>
      <c r="BC39" s="1078">
        <v>1.8938213287869021</v>
      </c>
      <c r="BD39" s="1078">
        <v>1.4136144339477821</v>
      </c>
      <c r="BE39" s="1078">
        <v>1.1698564275419927</v>
      </c>
      <c r="BF39" s="1078">
        <v>0.8058158116940608</v>
      </c>
      <c r="BG39" s="1078">
        <v>0</v>
      </c>
      <c r="BH39" s="1078">
        <v>6.235073515658212E-2</v>
      </c>
      <c r="BI39" s="1078">
        <v>0.32099933425521465</v>
      </c>
      <c r="BJ39" s="1078">
        <v>0.25182991939007449</v>
      </c>
      <c r="BK39" s="1078">
        <v>0.17063582289218976</v>
      </c>
      <c r="BL39" s="1078">
        <v>0</v>
      </c>
      <c r="BM39" s="1078">
        <v>0</v>
      </c>
      <c r="BN39" s="1078">
        <v>0</v>
      </c>
    </row>
    <row r="40" spans="1:66" ht="13.65" customHeight="1">
      <c r="A40" s="139"/>
      <c r="B40" s="62" t="s">
        <v>493</v>
      </c>
      <c r="C40" s="139"/>
      <c r="D40" s="140"/>
      <c r="E40" s="1078">
        <v>62.246114901819858</v>
      </c>
      <c r="F40" s="1078">
        <v>48.807725919087545</v>
      </c>
      <c r="G40" s="1078">
        <v>13.438388982732333</v>
      </c>
      <c r="H40" s="1078">
        <v>19.983943117045786</v>
      </c>
      <c r="I40" s="1078">
        <v>17.390981646606271</v>
      </c>
      <c r="J40" s="1078">
        <v>0</v>
      </c>
      <c r="K40" s="1078">
        <v>2.0812159136795838</v>
      </c>
      <c r="L40" s="1078">
        <v>6.1448354110957393</v>
      </c>
      <c r="M40" s="1078">
        <v>5.7643186149024253</v>
      </c>
      <c r="N40" s="1078">
        <v>3.4006117069285251</v>
      </c>
      <c r="O40" s="1078">
        <v>2.5929614704395152</v>
      </c>
      <c r="P40" s="1078">
        <v>0</v>
      </c>
      <c r="Q40" s="1078">
        <v>0.39538613259481414</v>
      </c>
      <c r="R40" s="1078">
        <v>0.98233663546346861</v>
      </c>
      <c r="S40" s="1078">
        <v>0.99251026960907662</v>
      </c>
      <c r="T40" s="1078">
        <v>0.2227284327721557</v>
      </c>
      <c r="U40" s="1078">
        <v>18.871197250199121</v>
      </c>
      <c r="V40" s="1078">
        <v>10.46462145450537</v>
      </c>
      <c r="W40" s="1078">
        <v>0</v>
      </c>
      <c r="X40" s="1078">
        <v>1.1616410044064087</v>
      </c>
      <c r="Y40" s="1078">
        <v>2.6885001324029987</v>
      </c>
      <c r="Z40" s="1078">
        <v>3.5702193243523377</v>
      </c>
      <c r="AA40" s="1078">
        <v>3.0442609933436269</v>
      </c>
      <c r="AB40" s="1078">
        <v>8.4065757956937492</v>
      </c>
      <c r="AC40" s="1078">
        <v>1.6575139182950921E-2</v>
      </c>
      <c r="AD40" s="1078">
        <v>1.2434289959110922</v>
      </c>
      <c r="AE40" s="1078">
        <v>3.2843876061095831</v>
      </c>
      <c r="AF40" s="1078">
        <v>2.8718194883080459</v>
      </c>
      <c r="AG40" s="1078">
        <v>0.99036456618207658</v>
      </c>
      <c r="AH40" s="139"/>
      <c r="AI40" s="62" t="s">
        <v>493</v>
      </c>
      <c r="AJ40" s="139"/>
      <c r="AK40" s="140"/>
      <c r="AL40" s="1078">
        <v>14.108771377846441</v>
      </c>
      <c r="AM40" s="1078">
        <v>12.95403668143318</v>
      </c>
      <c r="AN40" s="1078">
        <v>0</v>
      </c>
      <c r="AO40" s="1078">
        <v>1.5593187755674787</v>
      </c>
      <c r="AP40" s="1078">
        <v>4.0704418976960657</v>
      </c>
      <c r="AQ40" s="1078">
        <v>4.8658815011676069</v>
      </c>
      <c r="AR40" s="1078">
        <v>2.4583945070020325</v>
      </c>
      <c r="AS40" s="1078">
        <v>1.1547346964132597</v>
      </c>
      <c r="AT40" s="1078">
        <v>0</v>
      </c>
      <c r="AU40" s="1078">
        <v>0.19061410060393558</v>
      </c>
      <c r="AV40" s="1078">
        <v>0.53316697705259997</v>
      </c>
      <c r="AW40" s="1078">
        <v>0.306640074884592</v>
      </c>
      <c r="AX40" s="1078">
        <v>0.12431354387213189</v>
      </c>
      <c r="AY40" s="1078">
        <v>9.2822031567285226</v>
      </c>
      <c r="AZ40" s="1078">
        <v>7.9980861365427103</v>
      </c>
      <c r="BA40" s="1078">
        <v>2.4862708774426378E-2</v>
      </c>
      <c r="BB40" s="1078">
        <v>1.451646747226679</v>
      </c>
      <c r="BC40" s="1078">
        <v>1.8392126031466292</v>
      </c>
      <c r="BD40" s="1078">
        <v>3.1337352252247643</v>
      </c>
      <c r="BE40" s="1078">
        <v>1.5486288521702125</v>
      </c>
      <c r="BF40" s="1078">
        <v>1.2841170201858096</v>
      </c>
      <c r="BG40" s="1078">
        <v>0</v>
      </c>
      <c r="BH40" s="1078">
        <v>6.4793725897955082E-2</v>
      </c>
      <c r="BI40" s="1078">
        <v>0.70029136132850411</v>
      </c>
      <c r="BJ40" s="1078">
        <v>0.34788106397054058</v>
      </c>
      <c r="BK40" s="1078">
        <v>0.17115086898880982</v>
      </c>
      <c r="BL40" s="1078">
        <v>0</v>
      </c>
      <c r="BM40" s="1078">
        <v>0</v>
      </c>
      <c r="BN40" s="1078">
        <v>0</v>
      </c>
    </row>
    <row r="41" spans="1:66" ht="13.65" customHeight="1">
      <c r="A41" s="139"/>
      <c r="B41" s="62" t="s">
        <v>494</v>
      </c>
      <c r="C41" s="139"/>
      <c r="D41" s="140"/>
      <c r="E41" s="1078">
        <v>114.98415335459225</v>
      </c>
      <c r="F41" s="1078">
        <v>91.655718849809915</v>
      </c>
      <c r="G41" s="1078">
        <v>23.328434504782333</v>
      </c>
      <c r="H41" s="1078">
        <v>52.818785942453694</v>
      </c>
      <c r="I41" s="1078">
        <v>46.469904153322908</v>
      </c>
      <c r="J41" s="1078">
        <v>0</v>
      </c>
      <c r="K41" s="1078">
        <v>6.1548881789105767</v>
      </c>
      <c r="L41" s="1078">
        <v>16.871182108616598</v>
      </c>
      <c r="M41" s="1078">
        <v>13.814696485614039</v>
      </c>
      <c r="N41" s="1078">
        <v>9.6291373801816924</v>
      </c>
      <c r="O41" s="1078">
        <v>6.348881789130786</v>
      </c>
      <c r="P41" s="1078">
        <v>0</v>
      </c>
      <c r="Q41" s="1078">
        <v>1.1992332268358152</v>
      </c>
      <c r="R41" s="1078">
        <v>2.3631948881764595</v>
      </c>
      <c r="S41" s="1078">
        <v>2.3279233226812881</v>
      </c>
      <c r="T41" s="1078">
        <v>0.45853035143722343</v>
      </c>
      <c r="U41" s="1078">
        <v>32.458785942486834</v>
      </c>
      <c r="V41" s="1078">
        <v>18.324728434502568</v>
      </c>
      <c r="W41" s="1078">
        <v>0.29980830670895381</v>
      </c>
      <c r="X41" s="1078">
        <v>1.7193610223680091</v>
      </c>
      <c r="Y41" s="1078">
        <v>4.5248562300352502</v>
      </c>
      <c r="Z41" s="1078">
        <v>5.9432587859395491</v>
      </c>
      <c r="AA41" s="1078">
        <v>5.8374440894508064</v>
      </c>
      <c r="AB41" s="1078">
        <v>14.134057507984272</v>
      </c>
      <c r="AC41" s="1078">
        <v>0</v>
      </c>
      <c r="AD41" s="1078">
        <v>2.5460702875394072</v>
      </c>
      <c r="AE41" s="1078">
        <v>5.4847284345055574</v>
      </c>
      <c r="AF41" s="1078">
        <v>4.2221086261957748</v>
      </c>
      <c r="AG41" s="1078">
        <v>1.8811501597435321</v>
      </c>
      <c r="AH41" s="139"/>
      <c r="AI41" s="62" t="s">
        <v>494</v>
      </c>
      <c r="AJ41" s="139"/>
      <c r="AK41" s="140"/>
      <c r="AL41" s="1078">
        <v>15.916805111816556</v>
      </c>
      <c r="AM41" s="1078">
        <v>14.68230031948557</v>
      </c>
      <c r="AN41" s="1078">
        <v>1.7635782747585517E-2</v>
      </c>
      <c r="AO41" s="1078">
        <v>2.8454952076672764</v>
      </c>
      <c r="AP41" s="1078">
        <v>5.5202555910521571</v>
      </c>
      <c r="AQ41" s="1078">
        <v>4.1326517571895902</v>
      </c>
      <c r="AR41" s="1078">
        <v>2.1662619808289594</v>
      </c>
      <c r="AS41" s="1078">
        <v>1.2345047923309862</v>
      </c>
      <c r="AT41" s="1078">
        <v>0</v>
      </c>
      <c r="AU41" s="1078">
        <v>0.26453674121378273</v>
      </c>
      <c r="AV41" s="1078">
        <v>0.52907348242756547</v>
      </c>
      <c r="AW41" s="1078">
        <v>0.24690095846619725</v>
      </c>
      <c r="AX41" s="1078">
        <v>0.19399361022344069</v>
      </c>
      <c r="AY41" s="1078">
        <v>13.789776357835157</v>
      </c>
      <c r="AZ41" s="1078">
        <v>12.178785942498864</v>
      </c>
      <c r="BA41" s="1078">
        <v>8.8178913737927592E-2</v>
      </c>
      <c r="BB41" s="1078">
        <v>2.4278594249186831</v>
      </c>
      <c r="BC41" s="1078">
        <v>4.5566773163020828</v>
      </c>
      <c r="BD41" s="1078">
        <v>3.7833865814712584</v>
      </c>
      <c r="BE41" s="1078">
        <v>1.3226837060689138</v>
      </c>
      <c r="BF41" s="1078">
        <v>1.6109904153362904</v>
      </c>
      <c r="BG41" s="1078">
        <v>0</v>
      </c>
      <c r="BH41" s="1078">
        <v>0.26453674121378273</v>
      </c>
      <c r="BI41" s="1078">
        <v>0.88792332268528418</v>
      </c>
      <c r="BJ41" s="1078">
        <v>0.22926517571861171</v>
      </c>
      <c r="BK41" s="1078">
        <v>0.22926517571861171</v>
      </c>
      <c r="BL41" s="1078">
        <v>0</v>
      </c>
      <c r="BM41" s="1078">
        <v>0</v>
      </c>
      <c r="BN41" s="1078">
        <v>0</v>
      </c>
    </row>
    <row r="42" spans="1:66" ht="13.65" customHeight="1">
      <c r="A42" s="139"/>
      <c r="B42" s="62" t="s">
        <v>495</v>
      </c>
      <c r="C42" s="139"/>
      <c r="D42" s="140"/>
      <c r="E42" s="1078">
        <v>262.17914691929269</v>
      </c>
      <c r="F42" s="1078">
        <v>216.70900473921984</v>
      </c>
      <c r="G42" s="1078">
        <v>45.470142180072862</v>
      </c>
      <c r="H42" s="1078">
        <v>120.88815165869738</v>
      </c>
      <c r="I42" s="1078">
        <v>106.01516587671232</v>
      </c>
      <c r="J42" s="1078">
        <v>0</v>
      </c>
      <c r="K42" s="1078">
        <v>14.628436018948301</v>
      </c>
      <c r="L42" s="1078">
        <v>40.437914691918749</v>
      </c>
      <c r="M42" s="1078">
        <v>30.21611374405715</v>
      </c>
      <c r="N42" s="1078">
        <v>20.732701421788128</v>
      </c>
      <c r="O42" s="1078">
        <v>14.872985781985035</v>
      </c>
      <c r="P42" s="1078">
        <v>0</v>
      </c>
      <c r="Q42" s="1078">
        <v>3.0085308056853437</v>
      </c>
      <c r="R42" s="1078">
        <v>5.8995260663489182</v>
      </c>
      <c r="S42" s="1078">
        <v>4.8995260663489182</v>
      </c>
      <c r="T42" s="1078">
        <v>1.0654028436018552</v>
      </c>
      <c r="U42" s="1078">
        <v>65.901421800907741</v>
      </c>
      <c r="V42" s="1078">
        <v>40.397156398079289</v>
      </c>
      <c r="W42" s="1078">
        <v>0</v>
      </c>
      <c r="X42" s="1078">
        <v>4.1639810426514545</v>
      </c>
      <c r="Y42" s="1078">
        <v>10.922274881509836</v>
      </c>
      <c r="Z42" s="1078">
        <v>13.298578199043911</v>
      </c>
      <c r="AA42" s="1078">
        <v>12.012322274874091</v>
      </c>
      <c r="AB42" s="1078">
        <v>25.504265402828452</v>
      </c>
      <c r="AC42" s="1078">
        <v>0</v>
      </c>
      <c r="AD42" s="1078">
        <v>4.4255924170588754</v>
      </c>
      <c r="AE42" s="1078">
        <v>10.573459715633273</v>
      </c>
      <c r="AF42" s="1078">
        <v>7.5213270142133597</v>
      </c>
      <c r="AG42" s="1078">
        <v>2.9838862559229442</v>
      </c>
      <c r="AH42" s="139"/>
      <c r="AI42" s="62" t="s">
        <v>495</v>
      </c>
      <c r="AJ42" s="139"/>
      <c r="AK42" s="140"/>
      <c r="AL42" s="1078">
        <v>41.61990521326296</v>
      </c>
      <c r="AM42" s="1078">
        <v>38.881516587670376</v>
      </c>
      <c r="AN42" s="1078">
        <v>6.5402843601855304E-2</v>
      </c>
      <c r="AO42" s="1078">
        <v>4.6350710900463818</v>
      </c>
      <c r="AP42" s="1078">
        <v>12.706161137438464</v>
      </c>
      <c r="AQ42" s="1078">
        <v>11.329857819904388</v>
      </c>
      <c r="AR42" s="1078">
        <v>10.145023696679283</v>
      </c>
      <c r="AS42" s="1078">
        <v>2.7383886255925787</v>
      </c>
      <c r="AT42" s="1078">
        <v>0</v>
      </c>
      <c r="AU42" s="1078">
        <v>0.6104265402839828</v>
      </c>
      <c r="AV42" s="1078">
        <v>1.308056872037106</v>
      </c>
      <c r="AW42" s="1078">
        <v>0.43317535545058738</v>
      </c>
      <c r="AX42" s="1078">
        <v>0.38672985782090252</v>
      </c>
      <c r="AY42" s="1078">
        <v>33.769668246424622</v>
      </c>
      <c r="AZ42" s="1078">
        <v>31.415165876757829</v>
      </c>
      <c r="BA42" s="1078">
        <v>8.7203791469140396E-2</v>
      </c>
      <c r="BB42" s="1078">
        <v>9.025592417056032</v>
      </c>
      <c r="BC42" s="1078">
        <v>10.268246445491283</v>
      </c>
      <c r="BD42" s="1078">
        <v>5.7554502369632665</v>
      </c>
      <c r="BE42" s="1078">
        <v>6.2786729857781092</v>
      </c>
      <c r="BF42" s="1078">
        <v>2.3545023696667906</v>
      </c>
      <c r="BG42" s="1078">
        <v>0</v>
      </c>
      <c r="BH42" s="1078">
        <v>0.63222748815126795</v>
      </c>
      <c r="BI42" s="1078">
        <v>0.74123222748769335</v>
      </c>
      <c r="BJ42" s="1078">
        <v>0.47962085308027219</v>
      </c>
      <c r="BK42" s="1078">
        <v>0.50142180094755728</v>
      </c>
      <c r="BL42" s="1078">
        <v>0</v>
      </c>
      <c r="BM42" s="1078">
        <v>0</v>
      </c>
      <c r="BN42" s="1078">
        <v>0</v>
      </c>
    </row>
    <row r="43" spans="1:66" ht="13.65" customHeight="1">
      <c r="A43" s="139"/>
      <c r="B43" s="62" t="s">
        <v>432</v>
      </c>
      <c r="C43" s="139"/>
      <c r="D43" s="140"/>
      <c r="E43" s="1078">
        <v>533.18181818181813</v>
      </c>
      <c r="F43" s="1078">
        <v>422.09090909090907</v>
      </c>
      <c r="G43" s="1078">
        <v>111.09090909090909</v>
      </c>
      <c r="H43" s="1078">
        <v>310.90909090909093</v>
      </c>
      <c r="I43" s="1078">
        <v>261.36363636363637</v>
      </c>
      <c r="J43" s="1078">
        <v>0</v>
      </c>
      <c r="K43" s="1078">
        <v>29</v>
      </c>
      <c r="L43" s="1078">
        <v>92.727272727272734</v>
      </c>
      <c r="M43" s="1078">
        <v>81.272727272727266</v>
      </c>
      <c r="N43" s="1078">
        <v>58.363636363636367</v>
      </c>
      <c r="O43" s="1078">
        <v>49.545454545454547</v>
      </c>
      <c r="P43" s="1078">
        <v>0</v>
      </c>
      <c r="Q43" s="1078">
        <v>9.454545454545455</v>
      </c>
      <c r="R43" s="1078">
        <v>18.181818181818183</v>
      </c>
      <c r="S43" s="1078">
        <v>16.181818181818183</v>
      </c>
      <c r="T43" s="1078">
        <v>5.7272727272727275</v>
      </c>
      <c r="U43" s="1078">
        <v>121.90909090909091</v>
      </c>
      <c r="V43" s="1078">
        <v>70.454545454545453</v>
      </c>
      <c r="W43" s="1078">
        <v>0.81818181818181823</v>
      </c>
      <c r="X43" s="1078">
        <v>8.7272727272727266</v>
      </c>
      <c r="Y43" s="1078">
        <v>17.727272727272727</v>
      </c>
      <c r="Z43" s="1078">
        <v>15.909090909090908</v>
      </c>
      <c r="AA43" s="1078">
        <v>27.272727272727273</v>
      </c>
      <c r="AB43" s="1078">
        <v>51.454545454545453</v>
      </c>
      <c r="AC43" s="1078">
        <v>0</v>
      </c>
      <c r="AD43" s="1078">
        <v>10.545454545454545</v>
      </c>
      <c r="AE43" s="1078">
        <v>18.727272727272727</v>
      </c>
      <c r="AF43" s="1078">
        <v>14.090909090909092</v>
      </c>
      <c r="AG43" s="1078">
        <v>8.0909090909090917</v>
      </c>
      <c r="AH43" s="139"/>
      <c r="AI43" s="62" t="s">
        <v>432</v>
      </c>
      <c r="AJ43" s="139"/>
      <c r="AK43" s="140"/>
      <c r="AL43" s="1078">
        <v>86.181818181818187</v>
      </c>
      <c r="AM43" s="1078">
        <v>76.818181818181813</v>
      </c>
      <c r="AN43" s="1078">
        <v>0.36363636363636365</v>
      </c>
      <c r="AO43" s="1078">
        <v>8.1818181818181817</v>
      </c>
      <c r="AP43" s="1078">
        <v>30.90909090909091</v>
      </c>
      <c r="AQ43" s="1078">
        <v>15.909090909090908</v>
      </c>
      <c r="AR43" s="1078">
        <v>21.454545454545453</v>
      </c>
      <c r="AS43" s="1078">
        <v>9.3636363636363633</v>
      </c>
      <c r="AT43" s="1078">
        <v>0</v>
      </c>
      <c r="AU43" s="1078">
        <v>1.5454545454545454</v>
      </c>
      <c r="AV43" s="1078">
        <v>2</v>
      </c>
      <c r="AW43" s="1078">
        <v>3</v>
      </c>
      <c r="AX43" s="1078">
        <v>2.8181818181818183</v>
      </c>
      <c r="AY43" s="1078">
        <v>14.181818181818182</v>
      </c>
      <c r="AZ43" s="1078">
        <v>13.454545454545455</v>
      </c>
      <c r="BA43" s="1078">
        <v>0.72727272727272729</v>
      </c>
      <c r="BB43" s="1078">
        <v>3.5454545454545454</v>
      </c>
      <c r="BC43" s="1078">
        <v>3.5454545454545454</v>
      </c>
      <c r="BD43" s="1078">
        <v>4.7272727272727275</v>
      </c>
      <c r="BE43" s="1078">
        <v>0.90909090909090906</v>
      </c>
      <c r="BF43" s="1078">
        <v>0.72727272727272729</v>
      </c>
      <c r="BG43" s="1078">
        <v>0</v>
      </c>
      <c r="BH43" s="1078">
        <v>0.18181818181818182</v>
      </c>
      <c r="BI43" s="1078">
        <v>0.27272727272727271</v>
      </c>
      <c r="BJ43" s="1078">
        <v>0.27272727272727271</v>
      </c>
      <c r="BK43" s="1078">
        <v>0</v>
      </c>
      <c r="BL43" s="1078">
        <v>0</v>
      </c>
      <c r="BM43" s="1078">
        <v>0</v>
      </c>
      <c r="BN43" s="1078">
        <v>0</v>
      </c>
    </row>
    <row r="44" spans="1:66" ht="13.65" customHeight="1">
      <c r="A44" s="1100" t="s">
        <v>19</v>
      </c>
      <c r="B44" s="1100"/>
      <c r="C44" s="1100"/>
      <c r="D44" s="140"/>
      <c r="E44" s="1078"/>
      <c r="F44" s="1078"/>
      <c r="G44" s="1078"/>
      <c r="H44" s="1078"/>
      <c r="I44" s="1078"/>
      <c r="J44" s="1078"/>
      <c r="K44" s="1078"/>
      <c r="L44" s="1078"/>
      <c r="M44" s="1078"/>
      <c r="N44" s="1078"/>
      <c r="O44" s="1078"/>
      <c r="P44" s="1078"/>
      <c r="Q44" s="1078"/>
      <c r="R44" s="1078"/>
      <c r="S44" s="1078"/>
      <c r="T44" s="1078"/>
      <c r="U44" s="1078"/>
      <c r="V44" s="1078"/>
      <c r="W44" s="1078"/>
      <c r="X44" s="1078"/>
      <c r="Y44" s="1078"/>
      <c r="Z44" s="1078"/>
      <c r="AA44" s="1078"/>
      <c r="AB44" s="1078"/>
      <c r="AC44" s="1078"/>
      <c r="AD44" s="1078"/>
      <c r="AE44" s="1078"/>
      <c r="AF44" s="1078"/>
      <c r="AG44" s="1078"/>
      <c r="AH44" s="1100" t="s">
        <v>19</v>
      </c>
      <c r="AI44" s="1100"/>
      <c r="AJ44" s="1100"/>
      <c r="AK44" s="140"/>
      <c r="AL44" s="1078"/>
      <c r="AM44" s="1078"/>
      <c r="AN44" s="1078"/>
      <c r="AO44" s="1078"/>
      <c r="AP44" s="1078"/>
      <c r="AQ44" s="1078"/>
      <c r="AR44" s="1078"/>
      <c r="AS44" s="1078"/>
      <c r="AT44" s="1078"/>
      <c r="AU44" s="1078"/>
      <c r="AV44" s="1078"/>
      <c r="AW44" s="1078"/>
      <c r="AX44" s="1078"/>
      <c r="AY44" s="1078"/>
      <c r="AZ44" s="1078"/>
      <c r="BA44" s="1078"/>
      <c r="BB44" s="1078"/>
      <c r="BC44" s="1078"/>
      <c r="BD44" s="1078"/>
      <c r="BE44" s="1078"/>
      <c r="BF44" s="1078"/>
      <c r="BG44" s="1078"/>
      <c r="BH44" s="1078"/>
      <c r="BI44" s="1078"/>
      <c r="BJ44" s="1078"/>
      <c r="BK44" s="1078"/>
      <c r="BL44" s="1078"/>
      <c r="BM44" s="1078"/>
      <c r="BN44" s="1078"/>
    </row>
    <row r="45" spans="1:66" ht="13.65" customHeight="1">
      <c r="A45" s="139"/>
      <c r="B45" s="62" t="s">
        <v>487</v>
      </c>
      <c r="C45" s="139"/>
      <c r="D45" s="140"/>
      <c r="E45" s="1078">
        <v>2.5757463113370798</v>
      </c>
      <c r="F45" s="1078">
        <v>1.9123316508645922</v>
      </c>
      <c r="G45" s="1078">
        <v>0.6634146604724912</v>
      </c>
      <c r="H45" s="1078">
        <v>0.38188440312550803</v>
      </c>
      <c r="I45" s="1078">
        <v>0.34659837753199674</v>
      </c>
      <c r="J45" s="1078">
        <v>0</v>
      </c>
      <c r="K45" s="1078">
        <v>2.1394373651718725E-2</v>
      </c>
      <c r="L45" s="1078">
        <v>7.674978227237661E-2</v>
      </c>
      <c r="M45" s="1078">
        <v>0.1317449416487308</v>
      </c>
      <c r="N45" s="1078">
        <v>0.11670927995917069</v>
      </c>
      <c r="O45" s="1078">
        <v>3.5286025593511149E-2</v>
      </c>
      <c r="P45" s="1078">
        <v>0</v>
      </c>
      <c r="Q45" s="1078">
        <v>2.8032756062115935E-3</v>
      </c>
      <c r="R45" s="1078">
        <v>1.5978134590894588E-2</v>
      </c>
      <c r="S45" s="1078">
        <v>1.1779720331555867E-2</v>
      </c>
      <c r="T45" s="1078">
        <v>4.7248950648490938E-3</v>
      </c>
      <c r="U45" s="1078">
        <v>0.74552844355170012</v>
      </c>
      <c r="V45" s="1078">
        <v>0.36315118762017107</v>
      </c>
      <c r="W45" s="1078">
        <v>5.2737793443083131E-4</v>
      </c>
      <c r="X45" s="1078">
        <v>1.6638978058284716E-2</v>
      </c>
      <c r="Y45" s="1078">
        <v>0.10638744394870649</v>
      </c>
      <c r="Z45" s="1078">
        <v>0.10968036014362574</v>
      </c>
      <c r="AA45" s="1078">
        <v>0.1299170275351231</v>
      </c>
      <c r="AB45" s="1078">
        <v>0.38237725593152938</v>
      </c>
      <c r="AC45" s="1078">
        <v>0</v>
      </c>
      <c r="AD45" s="1078">
        <v>5.7054557269891247E-2</v>
      </c>
      <c r="AE45" s="1078">
        <v>0.11281389773428603</v>
      </c>
      <c r="AF45" s="1078">
        <v>0.13031334849833848</v>
      </c>
      <c r="AG45" s="1078">
        <v>8.2195452429013507E-2</v>
      </c>
      <c r="AH45" s="139"/>
      <c r="AI45" s="62" t="s">
        <v>487</v>
      </c>
      <c r="AJ45" s="139"/>
      <c r="AK45" s="140"/>
      <c r="AL45" s="1078">
        <v>0.30009723629038437</v>
      </c>
      <c r="AM45" s="1078">
        <v>0.29320702653827635</v>
      </c>
      <c r="AN45" s="1078">
        <v>0</v>
      </c>
      <c r="AO45" s="1078">
        <v>2.6070044445049248E-2</v>
      </c>
      <c r="AP45" s="1078">
        <v>9.1898024584350008E-2</v>
      </c>
      <c r="AQ45" s="1078">
        <v>0.11006965978752571</v>
      </c>
      <c r="AR45" s="1078">
        <v>6.5169297721351382E-2</v>
      </c>
      <c r="AS45" s="1078">
        <v>6.8902097521079588E-3</v>
      </c>
      <c r="AT45" s="1078">
        <v>0</v>
      </c>
      <c r="AU45" s="1078">
        <v>6.0165483285837427E-3</v>
      </c>
      <c r="AV45" s="1078">
        <v>4.5632789349224229E-4</v>
      </c>
      <c r="AW45" s="1078">
        <v>4.1733353003197489E-4</v>
      </c>
      <c r="AX45" s="1078">
        <v>0</v>
      </c>
      <c r="AY45" s="1078">
        <v>0.68946264715687944</v>
      </c>
      <c r="AZ45" s="1078">
        <v>0.56026357909610558</v>
      </c>
      <c r="BA45" s="1078">
        <v>0</v>
      </c>
      <c r="BB45" s="1078">
        <v>8.4451878878386802E-2</v>
      </c>
      <c r="BC45" s="1078">
        <v>0.1785862699210885</v>
      </c>
      <c r="BD45" s="1078">
        <v>0.19840834953217004</v>
      </c>
      <c r="BE45" s="1078">
        <v>9.8817080764459858E-2</v>
      </c>
      <c r="BF45" s="1078">
        <v>0.12919906806077436</v>
      </c>
      <c r="BG45" s="1078">
        <v>0</v>
      </c>
      <c r="BH45" s="1078">
        <v>1.3837132315262329E-2</v>
      </c>
      <c r="BI45" s="1078">
        <v>3.4980795347319432E-2</v>
      </c>
      <c r="BJ45" s="1078">
        <v>5.3396317060834204E-2</v>
      </c>
      <c r="BK45" s="1078">
        <v>2.6984823337358382E-2</v>
      </c>
      <c r="BL45" s="1078">
        <v>0.45877358121260969</v>
      </c>
      <c r="BM45" s="1078">
        <v>0.34831290626451539</v>
      </c>
      <c r="BN45" s="1078">
        <v>0.11046067494809444</v>
      </c>
    </row>
    <row r="46" spans="1:66" ht="13.65" customHeight="1">
      <c r="A46" s="139"/>
      <c r="B46" s="62" t="s">
        <v>488</v>
      </c>
      <c r="C46" s="139"/>
      <c r="D46" s="140"/>
      <c r="E46" s="1078">
        <v>3.7635268812514893</v>
      </c>
      <c r="F46" s="1078">
        <v>2.916303263175732</v>
      </c>
      <c r="G46" s="1078">
        <v>0.84722361807575652</v>
      </c>
      <c r="H46" s="1078">
        <v>0.65909535101511618</v>
      </c>
      <c r="I46" s="1078">
        <v>0.61938178842184932</v>
      </c>
      <c r="J46" s="1078">
        <v>0</v>
      </c>
      <c r="K46" s="1078">
        <v>4.8087891128282177E-2</v>
      </c>
      <c r="L46" s="1078">
        <v>0.11699095208379806</v>
      </c>
      <c r="M46" s="1078">
        <v>0.22090651550463458</v>
      </c>
      <c r="N46" s="1078">
        <v>0.23339642970513394</v>
      </c>
      <c r="O46" s="1078">
        <v>3.9713562593266756E-2</v>
      </c>
      <c r="P46" s="1078">
        <v>0</v>
      </c>
      <c r="Q46" s="1078">
        <v>2.2823535165023331E-3</v>
      </c>
      <c r="R46" s="1078">
        <v>1.239510588501971E-2</v>
      </c>
      <c r="S46" s="1078">
        <v>1.5515945029958665E-2</v>
      </c>
      <c r="T46" s="1078">
        <v>9.5201581617860628E-3</v>
      </c>
      <c r="U46" s="1078">
        <v>0.98250907671774246</v>
      </c>
      <c r="V46" s="1078">
        <v>0.44521587973151044</v>
      </c>
      <c r="W46" s="1078">
        <v>0</v>
      </c>
      <c r="X46" s="1078">
        <v>3.9980113356216651E-2</v>
      </c>
      <c r="Y46" s="1078">
        <v>8.6920101553863829E-2</v>
      </c>
      <c r="Z46" s="1078">
        <v>0.15603079455270452</v>
      </c>
      <c r="AA46" s="1078">
        <v>0.16228487026872523</v>
      </c>
      <c r="AB46" s="1078">
        <v>0.5372931969862319</v>
      </c>
      <c r="AC46" s="1078">
        <v>0</v>
      </c>
      <c r="AD46" s="1078">
        <v>9.0519505019750923E-2</v>
      </c>
      <c r="AE46" s="1078">
        <v>0.14177627542186347</v>
      </c>
      <c r="AF46" s="1078">
        <v>0.19242102483067894</v>
      </c>
      <c r="AG46" s="1078">
        <v>0.11257639171393849</v>
      </c>
      <c r="AH46" s="139"/>
      <c r="AI46" s="62" t="s">
        <v>488</v>
      </c>
      <c r="AJ46" s="139"/>
      <c r="AK46" s="140"/>
      <c r="AL46" s="1078">
        <v>0.67700532788607048</v>
      </c>
      <c r="AM46" s="1078">
        <v>0.62940483298409011</v>
      </c>
      <c r="AN46" s="1078">
        <v>0</v>
      </c>
      <c r="AO46" s="1078">
        <v>6.3950489485256459E-2</v>
      </c>
      <c r="AP46" s="1078">
        <v>0.22852377530192711</v>
      </c>
      <c r="AQ46" s="1078">
        <v>0.21222351629765765</v>
      </c>
      <c r="AR46" s="1078">
        <v>0.12470705189924861</v>
      </c>
      <c r="AS46" s="1078">
        <v>4.7600494901980393E-2</v>
      </c>
      <c r="AT46" s="1078">
        <v>0</v>
      </c>
      <c r="AU46" s="1078">
        <v>2.6920067120048802E-3</v>
      </c>
      <c r="AV46" s="1078">
        <v>1.5215690108836583E-2</v>
      </c>
      <c r="AW46" s="1078">
        <v>1.2737895581688495E-2</v>
      </c>
      <c r="AX46" s="1078">
        <v>1.6954902499450433E-2</v>
      </c>
      <c r="AY46" s="1078">
        <v>0.98521465560386023</v>
      </c>
      <c r="AZ46" s="1078">
        <v>0.84297681887978737</v>
      </c>
      <c r="BA46" s="1078">
        <v>0</v>
      </c>
      <c r="BB46" s="1078">
        <v>0.11455385299302846</v>
      </c>
      <c r="BC46" s="1078">
        <v>0.1708993779461051</v>
      </c>
      <c r="BD46" s="1078">
        <v>0.34165209323618928</v>
      </c>
      <c r="BE46" s="1078">
        <v>0.21587149470446454</v>
      </c>
      <c r="BF46" s="1078">
        <v>0.14223783672407281</v>
      </c>
      <c r="BG46" s="1078">
        <v>0</v>
      </c>
      <c r="BH46" s="1078">
        <v>1.4597438624572585E-3</v>
      </c>
      <c r="BI46" s="1078">
        <v>1.7673879279315265E-2</v>
      </c>
      <c r="BJ46" s="1078">
        <v>7.2016749372027858E-2</v>
      </c>
      <c r="BK46" s="1078">
        <v>5.1087464210272403E-2</v>
      </c>
      <c r="BL46" s="1078">
        <v>0.45970247002870007</v>
      </c>
      <c r="BM46" s="1078">
        <v>0.37932394315849521</v>
      </c>
      <c r="BN46" s="1078">
        <v>8.0378526870204969E-2</v>
      </c>
    </row>
    <row r="47" spans="1:66" ht="13.65" customHeight="1">
      <c r="A47" s="139"/>
      <c r="B47" s="62" t="s">
        <v>489</v>
      </c>
      <c r="C47" s="139"/>
      <c r="D47" s="140"/>
      <c r="E47" s="1078">
        <v>5.8936354676472273</v>
      </c>
      <c r="F47" s="1078">
        <v>4.459209326182366</v>
      </c>
      <c r="G47" s="1078">
        <v>1.4344261414648587</v>
      </c>
      <c r="H47" s="1078">
        <v>1.0429903100988476</v>
      </c>
      <c r="I47" s="1078">
        <v>0.93434536035428251</v>
      </c>
      <c r="J47" s="1078">
        <v>1.4300046885715354E-2</v>
      </c>
      <c r="K47" s="1078">
        <v>6.277997459870252E-2</v>
      </c>
      <c r="L47" s="1078">
        <v>0.20001639845281274</v>
      </c>
      <c r="M47" s="1078">
        <v>0.37048867884060155</v>
      </c>
      <c r="N47" s="1078">
        <v>0.2867602615764494</v>
      </c>
      <c r="O47" s="1078">
        <v>0.10864494974456511</v>
      </c>
      <c r="P47" s="1078">
        <v>0</v>
      </c>
      <c r="Q47" s="1078">
        <v>1.0880743233697813E-2</v>
      </c>
      <c r="R47" s="1078">
        <v>4.0159293590189847E-2</v>
      </c>
      <c r="S47" s="1078">
        <v>4.0921227675720692E-2</v>
      </c>
      <c r="T47" s="1078">
        <v>1.6683685244956763E-2</v>
      </c>
      <c r="U47" s="1078">
        <v>1.4683261189504659</v>
      </c>
      <c r="V47" s="1078">
        <v>0.65590069771203985</v>
      </c>
      <c r="W47" s="1078">
        <v>1.40325114963372E-2</v>
      </c>
      <c r="X47" s="1078">
        <v>6.5339284210672019E-2</v>
      </c>
      <c r="Y47" s="1078">
        <v>0.21231778404012985</v>
      </c>
      <c r="Z47" s="1078">
        <v>0.23137068277316108</v>
      </c>
      <c r="AA47" s="1078">
        <v>0.13284043519173983</v>
      </c>
      <c r="AB47" s="1078">
        <v>0.81242542123842632</v>
      </c>
      <c r="AC47" s="1078">
        <v>0</v>
      </c>
      <c r="AD47" s="1078">
        <v>0.16164756695868585</v>
      </c>
      <c r="AE47" s="1078">
        <v>0.29804595373795451</v>
      </c>
      <c r="AF47" s="1078">
        <v>0.23705880336918483</v>
      </c>
      <c r="AG47" s="1078">
        <v>0.11567309717260105</v>
      </c>
      <c r="AH47" s="139"/>
      <c r="AI47" s="62" t="s">
        <v>489</v>
      </c>
      <c r="AJ47" s="139"/>
      <c r="AK47" s="140"/>
      <c r="AL47" s="1078">
        <v>1.3774937655941604</v>
      </c>
      <c r="AM47" s="1078">
        <v>1.275416033340999</v>
      </c>
      <c r="AN47" s="1078">
        <v>0</v>
      </c>
      <c r="AO47" s="1078">
        <v>0.10236310483000763</v>
      </c>
      <c r="AP47" s="1078">
        <v>0.41234871929938105</v>
      </c>
      <c r="AQ47" s="1078">
        <v>0.43323746116241574</v>
      </c>
      <c r="AR47" s="1078">
        <v>0.32746674804919457</v>
      </c>
      <c r="AS47" s="1078">
        <v>0.10207773225316104</v>
      </c>
      <c r="AT47" s="1078">
        <v>0</v>
      </c>
      <c r="AU47" s="1078">
        <v>1.3703238095703171E-3</v>
      </c>
      <c r="AV47" s="1078">
        <v>2.9006409222254462E-2</v>
      </c>
      <c r="AW47" s="1078">
        <v>5.3723611803114614E-2</v>
      </c>
      <c r="AX47" s="1078">
        <v>1.7977387418221635E-2</v>
      </c>
      <c r="AY47" s="1078">
        <v>1.6975890704180119</v>
      </c>
      <c r="AZ47" s="1078">
        <v>1.3759413076097831</v>
      </c>
      <c r="BA47" s="1078">
        <v>0</v>
      </c>
      <c r="BB47" s="1078">
        <v>8.8778064110417235E-2</v>
      </c>
      <c r="BC47" s="1078">
        <v>0.38714151466070157</v>
      </c>
      <c r="BD47" s="1078">
        <v>0.54369822196690609</v>
      </c>
      <c r="BE47" s="1078">
        <v>0.35632350687175851</v>
      </c>
      <c r="BF47" s="1078">
        <v>0.32164776280822743</v>
      </c>
      <c r="BG47" s="1078">
        <v>5.1965526287662839E-3</v>
      </c>
      <c r="BH47" s="1078">
        <v>2.6166503329302992E-2</v>
      </c>
      <c r="BI47" s="1078">
        <v>0.15454083106811548</v>
      </c>
      <c r="BJ47" s="1078">
        <v>8.2715510934388739E-2</v>
      </c>
      <c r="BK47" s="1078">
        <v>5.3028364847653969E-2</v>
      </c>
      <c r="BL47" s="1078">
        <v>0.30723620258574219</v>
      </c>
      <c r="BM47" s="1078">
        <v>0.22599119751198959</v>
      </c>
      <c r="BN47" s="1078">
        <v>8.1245005073752458E-2</v>
      </c>
    </row>
    <row r="48" spans="1:66" ht="13.65" customHeight="1">
      <c r="A48" s="98"/>
      <c r="B48" s="62" t="s">
        <v>490</v>
      </c>
      <c r="C48" s="98"/>
      <c r="D48" s="140"/>
      <c r="E48" s="1078">
        <v>10.09453468037422</v>
      </c>
      <c r="F48" s="1078">
        <v>7.8484210993778492</v>
      </c>
      <c r="G48" s="1078">
        <v>2.2461135809963739</v>
      </c>
      <c r="H48" s="1078">
        <v>2.5003052937788626</v>
      </c>
      <c r="I48" s="1078">
        <v>2.1818437184116415</v>
      </c>
      <c r="J48" s="1078">
        <v>0</v>
      </c>
      <c r="K48" s="1078">
        <v>0.19730517546525975</v>
      </c>
      <c r="L48" s="1078">
        <v>0.61947667230479053</v>
      </c>
      <c r="M48" s="1078">
        <v>0.69853228785837773</v>
      </c>
      <c r="N48" s="1078">
        <v>0.66652958278321528</v>
      </c>
      <c r="O48" s="1078">
        <v>0.31846157536721964</v>
      </c>
      <c r="P48" s="1078">
        <v>0</v>
      </c>
      <c r="Q48" s="1078">
        <v>5.0240849729129247E-2</v>
      </c>
      <c r="R48" s="1078">
        <v>9.0159049675499883E-2</v>
      </c>
      <c r="S48" s="1078">
        <v>9.5854352881478713E-2</v>
      </c>
      <c r="T48" s="1078">
        <v>8.2207323081111838E-2</v>
      </c>
      <c r="U48" s="1078">
        <v>2.9536865137370212</v>
      </c>
      <c r="V48" s="1078">
        <v>1.4564017019707602</v>
      </c>
      <c r="W48" s="1078">
        <v>0</v>
      </c>
      <c r="X48" s="1078">
        <v>0.12768681988711894</v>
      </c>
      <c r="Y48" s="1078">
        <v>0.43504065632544936</v>
      </c>
      <c r="Z48" s="1078">
        <v>0.4169195666125452</v>
      </c>
      <c r="AA48" s="1078">
        <v>0.47675465914564674</v>
      </c>
      <c r="AB48" s="1078">
        <v>1.4972848117662632</v>
      </c>
      <c r="AC48" s="1078">
        <v>5.5436602241979872E-3</v>
      </c>
      <c r="AD48" s="1078">
        <v>0.17269008774142577</v>
      </c>
      <c r="AE48" s="1078">
        <v>0.65833144540963984</v>
      </c>
      <c r="AF48" s="1078">
        <v>0.44725132736321233</v>
      </c>
      <c r="AG48" s="1078">
        <v>0.21346829102778608</v>
      </c>
      <c r="AH48" s="98"/>
      <c r="AI48" s="62" t="s">
        <v>490</v>
      </c>
      <c r="AJ48" s="98"/>
      <c r="AK48" s="140"/>
      <c r="AL48" s="1078">
        <v>2.1372469960438991</v>
      </c>
      <c r="AM48" s="1078">
        <v>2.031977521812784</v>
      </c>
      <c r="AN48" s="1078">
        <v>1.6125668917498792E-3</v>
      </c>
      <c r="AO48" s="1078">
        <v>0.13520091142859014</v>
      </c>
      <c r="AP48" s="1078">
        <v>0.46167569160363203</v>
      </c>
      <c r="AQ48" s="1078">
        <v>0.85268847575699491</v>
      </c>
      <c r="AR48" s="1078">
        <v>0.58079987613181472</v>
      </c>
      <c r="AS48" s="1078">
        <v>0.10526947423111555</v>
      </c>
      <c r="AT48" s="1078">
        <v>0</v>
      </c>
      <c r="AU48" s="1078">
        <v>1.5155424555528502E-2</v>
      </c>
      <c r="AV48" s="1078">
        <v>3.5547503978313667E-2</v>
      </c>
      <c r="AW48" s="1078">
        <v>3.3496598643243891E-2</v>
      </c>
      <c r="AX48" s="1078">
        <v>2.1069947054029498E-2</v>
      </c>
      <c r="AY48" s="1078">
        <v>2.3423855762795185</v>
      </c>
      <c r="AZ48" s="1078">
        <v>2.0825528810546525</v>
      </c>
      <c r="BA48" s="1078">
        <v>6.8411968777989159E-3</v>
      </c>
      <c r="BB48" s="1078">
        <v>0.18789027520739335</v>
      </c>
      <c r="BC48" s="1078">
        <v>0.65453080612335879</v>
      </c>
      <c r="BD48" s="1078">
        <v>0.74914520062804169</v>
      </c>
      <c r="BE48" s="1078">
        <v>0.48414540221805896</v>
      </c>
      <c r="BF48" s="1078">
        <v>0.25983269522486641</v>
      </c>
      <c r="BG48" s="1078">
        <v>0</v>
      </c>
      <c r="BH48" s="1078">
        <v>3.28163748928448E-2</v>
      </c>
      <c r="BI48" s="1078">
        <v>6.2290879840048531E-2</v>
      </c>
      <c r="BJ48" s="1078">
        <v>7.8049371586866048E-2</v>
      </c>
      <c r="BK48" s="1078">
        <v>8.667606890510697E-2</v>
      </c>
      <c r="BL48" s="1078">
        <v>0.16091030053491578</v>
      </c>
      <c r="BM48" s="1078">
        <v>9.6336376224565548E-2</v>
      </c>
      <c r="BN48" s="1078">
        <v>6.4573924310350264E-2</v>
      </c>
    </row>
    <row r="49" spans="1:66" ht="13.65" customHeight="1">
      <c r="A49" s="98"/>
      <c r="B49" s="62" t="s">
        <v>491</v>
      </c>
      <c r="C49" s="98"/>
      <c r="D49" s="140"/>
      <c r="E49" s="1078">
        <v>15.714047353304387</v>
      </c>
      <c r="F49" s="1078">
        <v>12.34979414375392</v>
      </c>
      <c r="G49" s="1078">
        <v>3.3642532095504669</v>
      </c>
      <c r="H49" s="1078">
        <v>3.6679933108843699</v>
      </c>
      <c r="I49" s="1078">
        <v>3.3508656709948701</v>
      </c>
      <c r="J49" s="1078">
        <v>1.8955694626187232E-3</v>
      </c>
      <c r="K49" s="1078">
        <v>0.21067799478664706</v>
      </c>
      <c r="L49" s="1078">
        <v>1.0401778147683192</v>
      </c>
      <c r="M49" s="1078">
        <v>1.0657435582370582</v>
      </c>
      <c r="N49" s="1078">
        <v>1.0323707337402248</v>
      </c>
      <c r="O49" s="1078">
        <v>0.31712763988949916</v>
      </c>
      <c r="P49" s="1078">
        <v>1.8955694626187232E-3</v>
      </c>
      <c r="Q49" s="1078">
        <v>6.94047399644694E-2</v>
      </c>
      <c r="R49" s="1078">
        <v>9.4252920308758259E-2</v>
      </c>
      <c r="S49" s="1078">
        <v>0.10238146488331405</v>
      </c>
      <c r="T49" s="1078">
        <v>4.9192945270338677E-2</v>
      </c>
      <c r="U49" s="1078">
        <v>4.5358589331352084</v>
      </c>
      <c r="V49" s="1078">
        <v>2.2625385855104017</v>
      </c>
      <c r="W49" s="1078">
        <v>9.4778473130936161E-4</v>
      </c>
      <c r="X49" s="1078">
        <v>0.17895612752480516</v>
      </c>
      <c r="Y49" s="1078">
        <v>0.67991343796805703</v>
      </c>
      <c r="Z49" s="1078">
        <v>0.79911831413717327</v>
      </c>
      <c r="AA49" s="1078">
        <v>0.60360292114905656</v>
      </c>
      <c r="AB49" s="1078">
        <v>2.2733203476248054</v>
      </c>
      <c r="AC49" s="1078">
        <v>8.4202752009067943E-3</v>
      </c>
      <c r="AD49" s="1078">
        <v>0.30666289609745662</v>
      </c>
      <c r="AE49" s="1078">
        <v>0.92022821069927474</v>
      </c>
      <c r="AF49" s="1078">
        <v>0.73899006723508098</v>
      </c>
      <c r="AG49" s="1078">
        <v>0.29901889839208606</v>
      </c>
      <c r="AH49" s="98"/>
      <c r="AI49" s="62" t="s">
        <v>491</v>
      </c>
      <c r="AJ49" s="98"/>
      <c r="AK49" s="140"/>
      <c r="AL49" s="1078">
        <v>3.6755675708721904</v>
      </c>
      <c r="AM49" s="1078">
        <v>3.455657358701377</v>
      </c>
      <c r="AN49" s="1078">
        <v>8.8854818559248247E-3</v>
      </c>
      <c r="AO49" s="1078">
        <v>0.27289910894581287</v>
      </c>
      <c r="AP49" s="1078">
        <v>1.0243930939707719</v>
      </c>
      <c r="AQ49" s="1078">
        <v>1.2976186474081128</v>
      </c>
      <c r="AR49" s="1078">
        <v>0.85186102652075446</v>
      </c>
      <c r="AS49" s="1078">
        <v>0.21991021217081308</v>
      </c>
      <c r="AT49" s="1078">
        <v>7.6415143960310676E-3</v>
      </c>
      <c r="AU49" s="1078">
        <v>1.9843848194868594E-2</v>
      </c>
      <c r="AV49" s="1078">
        <v>8.2033790237078144E-2</v>
      </c>
      <c r="AW49" s="1078">
        <v>6.8291643936590957E-2</v>
      </c>
      <c r="AX49" s="1078">
        <v>4.2099415406244366E-2</v>
      </c>
      <c r="AY49" s="1078">
        <v>3.8346275384126187</v>
      </c>
      <c r="AZ49" s="1078">
        <v>3.279784743815962</v>
      </c>
      <c r="BA49" s="1078">
        <v>2.8433541939280852E-3</v>
      </c>
      <c r="BB49" s="1078">
        <v>0.32492989398970268</v>
      </c>
      <c r="BC49" s="1078">
        <v>1.0672179492297944</v>
      </c>
      <c r="BD49" s="1078">
        <v>1.2477788757896047</v>
      </c>
      <c r="BE49" s="1078">
        <v>0.63701467061293104</v>
      </c>
      <c r="BF49" s="1078">
        <v>0.55484279459665664</v>
      </c>
      <c r="BG49" s="1078">
        <v>0</v>
      </c>
      <c r="BH49" s="1078">
        <v>3.461888986073134E-2</v>
      </c>
      <c r="BI49" s="1078">
        <v>0.18057271933612459</v>
      </c>
      <c r="BJ49" s="1078">
        <v>0.20691404413750131</v>
      </c>
      <c r="BK49" s="1078">
        <v>0.13273714126229963</v>
      </c>
      <c r="BL49" s="1078">
        <v>0</v>
      </c>
      <c r="BM49" s="1078">
        <v>0</v>
      </c>
      <c r="BN49" s="1078">
        <v>0</v>
      </c>
    </row>
    <row r="50" spans="1:66" ht="13.65" customHeight="1">
      <c r="A50" s="98"/>
      <c r="B50" s="62" t="s">
        <v>492</v>
      </c>
      <c r="C50" s="98"/>
      <c r="D50" s="140"/>
      <c r="E50" s="1078">
        <v>28.800457252031322</v>
      </c>
      <c r="F50" s="1078">
        <v>22.242349531722766</v>
      </c>
      <c r="G50" s="1078">
        <v>6.5581077203085494</v>
      </c>
      <c r="H50" s="1078">
        <v>8.4367432279467334</v>
      </c>
      <c r="I50" s="1078">
        <v>7.6207206395971694</v>
      </c>
      <c r="J50" s="1078">
        <v>2.2965388266555111E-2</v>
      </c>
      <c r="K50" s="1078">
        <v>0.68473594330355936</v>
      </c>
      <c r="L50" s="1078">
        <v>2.5282851682416023</v>
      </c>
      <c r="M50" s="1078">
        <v>2.5719270158753433</v>
      </c>
      <c r="N50" s="1078">
        <v>1.812807123910106</v>
      </c>
      <c r="O50" s="1078">
        <v>0.81602258834956143</v>
      </c>
      <c r="P50" s="1078">
        <v>0</v>
      </c>
      <c r="Q50" s="1078">
        <v>0.14909519630341028</v>
      </c>
      <c r="R50" s="1078">
        <v>0.3733076587452967</v>
      </c>
      <c r="S50" s="1078">
        <v>0.23458868498647686</v>
      </c>
      <c r="T50" s="1078">
        <v>5.9031048314377908E-2</v>
      </c>
      <c r="U50" s="1078">
        <v>8.7987765065066821</v>
      </c>
      <c r="V50" s="1078">
        <v>4.249739726332181</v>
      </c>
      <c r="W50" s="1078">
        <v>5.9041451875775537E-3</v>
      </c>
      <c r="X50" s="1078">
        <v>0.43064014937437101</v>
      </c>
      <c r="Y50" s="1078">
        <v>1.2294726072076736</v>
      </c>
      <c r="Z50" s="1078">
        <v>1.2800957408766924</v>
      </c>
      <c r="AA50" s="1078">
        <v>1.3036270836858661</v>
      </c>
      <c r="AB50" s="1078">
        <v>4.5490367801744984</v>
      </c>
      <c r="AC50" s="1078">
        <v>3.8315442209893531E-2</v>
      </c>
      <c r="AD50" s="1078">
        <v>0.71131122718052042</v>
      </c>
      <c r="AE50" s="1078">
        <v>1.8356615101813978</v>
      </c>
      <c r="AF50" s="1078">
        <v>1.3333545288850412</v>
      </c>
      <c r="AG50" s="1078">
        <v>0.63039407171764505</v>
      </c>
      <c r="AH50" s="98"/>
      <c r="AI50" s="62" t="s">
        <v>492</v>
      </c>
      <c r="AJ50" s="98"/>
      <c r="AK50" s="140"/>
      <c r="AL50" s="1078">
        <v>5.73643257202892</v>
      </c>
      <c r="AM50" s="1078">
        <v>5.360003724705007</v>
      </c>
      <c r="AN50" s="1078">
        <v>1.7029308591322102E-2</v>
      </c>
      <c r="AO50" s="1078">
        <v>0.62166353608792735</v>
      </c>
      <c r="AP50" s="1078">
        <v>1.8161566280931734</v>
      </c>
      <c r="AQ50" s="1078">
        <v>1.7837538020588348</v>
      </c>
      <c r="AR50" s="1078">
        <v>1.1214004498737484</v>
      </c>
      <c r="AS50" s="1078">
        <v>0.37642884732391246</v>
      </c>
      <c r="AT50" s="1078">
        <v>0</v>
      </c>
      <c r="AU50" s="1078">
        <v>4.0298226812257934E-2</v>
      </c>
      <c r="AV50" s="1078">
        <v>0.14198884946257115</v>
      </c>
      <c r="AW50" s="1078">
        <v>0.17268143505756361</v>
      </c>
      <c r="AX50" s="1078">
        <v>2.1460335991519877E-2</v>
      </c>
      <c r="AY50" s="1078">
        <v>5.8285049455489943</v>
      </c>
      <c r="AZ50" s="1078">
        <v>5.0118854410884177</v>
      </c>
      <c r="BA50" s="1078">
        <v>7.3801814844719421E-3</v>
      </c>
      <c r="BB50" s="1078">
        <v>0.73473417866457469</v>
      </c>
      <c r="BC50" s="1078">
        <v>1.7290473099189745</v>
      </c>
      <c r="BD50" s="1078">
        <v>1.4054690578499029</v>
      </c>
      <c r="BE50" s="1078">
        <v>1.1352547131704926</v>
      </c>
      <c r="BF50" s="1078">
        <v>0.81661950446057729</v>
      </c>
      <c r="BG50" s="1078">
        <v>0</v>
      </c>
      <c r="BH50" s="1078">
        <v>7.6259930757590133E-2</v>
      </c>
      <c r="BI50" s="1078">
        <v>0.2973223497479105</v>
      </c>
      <c r="BJ50" s="1078">
        <v>0.2693507652279295</v>
      </c>
      <c r="BK50" s="1078">
        <v>0.17368645872714714</v>
      </c>
      <c r="BL50" s="1078">
        <v>0</v>
      </c>
      <c r="BM50" s="1078">
        <v>0</v>
      </c>
      <c r="BN50" s="1078">
        <v>0</v>
      </c>
    </row>
    <row r="51" spans="1:66" ht="13.65" customHeight="1">
      <c r="A51" s="98"/>
      <c r="B51" s="62" t="s">
        <v>493</v>
      </c>
      <c r="C51" s="98"/>
      <c r="D51" s="140"/>
      <c r="E51" s="1078">
        <v>64.634924130948662</v>
      </c>
      <c r="F51" s="1078">
        <v>51.4856548249304</v>
      </c>
      <c r="G51" s="1078">
        <v>13.149269306018281</v>
      </c>
      <c r="H51" s="1078">
        <v>21.397790086184521</v>
      </c>
      <c r="I51" s="1078">
        <v>18.886694749994671</v>
      </c>
      <c r="J51" s="1078">
        <v>0</v>
      </c>
      <c r="K51" s="1078">
        <v>2.5652285171604179</v>
      </c>
      <c r="L51" s="1078">
        <v>7.5640189151136301</v>
      </c>
      <c r="M51" s="1078">
        <v>6.0625011391056152</v>
      </c>
      <c r="N51" s="1078">
        <v>2.694946178615008</v>
      </c>
      <c r="O51" s="1078">
        <v>2.5110953361898503</v>
      </c>
      <c r="P51" s="1078">
        <v>0</v>
      </c>
      <c r="Q51" s="1078">
        <v>0.38565432668281791</v>
      </c>
      <c r="R51" s="1078">
        <v>1.0427445066133387</v>
      </c>
      <c r="S51" s="1078">
        <v>0.7976124636916575</v>
      </c>
      <c r="T51" s="1078">
        <v>0.28508403920203618</v>
      </c>
      <c r="U51" s="1078">
        <v>19.864251631913422</v>
      </c>
      <c r="V51" s="1078">
        <v>11.432495705173634</v>
      </c>
      <c r="W51" s="1078">
        <v>0</v>
      </c>
      <c r="X51" s="1078">
        <v>1.1604578919054871</v>
      </c>
      <c r="Y51" s="1078">
        <v>2.9490114264879144</v>
      </c>
      <c r="Z51" s="1078">
        <v>3.952947645740946</v>
      </c>
      <c r="AA51" s="1078">
        <v>3.3700787410392863</v>
      </c>
      <c r="AB51" s="1078">
        <v>8.4317559267397879</v>
      </c>
      <c r="AC51" s="1078">
        <v>9.7121761178859192E-3</v>
      </c>
      <c r="AD51" s="1078">
        <v>1.2614792389542244</v>
      </c>
      <c r="AE51" s="1078">
        <v>3.3518081629277852</v>
      </c>
      <c r="AF51" s="1078">
        <v>2.8150241468578163</v>
      </c>
      <c r="AG51" s="1078">
        <v>0.99373220188207523</v>
      </c>
      <c r="AH51" s="98"/>
      <c r="AI51" s="62" t="s">
        <v>493</v>
      </c>
      <c r="AJ51" s="98"/>
      <c r="AK51" s="140"/>
      <c r="AL51" s="1078">
        <v>12.488138396255904</v>
      </c>
      <c r="AM51" s="1078">
        <v>11.411353652750886</v>
      </c>
      <c r="AN51" s="1078">
        <v>0</v>
      </c>
      <c r="AO51" s="1078">
        <v>1.6057400534914623</v>
      </c>
      <c r="AP51" s="1078">
        <v>3.6231796578349562</v>
      </c>
      <c r="AQ51" s="1078">
        <v>4.0809570354063238</v>
      </c>
      <c r="AR51" s="1078">
        <v>2.1014769060181444</v>
      </c>
      <c r="AS51" s="1078">
        <v>1.0767847435050186</v>
      </c>
      <c r="AT51" s="1078">
        <v>0</v>
      </c>
      <c r="AU51" s="1078">
        <v>0.22211324513105768</v>
      </c>
      <c r="AV51" s="1078">
        <v>0.4370479253048663</v>
      </c>
      <c r="AW51" s="1078">
        <v>0.28165310741869165</v>
      </c>
      <c r="AX51" s="1078">
        <v>0.13597046565040286</v>
      </c>
      <c r="AY51" s="1078">
        <v>10.884744016594816</v>
      </c>
      <c r="AZ51" s="1078">
        <v>9.7551107170111937</v>
      </c>
      <c r="BA51" s="1078">
        <v>2.9136528353657754E-2</v>
      </c>
      <c r="BB51" s="1078">
        <v>1.6040583875234529</v>
      </c>
      <c r="BC51" s="1078">
        <v>2.2957524184329712</v>
      </c>
      <c r="BD51" s="1078">
        <v>3.9611506408918555</v>
      </c>
      <c r="BE51" s="1078">
        <v>1.8650127418092561</v>
      </c>
      <c r="BF51" s="1078">
        <v>1.129633299583624</v>
      </c>
      <c r="BG51" s="1078">
        <v>0</v>
      </c>
      <c r="BH51" s="1078">
        <v>7.5931558740966382E-2</v>
      </c>
      <c r="BI51" s="1078">
        <v>0.47103085112227711</v>
      </c>
      <c r="BJ51" s="1078">
        <v>0.40961756980055503</v>
      </c>
      <c r="BK51" s="1078">
        <v>0.17305331991982556</v>
      </c>
      <c r="BL51" s="1078">
        <v>0</v>
      </c>
      <c r="BM51" s="1078">
        <v>0</v>
      </c>
      <c r="BN51" s="1078">
        <v>0</v>
      </c>
    </row>
    <row r="52" spans="1:66" ht="13.65" customHeight="1">
      <c r="A52" s="98"/>
      <c r="B52" s="62" t="s">
        <v>494</v>
      </c>
      <c r="C52" s="98"/>
      <c r="D52" s="140"/>
      <c r="E52" s="1078">
        <v>106.72326367871169</v>
      </c>
      <c r="F52" s="1078">
        <v>85.068741315044619</v>
      </c>
      <c r="G52" s="1078">
        <v>21.65452236366707</v>
      </c>
      <c r="H52" s="1078">
        <v>49.011152540760172</v>
      </c>
      <c r="I52" s="1078">
        <v>43.528786614018038</v>
      </c>
      <c r="J52" s="1078">
        <v>0</v>
      </c>
      <c r="K52" s="1078">
        <v>5.5548407001894686</v>
      </c>
      <c r="L52" s="1078">
        <v>16.138190576164558</v>
      </c>
      <c r="M52" s="1078">
        <v>13.101843768741775</v>
      </c>
      <c r="N52" s="1078">
        <v>8.7339115689222364</v>
      </c>
      <c r="O52" s="1078">
        <v>5.4823659267421272</v>
      </c>
      <c r="P52" s="1078">
        <v>0</v>
      </c>
      <c r="Q52" s="1078">
        <v>1.0380257874086629</v>
      </c>
      <c r="R52" s="1078">
        <v>2.0339694483007582</v>
      </c>
      <c r="S52" s="1078">
        <v>2.0035768013725548</v>
      </c>
      <c r="T52" s="1078">
        <v>0.40679388966015168</v>
      </c>
      <c r="U52" s="1078">
        <v>29.722845129623789</v>
      </c>
      <c r="V52" s="1078">
        <v>16.393773423790758</v>
      </c>
      <c r="W52" s="1078">
        <v>0.22443800808835954</v>
      </c>
      <c r="X52" s="1078">
        <v>1.5569370334701247</v>
      </c>
      <c r="Y52" s="1078">
        <v>3.9543984731337343</v>
      </c>
      <c r="Z52" s="1078">
        <v>5.7764732331767243</v>
      </c>
      <c r="AA52" s="1078">
        <v>4.8815266759218199</v>
      </c>
      <c r="AB52" s="1078">
        <v>13.329071705833032</v>
      </c>
      <c r="AC52" s="1078">
        <v>0</v>
      </c>
      <c r="AD52" s="1078">
        <v>2.3500936354217914</v>
      </c>
      <c r="AE52" s="1078">
        <v>5.1092377383016547</v>
      </c>
      <c r="AF52" s="1078">
        <v>4.3734869448529992</v>
      </c>
      <c r="AG52" s="1078">
        <v>1.4962533872565871</v>
      </c>
      <c r="AH52" s="98"/>
      <c r="AI52" s="62" t="s">
        <v>494</v>
      </c>
      <c r="AJ52" s="98"/>
      <c r="AK52" s="140"/>
      <c r="AL52" s="1078">
        <v>16.099845495578002</v>
      </c>
      <c r="AM52" s="1078">
        <v>14.944924912288268</v>
      </c>
      <c r="AN52" s="1078">
        <v>1.4027375505522471E-2</v>
      </c>
      <c r="AO52" s="1078">
        <v>2.4058981944984157</v>
      </c>
      <c r="AP52" s="1078">
        <v>5.2833804898675902</v>
      </c>
      <c r="AQ52" s="1078">
        <v>4.8396645866873476</v>
      </c>
      <c r="AR52" s="1078">
        <v>2.4019542657293931</v>
      </c>
      <c r="AS52" s="1078">
        <v>1.15492058328973</v>
      </c>
      <c r="AT52" s="1078">
        <v>0</v>
      </c>
      <c r="AU52" s="1078">
        <v>0.22443800808835954</v>
      </c>
      <c r="AV52" s="1078">
        <v>0.59382556306883105</v>
      </c>
      <c r="AW52" s="1078">
        <v>0.18235588157179214</v>
      </c>
      <c r="AX52" s="1078">
        <v>0.15430113056074718</v>
      </c>
      <c r="AY52" s="1078">
        <v>11.889420512749728</v>
      </c>
      <c r="AZ52" s="1078">
        <v>10.201256364947547</v>
      </c>
      <c r="BA52" s="1078">
        <v>7.0136877527612357E-2</v>
      </c>
      <c r="BB52" s="1078">
        <v>2.6464981787119992</v>
      </c>
      <c r="BC52" s="1078">
        <v>3.946978194796491</v>
      </c>
      <c r="BD52" s="1078">
        <v>2.5463752448536674</v>
      </c>
      <c r="BE52" s="1078">
        <v>0.99126786905777797</v>
      </c>
      <c r="BF52" s="1078">
        <v>1.6881641478021805</v>
      </c>
      <c r="BG52" s="1078">
        <v>0</v>
      </c>
      <c r="BH52" s="1078">
        <v>0.21041063258283707</v>
      </c>
      <c r="BI52" s="1078">
        <v>1.1551238785923266</v>
      </c>
      <c r="BJ52" s="1078">
        <v>0.15430113056074718</v>
      </c>
      <c r="BK52" s="1078">
        <v>0.16832850606626967</v>
      </c>
      <c r="BL52" s="1078">
        <v>0</v>
      </c>
      <c r="BM52" s="1078">
        <v>0</v>
      </c>
      <c r="BN52" s="1078">
        <v>0</v>
      </c>
    </row>
    <row r="53" spans="1:66" ht="13.65" customHeight="1">
      <c r="A53" s="98"/>
      <c r="B53" s="62" t="s">
        <v>495</v>
      </c>
      <c r="C53" s="98"/>
      <c r="D53" s="140"/>
      <c r="E53" s="1078">
        <v>273.37383177554153</v>
      </c>
      <c r="F53" s="1078">
        <v>224.61059190017838</v>
      </c>
      <c r="G53" s="1078">
        <v>48.763239875363155</v>
      </c>
      <c r="H53" s="1078">
        <v>120.66251298019301</v>
      </c>
      <c r="I53" s="1078">
        <v>105.156801661404</v>
      </c>
      <c r="J53" s="1078">
        <v>0</v>
      </c>
      <c r="K53" s="1078">
        <v>15.070612668733302</v>
      </c>
      <c r="L53" s="1078">
        <v>40.43198338522771</v>
      </c>
      <c r="M53" s="1078">
        <v>30.403946002056252</v>
      </c>
      <c r="N53" s="1078">
        <v>19.250259605386756</v>
      </c>
      <c r="O53" s="1078">
        <v>15.505711318788991</v>
      </c>
      <c r="P53" s="1078">
        <v>0</v>
      </c>
      <c r="Q53" s="1078">
        <v>3.4870197300080226</v>
      </c>
      <c r="R53" s="1078">
        <v>5.9376947040478543</v>
      </c>
      <c r="S53" s="1078">
        <v>5.1287642782948692</v>
      </c>
      <c r="T53" s="1078">
        <v>0.95223260643824625</v>
      </c>
      <c r="U53" s="1078">
        <v>67.181723779809801</v>
      </c>
      <c r="V53" s="1078">
        <v>39.527518172351215</v>
      </c>
      <c r="W53" s="1078">
        <v>0</v>
      </c>
      <c r="X53" s="1078">
        <v>3.6780893042550376</v>
      </c>
      <c r="Y53" s="1078">
        <v>10.962616822422481</v>
      </c>
      <c r="Z53" s="1078">
        <v>12.992731048797015</v>
      </c>
      <c r="AA53" s="1078">
        <v>11.89408099687668</v>
      </c>
      <c r="AB53" s="1078">
        <v>27.654205607458582</v>
      </c>
      <c r="AC53" s="1078">
        <v>2.3883696780876866E-2</v>
      </c>
      <c r="AD53" s="1078">
        <v>5.2782969885737874</v>
      </c>
      <c r="AE53" s="1078">
        <v>12.013499480781064</v>
      </c>
      <c r="AF53" s="1078">
        <v>7.4517133956335826</v>
      </c>
      <c r="AG53" s="1078">
        <v>2.8868120456892723</v>
      </c>
      <c r="AH53" s="98"/>
      <c r="AI53" s="62" t="s">
        <v>495</v>
      </c>
      <c r="AJ53" s="98"/>
      <c r="AK53" s="140"/>
      <c r="AL53" s="1078">
        <v>47.530633437163623</v>
      </c>
      <c r="AM53" s="1078">
        <v>44.530633437163615</v>
      </c>
      <c r="AN53" s="1078">
        <v>7.1651090342630605E-2</v>
      </c>
      <c r="AO53" s="1078">
        <v>5.1973001038406714</v>
      </c>
      <c r="AP53" s="1078">
        <v>15.138110072685352</v>
      </c>
      <c r="AQ53" s="1078">
        <v>12.866043613705221</v>
      </c>
      <c r="AR53" s="1078">
        <v>11.257528556589738</v>
      </c>
      <c r="AS53" s="1078">
        <v>2.9999999999999996</v>
      </c>
      <c r="AT53" s="1078">
        <v>0</v>
      </c>
      <c r="AU53" s="1078">
        <v>0.66874350986455222</v>
      </c>
      <c r="AV53" s="1078">
        <v>1.4330218068526119</v>
      </c>
      <c r="AW53" s="1078">
        <v>0.47455867082070896</v>
      </c>
      <c r="AX53" s="1078">
        <v>0.42367601246212672</v>
      </c>
      <c r="AY53" s="1078">
        <v>37.998961578375095</v>
      </c>
      <c r="AZ53" s="1078">
        <v>35.395638629259516</v>
      </c>
      <c r="BA53" s="1078">
        <v>9.5534787123507464E-2</v>
      </c>
      <c r="BB53" s="1078">
        <v>9.8878504672830232</v>
      </c>
      <c r="BC53" s="1078">
        <v>11.27310488057388</v>
      </c>
      <c r="BD53" s="1078">
        <v>6.7590861889881531</v>
      </c>
      <c r="BE53" s="1078">
        <v>7.3800623052909513</v>
      </c>
      <c r="BF53" s="1078">
        <v>2.6033229491155785</v>
      </c>
      <c r="BG53" s="1078">
        <v>0</v>
      </c>
      <c r="BH53" s="1078">
        <v>0.66874350986455222</v>
      </c>
      <c r="BI53" s="1078">
        <v>0.81204569054981346</v>
      </c>
      <c r="BJ53" s="1078">
        <v>0.5970924195219216</v>
      </c>
      <c r="BK53" s="1078">
        <v>0.52544132917929109</v>
      </c>
      <c r="BL53" s="1078">
        <v>0</v>
      </c>
      <c r="BM53" s="1078">
        <v>0</v>
      </c>
      <c r="BN53" s="1078">
        <v>0</v>
      </c>
    </row>
    <row r="54" spans="1:66" ht="13.65" customHeight="1">
      <c r="A54" s="98"/>
      <c r="B54" s="62" t="s">
        <v>432</v>
      </c>
      <c r="C54" s="98"/>
      <c r="D54" s="140"/>
      <c r="E54" s="1078">
        <v>425.52447552757172</v>
      </c>
      <c r="F54" s="1078">
        <v>340.65268065516972</v>
      </c>
      <c r="G54" s="1078">
        <v>84.871794872402006</v>
      </c>
      <c r="H54" s="1078">
        <v>255.14219114407575</v>
      </c>
      <c r="I54" s="1078">
        <v>213.88111888269754</v>
      </c>
      <c r="J54" s="1078">
        <v>0</v>
      </c>
      <c r="K54" s="1078">
        <v>23.918414918592287</v>
      </c>
      <c r="L54" s="1078">
        <v>71.104895105422386</v>
      </c>
      <c r="M54" s="1078">
        <v>66.829836830324993</v>
      </c>
      <c r="N54" s="1078">
        <v>52.027972028357851</v>
      </c>
      <c r="O54" s="1078">
        <v>41.261072261378239</v>
      </c>
      <c r="P54" s="1078">
        <v>0</v>
      </c>
      <c r="Q54" s="1078">
        <v>7.0815850816375958</v>
      </c>
      <c r="R54" s="1078">
        <v>15.536130536245746</v>
      </c>
      <c r="S54" s="1078">
        <v>13.657342657443936</v>
      </c>
      <c r="T54" s="1078">
        <v>4.9860139860509607</v>
      </c>
      <c r="U54" s="1078">
        <v>89.785547786191358</v>
      </c>
      <c r="V54" s="1078">
        <v>54.19580419620609</v>
      </c>
      <c r="W54" s="1078">
        <v>0.65034965035447312</v>
      </c>
      <c r="X54" s="1078">
        <v>6.6480186480679473</v>
      </c>
      <c r="Y54" s="1078">
        <v>12.790209790304637</v>
      </c>
      <c r="Z54" s="1078">
        <v>11.706293706380515</v>
      </c>
      <c r="AA54" s="1078">
        <v>22.400932401098519</v>
      </c>
      <c r="AB54" s="1078">
        <v>35.589743589985261</v>
      </c>
      <c r="AC54" s="1078">
        <v>0</v>
      </c>
      <c r="AD54" s="1078">
        <v>5.6247086247429197</v>
      </c>
      <c r="AE54" s="1078">
        <v>12.12820512828765</v>
      </c>
      <c r="AF54" s="1078">
        <v>11.044289044363529</v>
      </c>
      <c r="AG54" s="1078">
        <v>6.7925407925911632</v>
      </c>
      <c r="AH54" s="98"/>
      <c r="AI54" s="62" t="s">
        <v>432</v>
      </c>
      <c r="AJ54" s="98"/>
      <c r="AK54" s="140"/>
      <c r="AL54" s="1078">
        <v>69.324009324493744</v>
      </c>
      <c r="AM54" s="1078">
        <v>61.881118881548105</v>
      </c>
      <c r="AN54" s="1078">
        <v>0.28904428904643248</v>
      </c>
      <c r="AO54" s="1078">
        <v>6.5034965035447314</v>
      </c>
      <c r="AP54" s="1078">
        <v>24.979020979191382</v>
      </c>
      <c r="AQ54" s="1078">
        <v>13.055944056026043</v>
      </c>
      <c r="AR54" s="1078">
        <v>17.053613053739518</v>
      </c>
      <c r="AS54" s="1078">
        <v>7.4428904429456368</v>
      </c>
      <c r="AT54" s="1078">
        <v>0</v>
      </c>
      <c r="AU54" s="1078">
        <v>1.2284382284473381</v>
      </c>
      <c r="AV54" s="1078">
        <v>1.5897435897553787</v>
      </c>
      <c r="AW54" s="1078">
        <v>2.3846153846330682</v>
      </c>
      <c r="AX54" s="1078">
        <v>2.2400932401098519</v>
      </c>
      <c r="AY54" s="1078">
        <v>11.272727272810867</v>
      </c>
      <c r="AZ54" s="1078">
        <v>10.694638694718002</v>
      </c>
      <c r="BA54" s="1078">
        <v>0.57808857809286496</v>
      </c>
      <c r="BB54" s="1078">
        <v>2.8181818182027167</v>
      </c>
      <c r="BC54" s="1078">
        <v>2.8181818182027167</v>
      </c>
      <c r="BD54" s="1078">
        <v>3.7575757576036222</v>
      </c>
      <c r="BE54" s="1078">
        <v>0.72261072261608117</v>
      </c>
      <c r="BF54" s="1078">
        <v>0.57808857809286496</v>
      </c>
      <c r="BG54" s="1078">
        <v>0</v>
      </c>
      <c r="BH54" s="1078">
        <v>0.14452214452321624</v>
      </c>
      <c r="BI54" s="1078">
        <v>0.21678321678482437</v>
      </c>
      <c r="BJ54" s="1078">
        <v>0.21678321678482437</v>
      </c>
      <c r="BK54" s="1078">
        <v>0</v>
      </c>
      <c r="BL54" s="1078">
        <v>0</v>
      </c>
      <c r="BM54" s="1078">
        <v>0</v>
      </c>
      <c r="BN54" s="1078">
        <v>0</v>
      </c>
    </row>
    <row r="55" spans="1:66" ht="13.65" customHeight="1">
      <c r="A55" s="1100" t="s">
        <v>20</v>
      </c>
      <c r="B55" s="1100"/>
      <c r="C55" s="1100"/>
      <c r="D55" s="2"/>
      <c r="E55" s="1078"/>
      <c r="F55" s="1078"/>
      <c r="G55" s="1078"/>
      <c r="H55" s="1078"/>
      <c r="I55" s="1078"/>
      <c r="J55" s="1078"/>
      <c r="K55" s="1078"/>
      <c r="L55" s="1078"/>
      <c r="M55" s="1078"/>
      <c r="N55" s="1078"/>
      <c r="O55" s="1078"/>
      <c r="P55" s="1078"/>
      <c r="Q55" s="1078"/>
      <c r="R55" s="1078"/>
      <c r="S55" s="1078"/>
      <c r="T55" s="1078"/>
      <c r="U55" s="1078"/>
      <c r="V55" s="1078"/>
      <c r="W55" s="1078"/>
      <c r="X55" s="1078"/>
      <c r="Y55" s="1078"/>
      <c r="Z55" s="1078"/>
      <c r="AA55" s="1078"/>
      <c r="AB55" s="1078"/>
      <c r="AC55" s="1078"/>
      <c r="AD55" s="1078"/>
      <c r="AE55" s="1078"/>
      <c r="AF55" s="1078"/>
      <c r="AG55" s="1078"/>
      <c r="AH55" s="1100" t="s">
        <v>20</v>
      </c>
      <c r="AI55" s="1100"/>
      <c r="AJ55" s="1100"/>
      <c r="AK55" s="2"/>
      <c r="AL55" s="1078"/>
      <c r="AM55" s="1078"/>
      <c r="AN55" s="1078"/>
      <c r="AO55" s="1078"/>
      <c r="AP55" s="1078"/>
      <c r="AQ55" s="1078"/>
      <c r="AR55" s="1078"/>
      <c r="AS55" s="1078"/>
      <c r="AT55" s="1078"/>
      <c r="AU55" s="1078"/>
      <c r="AV55" s="1078"/>
      <c r="AW55" s="1078"/>
      <c r="AX55" s="1078"/>
      <c r="AY55" s="1078"/>
      <c r="AZ55" s="1078"/>
      <c r="BA55" s="1078"/>
      <c r="BB55" s="1078"/>
      <c r="BC55" s="1078"/>
      <c r="BD55" s="1078"/>
      <c r="BE55" s="1078"/>
      <c r="BF55" s="1078"/>
      <c r="BG55" s="1078"/>
      <c r="BH55" s="1078"/>
      <c r="BI55" s="1078"/>
      <c r="BJ55" s="1078"/>
      <c r="BK55" s="1078"/>
      <c r="BL55" s="1078"/>
      <c r="BM55" s="1078"/>
      <c r="BN55" s="1078"/>
    </row>
    <row r="56" spans="1:66" ht="13.65" customHeight="1">
      <c r="A56" s="120"/>
      <c r="B56" s="62" t="s">
        <v>487</v>
      </c>
      <c r="C56" s="120"/>
      <c r="D56" s="141"/>
      <c r="E56" s="1078">
        <v>2.4784941904897435</v>
      </c>
      <c r="F56" s="1078">
        <v>1.8918715615492383</v>
      </c>
      <c r="G56" s="1078">
        <v>0.58662262894050643</v>
      </c>
      <c r="H56" s="1078">
        <v>0.15102244482908042</v>
      </c>
      <c r="I56" s="1078">
        <v>0.13932285242970616</v>
      </c>
      <c r="J56" s="1078">
        <v>8.3421234829406648E-3</v>
      </c>
      <c r="K56" s="1078">
        <v>1.4128458328125933E-2</v>
      </c>
      <c r="L56" s="1078">
        <v>3.3382783948038203E-2</v>
      </c>
      <c r="M56" s="1078">
        <v>3.9726430557965292E-2</v>
      </c>
      <c r="N56" s="1078">
        <v>4.3743056112635972E-2</v>
      </c>
      <c r="O56" s="1078">
        <v>1.1699592399374273E-2</v>
      </c>
      <c r="P56" s="1078">
        <v>0</v>
      </c>
      <c r="Q56" s="1078">
        <v>4.0179170118217157E-3</v>
      </c>
      <c r="R56" s="1078">
        <v>7.6816753875525567E-3</v>
      </c>
      <c r="S56" s="1078">
        <v>0</v>
      </c>
      <c r="T56" s="1078">
        <v>0</v>
      </c>
      <c r="U56" s="1078">
        <v>0.40422363675010697</v>
      </c>
      <c r="V56" s="1078">
        <v>0.19203651831942109</v>
      </c>
      <c r="W56" s="1078">
        <v>0</v>
      </c>
      <c r="X56" s="1078">
        <v>6.8906675074512222E-3</v>
      </c>
      <c r="Y56" s="1078">
        <v>5.7511066025408591E-2</v>
      </c>
      <c r="Z56" s="1078">
        <v>6.1570696252660845E-2</v>
      </c>
      <c r="AA56" s="1078">
        <v>6.6064088533900348E-2</v>
      </c>
      <c r="AB56" s="1078">
        <v>0.21218711843068613</v>
      </c>
      <c r="AC56" s="1078">
        <v>0</v>
      </c>
      <c r="AD56" s="1078">
        <v>2.8531145350993388E-2</v>
      </c>
      <c r="AE56" s="1078">
        <v>7.631447574162839E-2</v>
      </c>
      <c r="AF56" s="1078">
        <v>6.357157362842529E-2</v>
      </c>
      <c r="AG56" s="1078">
        <v>4.3769923709639003E-2</v>
      </c>
      <c r="AH56" s="120"/>
      <c r="AI56" s="62" t="s">
        <v>487</v>
      </c>
      <c r="AJ56" s="120"/>
      <c r="AK56" s="141"/>
      <c r="AL56" s="1078">
        <v>0.25850748808881013</v>
      </c>
      <c r="AM56" s="1078">
        <v>0.25264276291170756</v>
      </c>
      <c r="AN56" s="1078">
        <v>0</v>
      </c>
      <c r="AO56" s="1078">
        <v>2.4975346980514419E-2</v>
      </c>
      <c r="AP56" s="1078">
        <v>9.315562910369371E-2</v>
      </c>
      <c r="AQ56" s="1078">
        <v>8.4414466996793391E-2</v>
      </c>
      <c r="AR56" s="1078">
        <v>5.0097319830705957E-2</v>
      </c>
      <c r="AS56" s="1078">
        <v>5.8647251771026115E-3</v>
      </c>
      <c r="AT56" s="1078">
        <v>0</v>
      </c>
      <c r="AU56" s="1078">
        <v>0</v>
      </c>
      <c r="AV56" s="1078">
        <v>0</v>
      </c>
      <c r="AW56" s="1078">
        <v>5.8647251771026115E-3</v>
      </c>
      <c r="AX56" s="1078">
        <v>0</v>
      </c>
      <c r="AY56" s="1078">
        <v>0.84181425854065906</v>
      </c>
      <c r="AZ56" s="1078">
        <v>0.68205772761213201</v>
      </c>
      <c r="BA56" s="1078">
        <v>0</v>
      </c>
      <c r="BB56" s="1078">
        <v>0.11341264207491901</v>
      </c>
      <c r="BC56" s="1078">
        <v>0.17339761380793728</v>
      </c>
      <c r="BD56" s="1078">
        <v>0.24355789713821091</v>
      </c>
      <c r="BE56" s="1078">
        <v>0.15168957459106447</v>
      </c>
      <c r="BF56" s="1078">
        <v>0.15975653092852726</v>
      </c>
      <c r="BG56" s="1078">
        <v>0</v>
      </c>
      <c r="BH56" s="1078">
        <v>1.7154175252782136E-2</v>
      </c>
      <c r="BI56" s="1078">
        <v>4.7845771145757734E-2</v>
      </c>
      <c r="BJ56" s="1078">
        <v>5.6196842603396718E-2</v>
      </c>
      <c r="BK56" s="1078">
        <v>3.855974192659066E-2</v>
      </c>
      <c r="BL56" s="1078">
        <v>0.82292636228108751</v>
      </c>
      <c r="BM56" s="1078">
        <v>0.62961327338665829</v>
      </c>
      <c r="BN56" s="1078">
        <v>0.19331308889442966</v>
      </c>
    </row>
    <row r="57" spans="1:66" ht="13.65" customHeight="1">
      <c r="A57" s="6"/>
      <c r="B57" s="62" t="s">
        <v>488</v>
      </c>
      <c r="C57" s="6"/>
      <c r="D57" s="2"/>
      <c r="E57" s="1078">
        <v>3.3373173166634222</v>
      </c>
      <c r="F57" s="1078">
        <v>2.6194794344941834</v>
      </c>
      <c r="G57" s="1078">
        <v>0.7178378821692375</v>
      </c>
      <c r="H57" s="1078">
        <v>0.37083128529096571</v>
      </c>
      <c r="I57" s="1078">
        <v>0.34095786747478801</v>
      </c>
      <c r="J57" s="1078">
        <v>0</v>
      </c>
      <c r="K57" s="1078">
        <v>5.9845568567268746E-3</v>
      </c>
      <c r="L57" s="1078">
        <v>4.7966628964995525E-2</v>
      </c>
      <c r="M57" s="1078">
        <v>0.1973848250778924</v>
      </c>
      <c r="N57" s="1078">
        <v>8.9621856575173173E-2</v>
      </c>
      <c r="O57" s="1078">
        <v>2.9873417816177753E-2</v>
      </c>
      <c r="P57" s="1078">
        <v>0</v>
      </c>
      <c r="Q57" s="1078">
        <v>0</v>
      </c>
      <c r="R57" s="1078">
        <v>9.1209692985501183E-3</v>
      </c>
      <c r="S57" s="1078">
        <v>2.0752448517627635E-2</v>
      </c>
      <c r="T57" s="1078">
        <v>0</v>
      </c>
      <c r="U57" s="1078">
        <v>0.89193959254092081</v>
      </c>
      <c r="V57" s="1078">
        <v>0.44417427244163138</v>
      </c>
      <c r="W57" s="1078">
        <v>6.1833589169793543E-3</v>
      </c>
      <c r="X57" s="1078">
        <v>4.1952840141869015E-2</v>
      </c>
      <c r="Y57" s="1078">
        <v>0.12336400954800719</v>
      </c>
      <c r="Z57" s="1078">
        <v>0.14573220143581539</v>
      </c>
      <c r="AA57" s="1078">
        <v>0.12694186239896024</v>
      </c>
      <c r="AB57" s="1078">
        <v>0.44776532009929004</v>
      </c>
      <c r="AC57" s="1078">
        <v>0</v>
      </c>
      <c r="AD57" s="1078">
        <v>8.5892993809231363E-2</v>
      </c>
      <c r="AE57" s="1078">
        <v>0.10796353603761143</v>
      </c>
      <c r="AF57" s="1078">
        <v>0.15655339223345713</v>
      </c>
      <c r="AG57" s="1078">
        <v>9.7355398018989917E-2</v>
      </c>
      <c r="AH57" s="6"/>
      <c r="AI57" s="62" t="s">
        <v>488</v>
      </c>
      <c r="AJ57" s="6"/>
      <c r="AK57" s="2"/>
      <c r="AL57" s="1078">
        <v>0.49445357459101524</v>
      </c>
      <c r="AM57" s="1078">
        <v>0.47482862522666586</v>
      </c>
      <c r="AN57" s="1078">
        <v>0</v>
      </c>
      <c r="AO57" s="1078">
        <v>1.813812608555599E-2</v>
      </c>
      <c r="AP57" s="1078">
        <v>0.13118257251487803</v>
      </c>
      <c r="AQ57" s="1078">
        <v>0.21089584279682413</v>
      </c>
      <c r="AR57" s="1078">
        <v>0.11461208382940787</v>
      </c>
      <c r="AS57" s="1078">
        <v>1.9624949364349418E-2</v>
      </c>
      <c r="AT57" s="1078">
        <v>0</v>
      </c>
      <c r="AU57" s="1078">
        <v>1.9172194910922796E-3</v>
      </c>
      <c r="AV57" s="1078">
        <v>8.8538649366285693E-3</v>
      </c>
      <c r="AW57" s="1078">
        <v>8.8538649366285693E-3</v>
      </c>
      <c r="AX57" s="1078">
        <v>0</v>
      </c>
      <c r="AY57" s="1078">
        <v>1.2470851473254163</v>
      </c>
      <c r="AZ57" s="1078">
        <v>1.1022377681435456</v>
      </c>
      <c r="BA57" s="1078">
        <v>0</v>
      </c>
      <c r="BB57" s="1078">
        <v>0.10585754395956741</v>
      </c>
      <c r="BC57" s="1078">
        <v>0.2933142806393077</v>
      </c>
      <c r="BD57" s="1078">
        <v>0.52696757358509283</v>
      </c>
      <c r="BE57" s="1078">
        <v>0.17609836995957745</v>
      </c>
      <c r="BF57" s="1078">
        <v>0.14484737918187102</v>
      </c>
      <c r="BG57" s="1078">
        <v>5.9845568567268746E-3</v>
      </c>
      <c r="BH57" s="1078">
        <v>8.3004983796452457E-3</v>
      </c>
      <c r="BI57" s="1078">
        <v>7.9539707119066477E-3</v>
      </c>
      <c r="BJ57" s="1078">
        <v>5.5022577903451039E-2</v>
      </c>
      <c r="BK57" s="1078">
        <v>6.7585775330141207E-2</v>
      </c>
      <c r="BL57" s="1078">
        <v>0.33300771691510372</v>
      </c>
      <c r="BM57" s="1078">
        <v>0.25728090120755392</v>
      </c>
      <c r="BN57" s="1078">
        <v>7.5726815707549744E-2</v>
      </c>
    </row>
    <row r="58" spans="1:66" ht="13.65" customHeight="1">
      <c r="A58" s="98"/>
      <c r="B58" s="62" t="s">
        <v>489</v>
      </c>
      <c r="C58" s="98"/>
      <c r="D58" s="140"/>
      <c r="E58" s="1078">
        <v>4.4310621467866351</v>
      </c>
      <c r="F58" s="1078">
        <v>3.4114069667642988</v>
      </c>
      <c r="G58" s="1078">
        <v>1.0196551800223377</v>
      </c>
      <c r="H58" s="1078">
        <v>0.67905511965353393</v>
      </c>
      <c r="I58" s="1078">
        <v>0.61366280862875111</v>
      </c>
      <c r="J58" s="1078">
        <v>0</v>
      </c>
      <c r="K58" s="1078">
        <v>2.5001502672012194E-2</v>
      </c>
      <c r="L58" s="1078">
        <v>0.13219174692241303</v>
      </c>
      <c r="M58" s="1078">
        <v>0.23353281719994265</v>
      </c>
      <c r="N58" s="1078">
        <v>0.22293674183438308</v>
      </c>
      <c r="O58" s="1078">
        <v>6.5392311024782906E-2</v>
      </c>
      <c r="P58" s="1078">
        <v>0</v>
      </c>
      <c r="Q58" s="1078">
        <v>6.7256936744748566E-3</v>
      </c>
      <c r="R58" s="1078">
        <v>2.4819502258349009E-2</v>
      </c>
      <c r="S58" s="1078">
        <v>1.7833458532431099E-2</v>
      </c>
      <c r="T58" s="1078">
        <v>1.6013656559527936E-2</v>
      </c>
      <c r="U58" s="1078">
        <v>1.2307848060634348</v>
      </c>
      <c r="V58" s="1078">
        <v>0.62107113132756675</v>
      </c>
      <c r="W58" s="1078">
        <v>0</v>
      </c>
      <c r="X58" s="1078">
        <v>4.6878484270877797E-2</v>
      </c>
      <c r="Y58" s="1078">
        <v>0.18017046076979543</v>
      </c>
      <c r="Z58" s="1078">
        <v>0.23932971125741967</v>
      </c>
      <c r="AA58" s="1078">
        <v>0.15469247502947364</v>
      </c>
      <c r="AB58" s="1078">
        <v>0.60971367473586802</v>
      </c>
      <c r="AC58" s="1078">
        <v>0</v>
      </c>
      <c r="AD58" s="1078">
        <v>0.10183753041143444</v>
      </c>
      <c r="AE58" s="1078">
        <v>0.21121402843086426</v>
      </c>
      <c r="AF58" s="1078">
        <v>0.20541090311565013</v>
      </c>
      <c r="AG58" s="1078">
        <v>9.125121277791913E-2</v>
      </c>
      <c r="AH58" s="98"/>
      <c r="AI58" s="62" t="s">
        <v>489</v>
      </c>
      <c r="AJ58" s="98"/>
      <c r="AK58" s="140"/>
      <c r="AL58" s="1078">
        <v>0.9498606306442029</v>
      </c>
      <c r="AM58" s="1078">
        <v>0.8851769261796274</v>
      </c>
      <c r="AN58" s="1078">
        <v>0</v>
      </c>
      <c r="AO58" s="1078">
        <v>3.9911743752388935E-2</v>
      </c>
      <c r="AP58" s="1078">
        <v>0.2703859688709529</v>
      </c>
      <c r="AQ58" s="1078">
        <v>0.3321566434424198</v>
      </c>
      <c r="AR58" s="1078">
        <v>0.2427225701138655</v>
      </c>
      <c r="AS58" s="1078">
        <v>6.468370446457547E-2</v>
      </c>
      <c r="AT58" s="1078">
        <v>0</v>
      </c>
      <c r="AU58" s="1078">
        <v>0</v>
      </c>
      <c r="AV58" s="1078">
        <v>1.1738428086544454E-2</v>
      </c>
      <c r="AW58" s="1078">
        <v>3.6122128304645319E-2</v>
      </c>
      <c r="AX58" s="1078">
        <v>1.6823148073385703E-2</v>
      </c>
      <c r="AY58" s="1078">
        <v>1.4078450507950773</v>
      </c>
      <c r="AZ58" s="1078">
        <v>1.1708413182432809</v>
      </c>
      <c r="BA58" s="1078">
        <v>4.9838359919131886E-3</v>
      </c>
      <c r="BB58" s="1078">
        <v>0.10188512306593779</v>
      </c>
      <c r="BC58" s="1078">
        <v>0.35271153740934608</v>
      </c>
      <c r="BD58" s="1078">
        <v>0.4005396032075017</v>
      </c>
      <c r="BE58" s="1078">
        <v>0.31072121856858231</v>
      </c>
      <c r="BF58" s="1078">
        <v>0.23700373255179649</v>
      </c>
      <c r="BG58" s="1078">
        <v>0</v>
      </c>
      <c r="BH58" s="1078">
        <v>1.6992001580925471E-2</v>
      </c>
      <c r="BI58" s="1078">
        <v>9.9456721409810475E-2</v>
      </c>
      <c r="BJ58" s="1078">
        <v>7.7173680635910569E-2</v>
      </c>
      <c r="BK58" s="1078">
        <v>4.3381328925149981E-2</v>
      </c>
      <c r="BL58" s="1078">
        <v>0.16351653963038551</v>
      </c>
      <c r="BM58" s="1078">
        <v>0.11923983798415773</v>
      </c>
      <c r="BN58" s="1078">
        <v>4.4276701646227698E-2</v>
      </c>
    </row>
    <row r="59" spans="1:66" ht="13.65" customHeight="1">
      <c r="A59" s="98"/>
      <c r="B59" s="62" t="s">
        <v>490</v>
      </c>
      <c r="C59" s="98"/>
      <c r="D59" s="140"/>
      <c r="E59" s="1078">
        <v>6.6524046053160122</v>
      </c>
      <c r="F59" s="1078">
        <v>5.0202103068890018</v>
      </c>
      <c r="G59" s="1078">
        <v>1.6321942984270108</v>
      </c>
      <c r="H59" s="1078">
        <v>1.3527742838452257</v>
      </c>
      <c r="I59" s="1078">
        <v>1.2333164905732812</v>
      </c>
      <c r="J59" s="1078">
        <v>0</v>
      </c>
      <c r="K59" s="1078">
        <v>0.10777634104110595</v>
      </c>
      <c r="L59" s="1078">
        <v>0.28214886710876308</v>
      </c>
      <c r="M59" s="1078">
        <v>0.44921582597659171</v>
      </c>
      <c r="N59" s="1078">
        <v>0.3941754564468184</v>
      </c>
      <c r="O59" s="1078">
        <v>0.11945779327194429</v>
      </c>
      <c r="P59" s="1078">
        <v>0</v>
      </c>
      <c r="Q59" s="1078">
        <v>1.3350899505777234E-2</v>
      </c>
      <c r="R59" s="1078">
        <v>3.1740167225901374E-2</v>
      </c>
      <c r="S59" s="1078">
        <v>5.0230457942533349E-2</v>
      </c>
      <c r="T59" s="1078">
        <v>2.4136268597732321E-2</v>
      </c>
      <c r="U59" s="1078">
        <v>1.9663573820005034</v>
      </c>
      <c r="V59" s="1078">
        <v>0.81889182730834098</v>
      </c>
      <c r="W59" s="1078">
        <v>8.6816360580863842E-3</v>
      </c>
      <c r="X59" s="1078">
        <v>6.2420168308798318E-2</v>
      </c>
      <c r="Y59" s="1078">
        <v>0.28862704280248813</v>
      </c>
      <c r="Z59" s="1078">
        <v>0.22949643051604596</v>
      </c>
      <c r="AA59" s="1078">
        <v>0.22966654962292235</v>
      </c>
      <c r="AB59" s="1078">
        <v>1.1474655546921608</v>
      </c>
      <c r="AC59" s="1078">
        <v>0</v>
      </c>
      <c r="AD59" s="1078">
        <v>0.18121526210590541</v>
      </c>
      <c r="AE59" s="1078">
        <v>0.47079992980091773</v>
      </c>
      <c r="AF59" s="1078">
        <v>0.33849253771493315</v>
      </c>
      <c r="AG59" s="1078">
        <v>0.15695782507040426</v>
      </c>
      <c r="AH59" s="98"/>
      <c r="AI59" s="62" t="s">
        <v>490</v>
      </c>
      <c r="AJ59" s="98"/>
      <c r="AK59" s="140"/>
      <c r="AL59" s="1078">
        <v>1.5552488159098801</v>
      </c>
      <c r="AM59" s="1078">
        <v>1.4649060991216067</v>
      </c>
      <c r="AN59" s="1078">
        <v>0</v>
      </c>
      <c r="AO59" s="1078">
        <v>0.15011935742929258</v>
      </c>
      <c r="AP59" s="1078">
        <v>0.3536417845706839</v>
      </c>
      <c r="AQ59" s="1078">
        <v>0.64822522798177984</v>
      </c>
      <c r="AR59" s="1078">
        <v>0.31291972913985006</v>
      </c>
      <c r="AS59" s="1078">
        <v>9.0342716788272978E-2</v>
      </c>
      <c r="AT59" s="1078">
        <v>0</v>
      </c>
      <c r="AU59" s="1078">
        <v>1.4465078212423045E-2</v>
      </c>
      <c r="AV59" s="1078">
        <v>3.0512477014147353E-2</v>
      </c>
      <c r="AW59" s="1078">
        <v>1.4558185781922918E-2</v>
      </c>
      <c r="AX59" s="1078">
        <v>3.0806975779779665E-2</v>
      </c>
      <c r="AY59" s="1078">
        <v>1.7054893949499697</v>
      </c>
      <c r="AZ59" s="1078">
        <v>1.4623677284080532</v>
      </c>
      <c r="BA59" s="1078">
        <v>0</v>
      </c>
      <c r="BB59" s="1078">
        <v>0.13380965013022933</v>
      </c>
      <c r="BC59" s="1078">
        <v>0.49627640050010419</v>
      </c>
      <c r="BD59" s="1078">
        <v>0.46719734052986484</v>
      </c>
      <c r="BE59" s="1078">
        <v>0.36508433724785483</v>
      </c>
      <c r="BF59" s="1078">
        <v>0.24312166654191578</v>
      </c>
      <c r="BG59" s="1078">
        <v>0</v>
      </c>
      <c r="BH59" s="1078">
        <v>2.6224983411422362E-2</v>
      </c>
      <c r="BI59" s="1078">
        <v>9.1461155381234338E-2</v>
      </c>
      <c r="BJ59" s="1078">
        <v>7.8259658538757007E-2</v>
      </c>
      <c r="BK59" s="1078">
        <v>4.717586921050218E-2</v>
      </c>
      <c r="BL59" s="1078">
        <v>7.2534728610434779E-2</v>
      </c>
      <c r="BM59" s="1078">
        <v>4.0324634572582126E-2</v>
      </c>
      <c r="BN59" s="1078">
        <v>3.2210094037852646E-2</v>
      </c>
    </row>
    <row r="60" spans="1:66" ht="13.65" customHeight="1">
      <c r="A60" s="98"/>
      <c r="B60" s="62" t="s">
        <v>491</v>
      </c>
      <c r="C60" s="98"/>
      <c r="D60" s="140"/>
      <c r="E60" s="1078">
        <v>10.144737953443142</v>
      </c>
      <c r="F60" s="1078">
        <v>7.8435987316737554</v>
      </c>
      <c r="G60" s="1078">
        <v>2.3011392217693873</v>
      </c>
      <c r="H60" s="1078">
        <v>2.162299983945001</v>
      </c>
      <c r="I60" s="1078">
        <v>2.0162339439972619</v>
      </c>
      <c r="J60" s="1078">
        <v>0</v>
      </c>
      <c r="K60" s="1078">
        <v>9.86369919170208E-2</v>
      </c>
      <c r="L60" s="1078">
        <v>0.4601751101009855</v>
      </c>
      <c r="M60" s="1078">
        <v>0.77676577194967478</v>
      </c>
      <c r="N60" s="1078">
        <v>0.68065607002958051</v>
      </c>
      <c r="O60" s="1078">
        <v>0.14606603994773967</v>
      </c>
      <c r="P60" s="1078">
        <v>0</v>
      </c>
      <c r="Q60" s="1078">
        <v>9.2791995933725509E-3</v>
      </c>
      <c r="R60" s="1078">
        <v>4.6310240679811807E-2</v>
      </c>
      <c r="S60" s="1078">
        <v>3.6859473657484279E-2</v>
      </c>
      <c r="T60" s="1078">
        <v>5.3617126017071061E-2</v>
      </c>
      <c r="U60" s="1078">
        <v>3.0026673451577475</v>
      </c>
      <c r="V60" s="1078">
        <v>1.3363202613923193</v>
      </c>
      <c r="W60" s="1078">
        <v>1.8431451356936634E-3</v>
      </c>
      <c r="X60" s="1078">
        <v>0.10549930596773271</v>
      </c>
      <c r="Y60" s="1078">
        <v>0.41548000001482521</v>
      </c>
      <c r="Z60" s="1078">
        <v>0.42192243161511855</v>
      </c>
      <c r="AA60" s="1078">
        <v>0.39157537865894831</v>
      </c>
      <c r="AB60" s="1078">
        <v>1.6663470837654284</v>
      </c>
      <c r="AC60" s="1078">
        <v>3.6149524725070255E-3</v>
      </c>
      <c r="AD60" s="1078">
        <v>0.24234813656267393</v>
      </c>
      <c r="AE60" s="1078">
        <v>0.67622900404277675</v>
      </c>
      <c r="AF60" s="1078">
        <v>0.5143462184052372</v>
      </c>
      <c r="AG60" s="1078">
        <v>0.2298087722822334</v>
      </c>
      <c r="AH60" s="98"/>
      <c r="AI60" s="62" t="s">
        <v>491</v>
      </c>
      <c r="AJ60" s="98"/>
      <c r="AK60" s="140"/>
      <c r="AL60" s="1078">
        <v>2.428827224480433</v>
      </c>
      <c r="AM60" s="1078">
        <v>2.328068612098289</v>
      </c>
      <c r="AN60" s="1078">
        <v>2.9883607106691869E-3</v>
      </c>
      <c r="AO60" s="1078">
        <v>0.177609957227336</v>
      </c>
      <c r="AP60" s="1078">
        <v>0.75912611782232431</v>
      </c>
      <c r="AQ60" s="1078">
        <v>0.77492076233964113</v>
      </c>
      <c r="AR60" s="1078">
        <v>0.61342341399831701</v>
      </c>
      <c r="AS60" s="1078">
        <v>0.10075861238214349</v>
      </c>
      <c r="AT60" s="1078">
        <v>0</v>
      </c>
      <c r="AU60" s="1078">
        <v>2.7919370110704906E-2</v>
      </c>
      <c r="AV60" s="1078">
        <v>4.5088632161930035E-2</v>
      </c>
      <c r="AW60" s="1078">
        <v>1.7587254801271282E-2</v>
      </c>
      <c r="AX60" s="1078">
        <v>1.0163355308237287E-2</v>
      </c>
      <c r="AY60" s="1078">
        <v>2.5509433998599587</v>
      </c>
      <c r="AZ60" s="1078">
        <v>2.1652171847188857</v>
      </c>
      <c r="BA60" s="1078">
        <v>0</v>
      </c>
      <c r="BB60" s="1078">
        <v>0.22279745257682609</v>
      </c>
      <c r="BC60" s="1078">
        <v>0.71623276228794719</v>
      </c>
      <c r="BD60" s="1078">
        <v>0.84105850402537763</v>
      </c>
      <c r="BE60" s="1078">
        <v>0.3851284658287345</v>
      </c>
      <c r="BF60" s="1078">
        <v>0.3857262151410723</v>
      </c>
      <c r="BG60" s="1078">
        <v>0</v>
      </c>
      <c r="BH60" s="1078">
        <v>3.9850881950077743E-2</v>
      </c>
      <c r="BI60" s="1078">
        <v>0.14304248159847538</v>
      </c>
      <c r="BJ60" s="1078">
        <v>0.1206716292481793</v>
      </c>
      <c r="BK60" s="1078">
        <v>8.2161222344339938E-2</v>
      </c>
      <c r="BL60" s="1078">
        <v>0</v>
      </c>
      <c r="BM60" s="1078">
        <v>0</v>
      </c>
      <c r="BN60" s="1078">
        <v>0</v>
      </c>
    </row>
    <row r="61" spans="1:66" ht="13.65" customHeight="1">
      <c r="A61" s="98"/>
      <c r="B61" s="62" t="s">
        <v>492</v>
      </c>
      <c r="C61" s="98"/>
      <c r="D61" s="140"/>
      <c r="E61" s="1078">
        <v>15.448561315031069</v>
      </c>
      <c r="F61" s="1078">
        <v>11.8732950678195</v>
      </c>
      <c r="G61" s="1078">
        <v>3.5752662472115717</v>
      </c>
      <c r="H61" s="1078">
        <v>4.0730832470103362</v>
      </c>
      <c r="I61" s="1078">
        <v>3.6731340474018892</v>
      </c>
      <c r="J61" s="1078">
        <v>1.6758632958436617E-3</v>
      </c>
      <c r="K61" s="1078">
        <v>0.31077200471574423</v>
      </c>
      <c r="L61" s="1078">
        <v>1.1895529631358637</v>
      </c>
      <c r="M61" s="1078">
        <v>1.1170031155383522</v>
      </c>
      <c r="N61" s="1078">
        <v>1.0541301007160804</v>
      </c>
      <c r="O61" s="1078">
        <v>0.39994919960844788</v>
      </c>
      <c r="P61" s="1078">
        <v>1.6758632958436617E-3</v>
      </c>
      <c r="Q61" s="1078">
        <v>5.7173284338647455E-2</v>
      </c>
      <c r="R61" s="1078">
        <v>0.12449232100214806</v>
      </c>
      <c r="S61" s="1078">
        <v>0.16530489495173048</v>
      </c>
      <c r="T61" s="1078">
        <v>5.13028360200782E-2</v>
      </c>
      <c r="U61" s="1078">
        <v>4.6344176200153289</v>
      </c>
      <c r="V61" s="1078">
        <v>2.1310943449123787</v>
      </c>
      <c r="W61" s="1078">
        <v>4.7482793380665203E-3</v>
      </c>
      <c r="X61" s="1078">
        <v>0.20055817024211403</v>
      </c>
      <c r="Y61" s="1078">
        <v>0.58528852505008389</v>
      </c>
      <c r="Z61" s="1078">
        <v>0.7257546602382835</v>
      </c>
      <c r="AA61" s="1078">
        <v>0.61474471004382991</v>
      </c>
      <c r="AB61" s="1078">
        <v>2.5033232751029519</v>
      </c>
      <c r="AC61" s="1078">
        <v>1.4912333852720863E-2</v>
      </c>
      <c r="AD61" s="1078">
        <v>0.29976566703461593</v>
      </c>
      <c r="AE61" s="1078">
        <v>1.0369150663702356</v>
      </c>
      <c r="AF61" s="1078">
        <v>0.74287772937019048</v>
      </c>
      <c r="AG61" s="1078">
        <v>0.40885247847518824</v>
      </c>
      <c r="AH61" s="98"/>
      <c r="AI61" s="62" t="s">
        <v>492</v>
      </c>
      <c r="AJ61" s="98"/>
      <c r="AK61" s="140"/>
      <c r="AL61" s="1078">
        <v>3.3477565034282972</v>
      </c>
      <c r="AM61" s="1078">
        <v>3.1161132071687225</v>
      </c>
      <c r="AN61" s="1078">
        <v>1.0505306793722129E-2</v>
      </c>
      <c r="AO61" s="1078">
        <v>0.26225052834422841</v>
      </c>
      <c r="AP61" s="1078">
        <v>0.82768875419427879</v>
      </c>
      <c r="AQ61" s="1078">
        <v>1.0916952001750895</v>
      </c>
      <c r="AR61" s="1078">
        <v>0.92397341766140484</v>
      </c>
      <c r="AS61" s="1078">
        <v>0.23164329625957333</v>
      </c>
      <c r="AT61" s="1078">
        <v>0</v>
      </c>
      <c r="AU61" s="1078">
        <v>2.0059009728495659E-2</v>
      </c>
      <c r="AV61" s="1078">
        <v>9.6469963436123948E-2</v>
      </c>
      <c r="AW61" s="1078">
        <v>9.8735649022245506E-2</v>
      </c>
      <c r="AX61" s="1078">
        <v>1.6378674072708224E-2</v>
      </c>
      <c r="AY61" s="1078">
        <v>3.3933039445771049</v>
      </c>
      <c r="AZ61" s="1078">
        <v>2.9560657858861292</v>
      </c>
      <c r="BA61" s="1078">
        <v>5.0275898875309852E-3</v>
      </c>
      <c r="BB61" s="1078">
        <v>0.29770138800896118</v>
      </c>
      <c r="BC61" s="1078">
        <v>0.93996953894113366</v>
      </c>
      <c r="BD61" s="1078">
        <v>1.0365746850529771</v>
      </c>
      <c r="BE61" s="1078">
        <v>0.67679258399552555</v>
      </c>
      <c r="BF61" s="1078">
        <v>0.43723815869097471</v>
      </c>
      <c r="BG61" s="1078">
        <v>0</v>
      </c>
      <c r="BH61" s="1078">
        <v>2.4618062130681115E-2</v>
      </c>
      <c r="BI61" s="1078">
        <v>0.12684730478781328</v>
      </c>
      <c r="BJ61" s="1078">
        <v>0.17096528381796208</v>
      </c>
      <c r="BK61" s="1078">
        <v>0.11480750795451829</v>
      </c>
      <c r="BL61" s="1078">
        <v>0</v>
      </c>
      <c r="BM61" s="1078">
        <v>0</v>
      </c>
      <c r="BN61" s="1078">
        <v>0</v>
      </c>
    </row>
    <row r="62" spans="1:66" ht="13.65" customHeight="1">
      <c r="A62" s="98"/>
      <c r="B62" s="62" t="s">
        <v>493</v>
      </c>
      <c r="C62" s="98"/>
      <c r="D62" s="140"/>
      <c r="E62" s="1078">
        <v>21.641185686739767</v>
      </c>
      <c r="F62" s="1078">
        <v>17.13416443845016</v>
      </c>
      <c r="G62" s="1078">
        <v>4.5070212482896208</v>
      </c>
      <c r="H62" s="1078">
        <v>5.6347315377701479</v>
      </c>
      <c r="I62" s="1078">
        <v>5.1627018452020152</v>
      </c>
      <c r="J62" s="1078">
        <v>0</v>
      </c>
      <c r="K62" s="1078">
        <v>0.51792473891115565</v>
      </c>
      <c r="L62" s="1078">
        <v>1.6867586823657019</v>
      </c>
      <c r="M62" s="1078">
        <v>1.6910795723934959</v>
      </c>
      <c r="N62" s="1078">
        <v>1.2669388515316604</v>
      </c>
      <c r="O62" s="1078">
        <v>0.47202969256813565</v>
      </c>
      <c r="P62" s="1078">
        <v>0</v>
      </c>
      <c r="Q62" s="1078">
        <v>5.9435789595348058E-2</v>
      </c>
      <c r="R62" s="1078">
        <v>0.26009768148789059</v>
      </c>
      <c r="S62" s="1078">
        <v>9.558566947086182E-2</v>
      </c>
      <c r="T62" s="1078">
        <v>5.6910552014035248E-2</v>
      </c>
      <c r="U62" s="1078">
        <v>6.5128156685782237</v>
      </c>
      <c r="V62" s="1078">
        <v>3.2600503933519898</v>
      </c>
      <c r="W62" s="1078">
        <v>0</v>
      </c>
      <c r="X62" s="1078">
        <v>0.27150121989539217</v>
      </c>
      <c r="Y62" s="1078">
        <v>0.88895278301477143</v>
      </c>
      <c r="Z62" s="1078">
        <v>0.86369667377828108</v>
      </c>
      <c r="AA62" s="1078">
        <v>1.2358997166635441</v>
      </c>
      <c r="AB62" s="1078">
        <v>3.252765275226233</v>
      </c>
      <c r="AC62" s="1078">
        <v>0</v>
      </c>
      <c r="AD62" s="1078">
        <v>0.48053653071826957</v>
      </c>
      <c r="AE62" s="1078">
        <v>1.2346835445453324</v>
      </c>
      <c r="AF62" s="1078">
        <v>1.0880885594701906</v>
      </c>
      <c r="AG62" s="1078">
        <v>0.44945664049244005</v>
      </c>
      <c r="AH62" s="98"/>
      <c r="AI62" s="62" t="s">
        <v>493</v>
      </c>
      <c r="AJ62" s="98"/>
      <c r="AK62" s="140"/>
      <c r="AL62" s="1078">
        <v>4.9085778306106498</v>
      </c>
      <c r="AM62" s="1078">
        <v>4.6088896938603856</v>
      </c>
      <c r="AN62" s="1078">
        <v>3.0551444564780404E-3</v>
      </c>
      <c r="AO62" s="1078">
        <v>0.40195977172944058</v>
      </c>
      <c r="AP62" s="1078">
        <v>1.3142057677133481</v>
      </c>
      <c r="AQ62" s="1078">
        <v>1.6280870399340994</v>
      </c>
      <c r="AR62" s="1078">
        <v>1.2615819700270181</v>
      </c>
      <c r="AS62" s="1078">
        <v>0.29968813675026496</v>
      </c>
      <c r="AT62" s="1078">
        <v>0</v>
      </c>
      <c r="AU62" s="1078">
        <v>4.0685659981485912E-2</v>
      </c>
      <c r="AV62" s="1078">
        <v>0.10366329684736757</v>
      </c>
      <c r="AW62" s="1078">
        <v>7.6471191546502962E-2</v>
      </c>
      <c r="AX62" s="1078">
        <v>7.8867988374908493E-2</v>
      </c>
      <c r="AY62" s="1078">
        <v>4.5850606497807593</v>
      </c>
      <c r="AZ62" s="1078">
        <v>4.1025225060357711</v>
      </c>
      <c r="BA62" s="1078">
        <v>1.2220577825912161E-2</v>
      </c>
      <c r="BB62" s="1078">
        <v>0.72216527845748291</v>
      </c>
      <c r="BC62" s="1078">
        <v>1.4317777796945363</v>
      </c>
      <c r="BD62" s="1078">
        <v>1.0569495651931076</v>
      </c>
      <c r="BE62" s="1078">
        <v>0.87940930486473246</v>
      </c>
      <c r="BF62" s="1078">
        <v>0.48253814374498716</v>
      </c>
      <c r="BG62" s="1078">
        <v>0</v>
      </c>
      <c r="BH62" s="1078">
        <v>6.5236319866364148E-2</v>
      </c>
      <c r="BI62" s="1078">
        <v>0.20455731767912133</v>
      </c>
      <c r="BJ62" s="1078">
        <v>0.11539213748890079</v>
      </c>
      <c r="BK62" s="1078">
        <v>9.7352368710600781E-2</v>
      </c>
      <c r="BL62" s="1078">
        <v>0</v>
      </c>
      <c r="BM62" s="1078">
        <v>0</v>
      </c>
      <c r="BN62" s="1078">
        <v>0</v>
      </c>
    </row>
    <row r="63" spans="1:66" ht="13.65" customHeight="1">
      <c r="A63" s="98"/>
      <c r="B63" s="62" t="s">
        <v>494</v>
      </c>
      <c r="C63" s="98"/>
      <c r="D63" s="140"/>
      <c r="E63" s="1078">
        <v>47.825782495835547</v>
      </c>
      <c r="F63" s="1078">
        <v>37.07812649365146</v>
      </c>
      <c r="G63" s="1078">
        <v>10.747656002184089</v>
      </c>
      <c r="H63" s="1078">
        <v>18.447823805897787</v>
      </c>
      <c r="I63" s="1078">
        <v>15.711666415416216</v>
      </c>
      <c r="J63" s="1078">
        <v>2.5591002254835009E-2</v>
      </c>
      <c r="K63" s="1078">
        <v>1.672117546521654</v>
      </c>
      <c r="L63" s="1078">
        <v>5.3628133257507313</v>
      </c>
      <c r="M63" s="1078">
        <v>4.6925370267671163</v>
      </c>
      <c r="N63" s="1078">
        <v>3.9586075141218791</v>
      </c>
      <c r="O63" s="1078">
        <v>2.7361573904815732</v>
      </c>
      <c r="P63" s="1078">
        <v>0</v>
      </c>
      <c r="Q63" s="1078">
        <v>0.52659506970785264</v>
      </c>
      <c r="R63" s="1078">
        <v>0.99498230493629414</v>
      </c>
      <c r="S63" s="1078">
        <v>0.71717650885538808</v>
      </c>
      <c r="T63" s="1078">
        <v>0.49740350698203883</v>
      </c>
      <c r="U63" s="1078">
        <v>15.356657435772997</v>
      </c>
      <c r="V63" s="1078">
        <v>8.9883352683312463</v>
      </c>
      <c r="W63" s="1078">
        <v>3.6558574649764295E-3</v>
      </c>
      <c r="X63" s="1078">
        <v>1.1631836288286819</v>
      </c>
      <c r="Y63" s="1078">
        <v>2.6431316768575566</v>
      </c>
      <c r="Z63" s="1078">
        <v>2.6482848119410587</v>
      </c>
      <c r="AA63" s="1078">
        <v>2.5300792932389711</v>
      </c>
      <c r="AB63" s="1078">
        <v>6.3683221674417494</v>
      </c>
      <c r="AC63" s="1078">
        <v>9.8555824167444836E-2</v>
      </c>
      <c r="AD63" s="1078">
        <v>1.1156132169366764</v>
      </c>
      <c r="AE63" s="1078">
        <v>2.3633020132924125</v>
      </c>
      <c r="AF63" s="1078">
        <v>1.9470916237740354</v>
      </c>
      <c r="AG63" s="1078">
        <v>0.84375948927117994</v>
      </c>
      <c r="AH63" s="98"/>
      <c r="AI63" s="62" t="s">
        <v>494</v>
      </c>
      <c r="AJ63" s="98"/>
      <c r="AK63" s="140"/>
      <c r="AL63" s="1078">
        <v>8.6622572603306427</v>
      </c>
      <c r="AM63" s="1078">
        <v>7.9307583113053468</v>
      </c>
      <c r="AN63" s="1078">
        <v>2.6961948803813744E-2</v>
      </c>
      <c r="AO63" s="1078">
        <v>1.1938841083592124</v>
      </c>
      <c r="AP63" s="1078">
        <v>2.948409806709587</v>
      </c>
      <c r="AQ63" s="1078">
        <v>2.5669258153748409</v>
      </c>
      <c r="AR63" s="1078">
        <v>1.1945766320578917</v>
      </c>
      <c r="AS63" s="1078">
        <v>0.731498949025295</v>
      </c>
      <c r="AT63" s="1078">
        <v>2.9475350810791327E-2</v>
      </c>
      <c r="AU63" s="1078">
        <v>0.10508603332815809</v>
      </c>
      <c r="AV63" s="1078">
        <v>0.24729076090406044</v>
      </c>
      <c r="AW63" s="1078">
        <v>0.3141849865726058</v>
      </c>
      <c r="AX63" s="1078">
        <v>3.5461817409679366E-2</v>
      </c>
      <c r="AY63" s="1078">
        <v>5.359043993834125</v>
      </c>
      <c r="AZ63" s="1078">
        <v>4.4437106411336789</v>
      </c>
      <c r="BA63" s="1078">
        <v>3.6558574649764295E-3</v>
      </c>
      <c r="BB63" s="1078">
        <v>0.56887668322564955</v>
      </c>
      <c r="BC63" s="1078">
        <v>1.1961957999036394</v>
      </c>
      <c r="BD63" s="1078">
        <v>1.7936295498420092</v>
      </c>
      <c r="BE63" s="1078">
        <v>0.88135275069740493</v>
      </c>
      <c r="BF63" s="1078">
        <v>0.91533335270044602</v>
      </c>
      <c r="BG63" s="1078">
        <v>0</v>
      </c>
      <c r="BH63" s="1078">
        <v>7.1081501394977556E-2</v>
      </c>
      <c r="BI63" s="1078">
        <v>0.37370843410854054</v>
      </c>
      <c r="BJ63" s="1078">
        <v>0.32662847444967663</v>
      </c>
      <c r="BK63" s="1078">
        <v>0.14391494274725139</v>
      </c>
      <c r="BL63" s="1078">
        <v>0</v>
      </c>
      <c r="BM63" s="1078">
        <v>0</v>
      </c>
      <c r="BN63" s="1078">
        <v>0</v>
      </c>
    </row>
    <row r="64" spans="1:66" ht="13.65" customHeight="1">
      <c r="A64" s="98"/>
      <c r="B64" s="62" t="s">
        <v>495</v>
      </c>
      <c r="C64" s="98"/>
      <c r="D64" s="140"/>
      <c r="E64" s="1078">
        <v>49.970185870022448</v>
      </c>
      <c r="F64" s="1078">
        <v>39.730638532633499</v>
      </c>
      <c r="G64" s="1078">
        <v>10.239547337388951</v>
      </c>
      <c r="H64" s="1078">
        <v>17.741356074199594</v>
      </c>
      <c r="I64" s="1078">
        <v>15.937062146900098</v>
      </c>
      <c r="J64" s="1078">
        <v>4.2306564286830543E-2</v>
      </c>
      <c r="K64" s="1078">
        <v>1.8653778340747256</v>
      </c>
      <c r="L64" s="1078">
        <v>5.8550807709714663</v>
      </c>
      <c r="M64" s="1078">
        <v>5.4702454291665079</v>
      </c>
      <c r="N64" s="1078">
        <v>2.7040515484005678</v>
      </c>
      <c r="O64" s="1078">
        <v>1.8042939272994936</v>
      </c>
      <c r="P64" s="1078">
        <v>0</v>
      </c>
      <c r="Q64" s="1078">
        <v>0.40594674958261417</v>
      </c>
      <c r="R64" s="1078">
        <v>0.72095795925833506</v>
      </c>
      <c r="S64" s="1078">
        <v>0.56560678016685773</v>
      </c>
      <c r="T64" s="1078">
        <v>0.11178243829168655</v>
      </c>
      <c r="U64" s="1078">
        <v>16.077248349986736</v>
      </c>
      <c r="V64" s="1078">
        <v>9.0206028252126789</v>
      </c>
      <c r="W64" s="1078">
        <v>0</v>
      </c>
      <c r="X64" s="1078">
        <v>0.67828132460023838</v>
      </c>
      <c r="Y64" s="1078">
        <v>2.2528154881228639</v>
      </c>
      <c r="Z64" s="1078">
        <v>3.1202050832448665</v>
      </c>
      <c r="AA64" s="1078">
        <v>2.9693009292447106</v>
      </c>
      <c r="AB64" s="1078">
        <v>7.0566455247740603</v>
      </c>
      <c r="AC64" s="1078">
        <v>4.9430350025189288E-3</v>
      </c>
      <c r="AD64" s="1078">
        <v>0.98403690548223166</v>
      </c>
      <c r="AE64" s="1078">
        <v>2.9487271087504006</v>
      </c>
      <c r="AF64" s="1078">
        <v>2.3233271075215294</v>
      </c>
      <c r="AG64" s="1078">
        <v>0.79561136801737864</v>
      </c>
      <c r="AH64" s="98"/>
      <c r="AI64" s="62" t="s">
        <v>495</v>
      </c>
      <c r="AJ64" s="98"/>
      <c r="AK64" s="140"/>
      <c r="AL64" s="1078">
        <v>11.124368387981169</v>
      </c>
      <c r="AM64" s="1078">
        <v>10.608713722648693</v>
      </c>
      <c r="AN64" s="1078">
        <v>1.9772140010075715E-2</v>
      </c>
      <c r="AO64" s="1078">
        <v>1.2444655998695611</v>
      </c>
      <c r="AP64" s="1078">
        <v>3.6248010667193813</v>
      </c>
      <c r="AQ64" s="1078">
        <v>3.7088703537615348</v>
      </c>
      <c r="AR64" s="1078">
        <v>2.0108045622881394</v>
      </c>
      <c r="AS64" s="1078">
        <v>0.51565466533247717</v>
      </c>
      <c r="AT64" s="1078">
        <v>0</v>
      </c>
      <c r="AU64" s="1078">
        <v>9.3917665047859644E-2</v>
      </c>
      <c r="AV64" s="1078">
        <v>0.1822744157186327</v>
      </c>
      <c r="AW64" s="1078">
        <v>0.160374024525682</v>
      </c>
      <c r="AX64" s="1078">
        <v>7.908856004030286E-2</v>
      </c>
      <c r="AY64" s="1078">
        <v>5.0272130578549552</v>
      </c>
      <c r="AZ64" s="1078">
        <v>4.1642598378720326</v>
      </c>
      <c r="BA64" s="1078">
        <v>0</v>
      </c>
      <c r="BB64" s="1078">
        <v>0.60140259197343826</v>
      </c>
      <c r="BC64" s="1078">
        <v>1.3708683740334253</v>
      </c>
      <c r="BD64" s="1078">
        <v>1.3172913668646751</v>
      </c>
      <c r="BE64" s="1078">
        <v>0.87469750500049359</v>
      </c>
      <c r="BF64" s="1078">
        <v>0.86295321998292329</v>
      </c>
      <c r="BG64" s="1078">
        <v>0</v>
      </c>
      <c r="BH64" s="1078">
        <v>6.4259455032746077E-2</v>
      </c>
      <c r="BI64" s="1078">
        <v>0.34205802217350945</v>
      </c>
      <c r="BJ64" s="1078">
        <v>0.3546627614287321</v>
      </c>
      <c r="BK64" s="1078">
        <v>0.10197298134793574</v>
      </c>
      <c r="BL64" s="1078">
        <v>0</v>
      </c>
      <c r="BM64" s="1078">
        <v>0</v>
      </c>
      <c r="BN64" s="1078">
        <v>0</v>
      </c>
    </row>
    <row r="65" spans="1:66" ht="13.65" customHeight="1" thickBot="1">
      <c r="A65" s="100"/>
      <c r="B65" s="63" t="s">
        <v>432</v>
      </c>
      <c r="C65" s="100"/>
      <c r="D65" s="142"/>
      <c r="E65" s="1079">
        <v>218.55441741352209</v>
      </c>
      <c r="F65" s="1079">
        <v>175.48271446858894</v>
      </c>
      <c r="G65" s="1079">
        <v>43.071702944933179</v>
      </c>
      <c r="H65" s="1079">
        <v>113.83269312843802</v>
      </c>
      <c r="I65" s="1079">
        <v>98.143832693101416</v>
      </c>
      <c r="J65" s="1079">
        <v>0</v>
      </c>
      <c r="K65" s="1079">
        <v>12.574903969266666</v>
      </c>
      <c r="L65" s="1079">
        <v>35.760136577028312</v>
      </c>
      <c r="M65" s="1079">
        <v>28.595390524960031</v>
      </c>
      <c r="N65" s="1079">
        <v>21.213401621846423</v>
      </c>
      <c r="O65" s="1079">
        <v>15.688860435336613</v>
      </c>
      <c r="P65" s="1079">
        <v>0</v>
      </c>
      <c r="Q65" s="1079">
        <v>3.0529236022185269</v>
      </c>
      <c r="R65" s="1079">
        <v>5.9645753307716891</v>
      </c>
      <c r="S65" s="1079">
        <v>5.2885189927434295</v>
      </c>
      <c r="T65" s="1079">
        <v>1.3828425096029666</v>
      </c>
      <c r="U65" s="1079">
        <v>54.882629107966217</v>
      </c>
      <c r="V65" s="1079">
        <v>31.736662398625395</v>
      </c>
      <c r="W65" s="1079">
        <v>0.25522833973531095</v>
      </c>
      <c r="X65" s="1079">
        <v>2.8860435339300543</v>
      </c>
      <c r="Y65" s="1079">
        <v>7.5881348698228983</v>
      </c>
      <c r="Z65" s="1079">
        <v>9.4728979940221176</v>
      </c>
      <c r="AA65" s="1079">
        <v>11.534357661115013</v>
      </c>
      <c r="AB65" s="1079">
        <v>23.145966709340826</v>
      </c>
      <c r="AC65" s="1079">
        <v>0</v>
      </c>
      <c r="AD65" s="1079">
        <v>3.9462227912921155</v>
      </c>
      <c r="AE65" s="1079">
        <v>8.6188647033693471</v>
      </c>
      <c r="AF65" s="1079">
        <v>7.0285958173262548</v>
      </c>
      <c r="AG65" s="1079">
        <v>3.5522833973531096</v>
      </c>
      <c r="AH65" s="100"/>
      <c r="AI65" s="63" t="s">
        <v>432</v>
      </c>
      <c r="AJ65" s="100"/>
      <c r="AK65" s="142"/>
      <c r="AL65" s="1079">
        <v>29.833119931711526</v>
      </c>
      <c r="AM65" s="1079">
        <v>27.029449423815613</v>
      </c>
      <c r="AN65" s="1079">
        <v>3.9265898420817069E-2</v>
      </c>
      <c r="AO65" s="1079">
        <v>3.5497225778914387</v>
      </c>
      <c r="AP65" s="1079">
        <v>9.687153222364298</v>
      </c>
      <c r="AQ65" s="1079">
        <v>6.9372599231762679</v>
      </c>
      <c r="AR65" s="1079">
        <v>6.8160478019627897</v>
      </c>
      <c r="AS65" s="1079">
        <v>2.8036705078959145</v>
      </c>
      <c r="AT65" s="1079">
        <v>0</v>
      </c>
      <c r="AU65" s="1079">
        <v>0.54972257789143897</v>
      </c>
      <c r="AV65" s="1079">
        <v>1.0601792573620608</v>
      </c>
      <c r="AW65" s="1079">
        <v>0.6269739650022379</v>
      </c>
      <c r="AX65" s="1079">
        <v>0.56679470764017703</v>
      </c>
      <c r="AY65" s="1079">
        <v>20.005975245406297</v>
      </c>
      <c r="AZ65" s="1079">
        <v>18.572769953046475</v>
      </c>
      <c r="BA65" s="1079">
        <v>0.18651301749888108</v>
      </c>
      <c r="BB65" s="1079">
        <v>5.6935552710184751</v>
      </c>
      <c r="BC65" s="1079">
        <v>5.9389671361485812</v>
      </c>
      <c r="BD65" s="1079">
        <v>3.6517285531359871</v>
      </c>
      <c r="BE65" s="1079">
        <v>3.1020059752445484</v>
      </c>
      <c r="BF65" s="1079">
        <v>1.4332052923598229</v>
      </c>
      <c r="BG65" s="1079">
        <v>0</v>
      </c>
      <c r="BH65" s="1079">
        <v>0.35339308578735362</v>
      </c>
      <c r="BI65" s="1079">
        <v>0.5006402048654176</v>
      </c>
      <c r="BJ65" s="1079">
        <v>0.25522833973531095</v>
      </c>
      <c r="BK65" s="1079">
        <v>0.32394366197174079</v>
      </c>
      <c r="BL65" s="1079">
        <v>0</v>
      </c>
      <c r="BM65" s="1079">
        <v>0</v>
      </c>
      <c r="BN65" s="1079">
        <v>0</v>
      </c>
    </row>
    <row r="66" spans="1:66" ht="13.65" customHeight="1"/>
    <row r="67" spans="1:66" ht="12.75" customHeight="1"/>
  </sheetData>
  <mergeCells count="73">
    <mergeCell ref="BL3:BN5"/>
    <mergeCell ref="AY5:BK5"/>
    <mergeCell ref="BL6:BL7"/>
    <mergeCell ref="BM6:BM7"/>
    <mergeCell ref="BN6:BN7"/>
    <mergeCell ref="AY6:AY7"/>
    <mergeCell ref="AZ6:BE6"/>
    <mergeCell ref="BF6:BK6"/>
    <mergeCell ref="A19:C19"/>
    <mergeCell ref="AH19:AJ19"/>
    <mergeCell ref="A20:C20"/>
    <mergeCell ref="AH20:AJ20"/>
    <mergeCell ref="A21:C21"/>
    <mergeCell ref="AH21:AJ21"/>
    <mergeCell ref="A44:C44"/>
    <mergeCell ref="AH44:AJ44"/>
    <mergeCell ref="A55:C55"/>
    <mergeCell ref="AH55:AJ55"/>
    <mergeCell ref="A22:C22"/>
    <mergeCell ref="AH22:AJ22"/>
    <mergeCell ref="A23:C23"/>
    <mergeCell ref="AH23:AJ23"/>
    <mergeCell ref="A26:C26"/>
    <mergeCell ref="AH26:AJ26"/>
    <mergeCell ref="A33:C33"/>
    <mergeCell ref="AH33:AJ33"/>
    <mergeCell ref="A24:C24"/>
    <mergeCell ref="AH24:AJ24"/>
    <mergeCell ref="A25:C25"/>
    <mergeCell ref="AH25:AJ25"/>
    <mergeCell ref="A16:C16"/>
    <mergeCell ref="AH16:AJ16"/>
    <mergeCell ref="A17:C17"/>
    <mergeCell ref="AH17:AJ17"/>
    <mergeCell ref="A18:C18"/>
    <mergeCell ref="AH18:AJ18"/>
    <mergeCell ref="A13:C13"/>
    <mergeCell ref="AH13:AJ13"/>
    <mergeCell ref="A14:C14"/>
    <mergeCell ref="AH14:AJ14"/>
    <mergeCell ref="A15:C15"/>
    <mergeCell ref="AH15:AJ15"/>
    <mergeCell ref="A10:C10"/>
    <mergeCell ref="AH10:AJ10"/>
    <mergeCell ref="A11:C11"/>
    <mergeCell ref="AH11:AJ11"/>
    <mergeCell ref="A12:C12"/>
    <mergeCell ref="AH12:AJ12"/>
    <mergeCell ref="A8:C8"/>
    <mergeCell ref="AH8:AJ8"/>
    <mergeCell ref="A9:C9"/>
    <mergeCell ref="AH9:AJ9"/>
    <mergeCell ref="U6:U7"/>
    <mergeCell ref="V6:AA6"/>
    <mergeCell ref="AB6:AG6"/>
    <mergeCell ref="E6:E7"/>
    <mergeCell ref="F6:F7"/>
    <mergeCell ref="G6:G7"/>
    <mergeCell ref="H6:H7"/>
    <mergeCell ref="I6:N6"/>
    <mergeCell ref="O6:T6"/>
    <mergeCell ref="A1:N1"/>
    <mergeCell ref="AH1:AX1"/>
    <mergeCell ref="A3:C7"/>
    <mergeCell ref="E3:G5"/>
    <mergeCell ref="AH3:AJ7"/>
    <mergeCell ref="U5:AG5"/>
    <mergeCell ref="AL5:AX5"/>
    <mergeCell ref="AL6:AL7"/>
    <mergeCell ref="H5:N5"/>
    <mergeCell ref="O5:T5"/>
    <mergeCell ref="AM6:AR6"/>
    <mergeCell ref="AS6:AX6"/>
  </mergeCells>
  <phoneticPr fontId="5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14" max="63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view="pageBreakPreview" zoomScaleNormal="50" workbookViewId="0">
      <selection activeCell="J65" sqref="J65"/>
    </sheetView>
  </sheetViews>
  <sheetFormatPr defaultColWidth="9.109375" defaultRowHeight="15.6"/>
  <cols>
    <col min="1" max="1" width="2.33203125" style="178" customWidth="1"/>
    <col min="2" max="2" width="18.6640625" style="178" customWidth="1"/>
    <col min="3" max="3" width="2.33203125" style="178" customWidth="1"/>
    <col min="4" max="4" width="1.6640625" style="179" customWidth="1"/>
    <col min="5" max="5" width="14.6640625" style="155" customWidth="1"/>
    <col min="6" max="6" width="4.33203125" style="155" customWidth="1"/>
    <col min="7" max="7" width="16.6640625" style="155" customWidth="1"/>
    <col min="8" max="8" width="4.33203125" style="155" customWidth="1"/>
    <col min="9" max="9" width="16.6640625" style="155" customWidth="1"/>
    <col min="10" max="10" width="4.33203125" style="155" customWidth="1"/>
    <col min="11" max="11" width="9.109375" style="155"/>
    <col min="12" max="12" width="12.88671875" style="155" bestFit="1" customWidth="1"/>
    <col min="13" max="13" width="9.6640625" style="155" customWidth="1"/>
    <col min="14" max="14" width="9.88671875" style="155" customWidth="1"/>
    <col min="15" max="16384" width="9.109375" style="155"/>
  </cols>
  <sheetData>
    <row r="1" spans="1:17" s="154" customFormat="1" ht="35.1" customHeight="1">
      <c r="A1" s="152" t="s">
        <v>590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7" ht="12.9" customHeight="1" thickBot="1">
      <c r="A2" s="155"/>
      <c r="B2" s="156"/>
      <c r="C2" s="157"/>
      <c r="D2" s="158"/>
      <c r="E2" s="159"/>
      <c r="F2" s="159"/>
      <c r="G2" s="159"/>
      <c r="H2" s="159"/>
      <c r="I2" s="159"/>
      <c r="J2" s="160" t="s">
        <v>592</v>
      </c>
    </row>
    <row r="3" spans="1:17" ht="15" customHeight="1">
      <c r="A3" s="1153" t="s">
        <v>23</v>
      </c>
      <c r="B3" s="1153"/>
      <c r="C3" s="1153"/>
      <c r="D3" s="161"/>
      <c r="E3" s="1156" t="s">
        <v>78</v>
      </c>
      <c r="F3" s="1157"/>
      <c r="G3" s="1156" t="s">
        <v>553</v>
      </c>
      <c r="H3" s="1157"/>
      <c r="I3" s="1156" t="s">
        <v>168</v>
      </c>
      <c r="J3" s="1162"/>
      <c r="Q3" s="162"/>
    </row>
    <row r="4" spans="1:17" ht="15" customHeight="1">
      <c r="A4" s="1154"/>
      <c r="B4" s="1154"/>
      <c r="C4" s="1154"/>
      <c r="D4" s="161"/>
      <c r="E4" s="1158"/>
      <c r="F4" s="1159"/>
      <c r="G4" s="1158"/>
      <c r="H4" s="1159"/>
      <c r="I4" s="1158"/>
      <c r="J4" s="1163"/>
    </row>
    <row r="5" spans="1:17" ht="48.75" customHeight="1">
      <c r="A5" s="1155"/>
      <c r="B5" s="1155"/>
      <c r="C5" s="1155"/>
      <c r="D5" s="99"/>
      <c r="E5" s="1160"/>
      <c r="F5" s="1161"/>
      <c r="G5" s="1160"/>
      <c r="H5" s="1161"/>
      <c r="I5" s="1160"/>
      <c r="J5" s="1164"/>
    </row>
    <row r="6" spans="1:17" s="165" customFormat="1" ht="24.6" hidden="1" customHeight="1">
      <c r="A6" s="1165" t="s">
        <v>834</v>
      </c>
      <c r="B6" s="1165"/>
      <c r="C6" s="1165"/>
      <c r="D6" s="18"/>
      <c r="E6" s="163">
        <v>129991458</v>
      </c>
      <c r="F6" s="164"/>
      <c r="G6" s="164">
        <v>105258817</v>
      </c>
      <c r="H6" s="164"/>
      <c r="I6" s="164">
        <v>24732641</v>
      </c>
    </row>
    <row r="7" spans="1:17" s="165" customFormat="1" ht="24.6" hidden="1" customHeight="1">
      <c r="A7" s="1152" t="s">
        <v>835</v>
      </c>
      <c r="B7" s="1152"/>
      <c r="C7" s="1152"/>
      <c r="D7" s="18"/>
      <c r="E7" s="166">
        <v>118393561.99816777</v>
      </c>
      <c r="F7" s="167"/>
      <c r="G7" s="167">
        <v>95398874.19872877</v>
      </c>
      <c r="H7" s="167"/>
      <c r="I7" s="167">
        <v>22994687.799438879</v>
      </c>
    </row>
    <row r="8" spans="1:17" s="165" customFormat="1" ht="24.6" hidden="1" customHeight="1">
      <c r="A8" s="1152" t="s">
        <v>836</v>
      </c>
      <c r="B8" s="1152"/>
      <c r="C8" s="1152"/>
      <c r="D8" s="18"/>
      <c r="E8" s="166">
        <v>90204965.037000105</v>
      </c>
      <c r="F8" s="167"/>
      <c r="G8" s="167">
        <v>70638374.57499966</v>
      </c>
      <c r="H8" s="167"/>
      <c r="I8" s="167">
        <v>19566590.462000091</v>
      </c>
    </row>
    <row r="9" spans="1:17" s="165" customFormat="1" ht="19.5" hidden="1" customHeight="1">
      <c r="A9" s="1152" t="s">
        <v>837</v>
      </c>
      <c r="B9" s="1152"/>
      <c r="C9" s="1152"/>
      <c r="D9" s="18"/>
      <c r="E9" s="166">
        <v>91350274.64845255</v>
      </c>
      <c r="F9" s="167"/>
      <c r="G9" s="167">
        <v>67969049.190299273</v>
      </c>
      <c r="H9" s="167"/>
      <c r="I9" s="167">
        <v>23381225.458153117</v>
      </c>
    </row>
    <row r="10" spans="1:17" s="165" customFormat="1" ht="19.5" hidden="1" customHeight="1">
      <c r="A10" s="1152" t="s">
        <v>838</v>
      </c>
      <c r="B10" s="1152"/>
      <c r="C10" s="1152"/>
      <c r="D10" s="18"/>
      <c r="E10" s="166">
        <v>100773783.08861336</v>
      </c>
      <c r="F10" s="167"/>
      <c r="G10" s="167">
        <v>77367533.54695791</v>
      </c>
      <c r="H10" s="167"/>
      <c r="I10" s="167">
        <v>23406249.541655455</v>
      </c>
    </row>
    <row r="11" spans="1:17" s="130" customFormat="1" ht="19.5" hidden="1" customHeight="1">
      <c r="A11" s="1100" t="s">
        <v>839</v>
      </c>
      <c r="B11" s="1100"/>
      <c r="C11" s="1100"/>
      <c r="D11" s="2"/>
      <c r="E11" s="131">
        <v>104616357.15462527</v>
      </c>
      <c r="F11" s="132"/>
      <c r="G11" s="50">
        <v>82504221.960096911</v>
      </c>
      <c r="H11" s="50"/>
      <c r="I11" s="50">
        <v>22112135.194528367</v>
      </c>
    </row>
    <row r="12" spans="1:17" s="165" customFormat="1" ht="19.5" hidden="1" customHeight="1">
      <c r="A12" s="1152" t="s">
        <v>840</v>
      </c>
      <c r="B12" s="1152"/>
      <c r="C12" s="1152"/>
      <c r="D12" s="18"/>
      <c r="E12" s="166">
        <v>100988053.15670443</v>
      </c>
      <c r="F12" s="167"/>
      <c r="G12" s="50">
        <v>78056508.787830189</v>
      </c>
      <c r="H12" s="167"/>
      <c r="I12" s="50">
        <v>22931544.368874259</v>
      </c>
    </row>
    <row r="13" spans="1:17" s="165" customFormat="1" ht="18" hidden="1" customHeight="1">
      <c r="A13" s="1152" t="s">
        <v>16</v>
      </c>
      <c r="B13" s="1152"/>
      <c r="C13" s="1152"/>
      <c r="D13" s="18"/>
      <c r="E13" s="166">
        <v>100995805.8924465</v>
      </c>
      <c r="F13" s="168"/>
      <c r="G13" s="50">
        <v>77284127.118604407</v>
      </c>
      <c r="H13" s="168"/>
      <c r="I13" s="50">
        <v>23711678.7738421</v>
      </c>
    </row>
    <row r="14" spans="1:17" s="165" customFormat="1" ht="18" hidden="1" customHeight="1">
      <c r="A14" s="1100" t="s">
        <v>841</v>
      </c>
      <c r="B14" s="1100"/>
      <c r="C14" s="1100"/>
      <c r="D14" s="18"/>
      <c r="E14" s="166">
        <v>91708987.744631439</v>
      </c>
      <c r="F14" s="167"/>
      <c r="G14" s="50">
        <v>66949770.766271278</v>
      </c>
      <c r="H14" s="167"/>
      <c r="I14" s="50">
        <v>24759216.978360169</v>
      </c>
    </row>
    <row r="15" spans="1:17" s="165" customFormat="1" ht="18" hidden="1" customHeight="1">
      <c r="A15" s="1152" t="s">
        <v>842</v>
      </c>
      <c r="B15" s="1152"/>
      <c r="C15" s="1152"/>
      <c r="D15" s="18"/>
      <c r="E15" s="166">
        <v>83099466.536731362</v>
      </c>
      <c r="F15" s="167"/>
      <c r="G15" s="167">
        <v>60634861.372655563</v>
      </c>
      <c r="H15" s="167"/>
      <c r="I15" s="167">
        <v>22464605.164075799</v>
      </c>
    </row>
    <row r="16" spans="1:17" s="165" customFormat="1" ht="15" hidden="1" customHeight="1">
      <c r="A16" s="1100" t="s">
        <v>843</v>
      </c>
      <c r="B16" s="1100"/>
      <c r="C16" s="1100"/>
      <c r="D16" s="18"/>
      <c r="E16" s="166">
        <v>85250071.846333385</v>
      </c>
      <c r="F16" s="167"/>
      <c r="G16" s="167">
        <v>62693880.690241016</v>
      </c>
      <c r="H16" s="167"/>
      <c r="I16" s="167">
        <v>22556191.156092446</v>
      </c>
    </row>
    <row r="17" spans="1:16" s="165" customFormat="1" ht="16.5" hidden="1" customHeight="1">
      <c r="A17" s="1277" t="s">
        <v>365</v>
      </c>
      <c r="B17" s="1277"/>
      <c r="C17" s="1277"/>
      <c r="D17" s="18"/>
      <c r="E17" s="143">
        <v>6698070.0509349806</v>
      </c>
      <c r="F17" s="573"/>
      <c r="G17" s="144">
        <v>4910125.0430121087</v>
      </c>
      <c r="H17" s="144"/>
      <c r="I17" s="144">
        <v>1787945.0079228687</v>
      </c>
      <c r="J17" s="167"/>
      <c r="K17" s="167"/>
      <c r="L17" s="167"/>
      <c r="M17" s="167"/>
    </row>
    <row r="18" spans="1:16" s="165" customFormat="1" ht="16.5" hidden="1" customHeight="1">
      <c r="A18" s="1277" t="s">
        <v>979</v>
      </c>
      <c r="B18" s="1277"/>
      <c r="C18" s="1277"/>
      <c r="D18" s="18"/>
      <c r="E18" s="143">
        <v>6540541.8101217076</v>
      </c>
      <c r="F18" s="144"/>
      <c r="G18" s="144">
        <v>4811458.786175698</v>
      </c>
      <c r="H18" s="144"/>
      <c r="I18" s="144">
        <v>1729083.0239460042</v>
      </c>
      <c r="J18" s="167"/>
      <c r="K18" s="167"/>
      <c r="L18" s="167"/>
      <c r="M18" s="167"/>
    </row>
    <row r="19" spans="1:16" s="165" customFormat="1" ht="18.75" customHeight="1">
      <c r="A19" s="1277" t="s">
        <v>980</v>
      </c>
      <c r="B19" s="1277"/>
      <c r="C19" s="1277"/>
      <c r="D19" s="18"/>
      <c r="E19" s="143">
        <v>6259954.0290331859</v>
      </c>
      <c r="F19" s="144"/>
      <c r="G19" s="144">
        <v>4613387.0277209803</v>
      </c>
      <c r="H19" s="144"/>
      <c r="I19" s="144">
        <v>1646567.00131221</v>
      </c>
      <c r="J19" s="167"/>
      <c r="K19" s="167"/>
      <c r="L19" s="167"/>
      <c r="M19" s="167"/>
    </row>
    <row r="20" spans="1:16" s="165" customFormat="1" ht="18" customHeight="1">
      <c r="A20" s="1277" t="s">
        <v>981</v>
      </c>
      <c r="B20" s="1277"/>
      <c r="C20" s="1277"/>
      <c r="D20" s="18"/>
      <c r="E20" s="143">
        <v>5752775.2306968234</v>
      </c>
      <c r="F20" s="144"/>
      <c r="G20" s="144">
        <v>4206994.3103250554</v>
      </c>
      <c r="H20" s="144"/>
      <c r="I20" s="144">
        <v>1545780.9203717569</v>
      </c>
      <c r="J20" s="167"/>
      <c r="K20" s="167"/>
      <c r="L20" s="167"/>
      <c r="M20" s="167"/>
    </row>
    <row r="21" spans="1:16" s="165" customFormat="1" ht="18" customHeight="1">
      <c r="A21" s="1277" t="s">
        <v>982</v>
      </c>
      <c r="B21" s="1277"/>
      <c r="C21" s="1277"/>
      <c r="D21" s="18"/>
      <c r="E21" s="143">
        <v>6113501.9775059745</v>
      </c>
      <c r="F21" s="144"/>
      <c r="G21" s="144">
        <v>4471807.5374186626</v>
      </c>
      <c r="H21" s="144"/>
      <c r="I21" s="144">
        <v>1641694.440087311</v>
      </c>
      <c r="J21" s="167"/>
      <c r="K21" s="167"/>
      <c r="L21" s="167"/>
      <c r="M21" s="167"/>
    </row>
    <row r="22" spans="1:16" s="165" customFormat="1" ht="18" customHeight="1">
      <c r="A22" s="1277" t="s">
        <v>983</v>
      </c>
      <c r="B22" s="1277"/>
      <c r="C22" s="1277"/>
      <c r="D22" s="18"/>
      <c r="E22" s="143">
        <v>6134118.1102373004</v>
      </c>
      <c r="F22" s="144"/>
      <c r="G22" s="144">
        <v>4530244.1227941802</v>
      </c>
      <c r="H22" s="144"/>
      <c r="I22" s="144">
        <v>1603873.9874431179</v>
      </c>
      <c r="J22" s="167"/>
      <c r="K22" s="167"/>
      <c r="L22" s="167"/>
      <c r="M22" s="167"/>
    </row>
    <row r="23" spans="1:16" s="165" customFormat="1" ht="18" customHeight="1">
      <c r="A23" s="1277" t="s">
        <v>1111</v>
      </c>
      <c r="B23" s="1277"/>
      <c r="C23" s="1277"/>
      <c r="D23" s="18"/>
      <c r="E23" s="143">
        <v>5954001.2618598612</v>
      </c>
      <c r="F23" s="144"/>
      <c r="G23" s="144">
        <v>4288958.1596180638</v>
      </c>
      <c r="H23" s="144"/>
      <c r="I23" s="144">
        <v>1665043.1022418027</v>
      </c>
      <c r="J23" s="167"/>
      <c r="K23" s="167"/>
      <c r="L23" s="167"/>
      <c r="M23" s="167"/>
    </row>
    <row r="24" spans="1:16" ht="18" customHeight="1">
      <c r="A24" s="1152" t="s">
        <v>63</v>
      </c>
      <c r="B24" s="1152"/>
      <c r="C24" s="1152"/>
      <c r="D24" s="18"/>
      <c r="E24" s="145"/>
      <c r="F24" s="146"/>
      <c r="G24" s="147"/>
      <c r="H24" s="147"/>
      <c r="I24" s="147"/>
      <c r="J24" s="169"/>
      <c r="K24" s="169"/>
      <c r="L24" s="398"/>
      <c r="M24" s="169"/>
      <c r="P24" s="165"/>
    </row>
    <row r="25" spans="1:16" ht="18" customHeight="1">
      <c r="A25" s="170"/>
      <c r="B25" s="170" t="s">
        <v>64</v>
      </c>
      <c r="C25" s="170"/>
      <c r="D25" s="171"/>
      <c r="E25" s="145">
        <v>8028564.8619868681</v>
      </c>
      <c r="F25" s="146"/>
      <c r="G25" s="147">
        <v>5786847.8633509772</v>
      </c>
      <c r="H25" s="147"/>
      <c r="I25" s="147">
        <v>2241716.9986358974</v>
      </c>
      <c r="J25" s="169"/>
      <c r="K25" s="169"/>
      <c r="L25" s="398"/>
      <c r="M25" s="169"/>
      <c r="P25" s="165"/>
    </row>
    <row r="26" spans="1:16" ht="18" customHeight="1">
      <c r="A26" s="170"/>
      <c r="B26" s="170" t="s">
        <v>25</v>
      </c>
      <c r="C26" s="170"/>
      <c r="D26" s="171"/>
      <c r="E26" s="145">
        <v>845445.51782503922</v>
      </c>
      <c r="F26" s="146"/>
      <c r="G26" s="147">
        <v>600446.00724687148</v>
      </c>
      <c r="H26" s="147"/>
      <c r="I26" s="147">
        <v>244999.51057816719</v>
      </c>
      <c r="J26" s="169"/>
      <c r="K26" s="169"/>
      <c r="L26" s="398"/>
      <c r="M26" s="169"/>
      <c r="P26" s="165"/>
    </row>
    <row r="27" spans="1:16" ht="18" customHeight="1">
      <c r="A27" s="1152" t="s">
        <v>26</v>
      </c>
      <c r="B27" s="1152"/>
      <c r="C27" s="1152"/>
      <c r="D27" s="18"/>
      <c r="E27" s="145"/>
      <c r="F27" s="146"/>
      <c r="G27" s="147"/>
      <c r="H27" s="147"/>
      <c r="I27" s="147"/>
      <c r="J27" s="169"/>
      <c r="K27" s="169"/>
      <c r="L27" s="398"/>
      <c r="M27" s="169"/>
      <c r="P27" s="165"/>
    </row>
    <row r="28" spans="1:16" ht="18" customHeight="1">
      <c r="A28" s="170"/>
      <c r="B28" s="98" t="s">
        <v>81</v>
      </c>
      <c r="C28" s="170"/>
      <c r="D28" s="171"/>
      <c r="E28" s="145">
        <v>26117287.463460885</v>
      </c>
      <c r="F28" s="146"/>
      <c r="G28" s="147">
        <v>19427190.328463908</v>
      </c>
      <c r="H28" s="147"/>
      <c r="I28" s="147">
        <v>6690097.1349969748</v>
      </c>
      <c r="J28" s="169"/>
      <c r="K28" s="169"/>
      <c r="L28" s="398"/>
      <c r="M28" s="169"/>
      <c r="P28" s="165"/>
    </row>
    <row r="29" spans="1:16" ht="18" customHeight="1">
      <c r="A29" s="170"/>
      <c r="B29" s="98" t="s">
        <v>82</v>
      </c>
      <c r="C29" s="170"/>
      <c r="D29" s="171"/>
      <c r="E29" s="145">
        <v>6084499.7344592037</v>
      </c>
      <c r="F29" s="146"/>
      <c r="G29" s="147">
        <v>4267743.9121237332</v>
      </c>
      <c r="H29" s="147"/>
      <c r="I29" s="147">
        <v>1816755.8223354684</v>
      </c>
      <c r="J29" s="169"/>
      <c r="K29" s="169"/>
      <c r="L29" s="398"/>
      <c r="M29" s="169"/>
      <c r="P29" s="165"/>
    </row>
    <row r="30" spans="1:16" ht="18" customHeight="1">
      <c r="A30" s="170"/>
      <c r="B30" s="98" t="s">
        <v>83</v>
      </c>
      <c r="C30" s="170"/>
      <c r="D30" s="171"/>
      <c r="E30" s="145">
        <v>2286074.1302780164</v>
      </c>
      <c r="F30" s="146"/>
      <c r="G30" s="147">
        <v>1511354.3826340728</v>
      </c>
      <c r="H30" s="147"/>
      <c r="I30" s="147">
        <v>774719.74764394306</v>
      </c>
      <c r="J30" s="169"/>
      <c r="K30" s="169"/>
      <c r="L30" s="398"/>
      <c r="M30" s="169"/>
      <c r="P30" s="165"/>
    </row>
    <row r="31" spans="1:16" ht="18" customHeight="1">
      <c r="A31" s="170"/>
      <c r="B31" s="98" t="s">
        <v>344</v>
      </c>
      <c r="C31" s="170"/>
      <c r="D31" s="171"/>
      <c r="E31" s="145">
        <v>774404.55980755994</v>
      </c>
      <c r="F31" s="146"/>
      <c r="G31" s="147">
        <v>486706.13590619445</v>
      </c>
      <c r="H31" s="147"/>
      <c r="I31" s="147">
        <v>287698.42390136549</v>
      </c>
      <c r="J31" s="169"/>
      <c r="K31" s="169"/>
      <c r="L31" s="398"/>
      <c r="M31" s="169"/>
      <c r="P31" s="165"/>
    </row>
    <row r="32" spans="1:16" ht="18" customHeight="1">
      <c r="A32" s="170"/>
      <c r="B32" s="98" t="s">
        <v>343</v>
      </c>
      <c r="C32" s="170"/>
      <c r="D32" s="171"/>
      <c r="E32" s="145">
        <v>19059129.994974874</v>
      </c>
      <c r="F32" s="146"/>
      <c r="G32" s="147">
        <v>13544740.638190955</v>
      </c>
      <c r="H32" s="147"/>
      <c r="I32" s="147">
        <v>5514389.35678392</v>
      </c>
      <c r="J32" s="169"/>
      <c r="K32" s="169"/>
      <c r="L32" s="398"/>
      <c r="M32" s="169"/>
      <c r="P32" s="165"/>
    </row>
    <row r="33" spans="1:16" ht="18" customHeight="1">
      <c r="A33" s="1152" t="s">
        <v>27</v>
      </c>
      <c r="B33" s="1152"/>
      <c r="C33" s="1152"/>
      <c r="D33" s="18"/>
      <c r="E33" s="145"/>
      <c r="F33" s="146"/>
      <c r="G33" s="147"/>
      <c r="H33" s="147"/>
      <c r="I33" s="147"/>
      <c r="J33" s="169"/>
      <c r="K33" s="398"/>
      <c r="L33" s="169"/>
      <c r="O33" s="165"/>
    </row>
    <row r="34" spans="1:16" ht="18" customHeight="1">
      <c r="A34" s="1120" t="s">
        <v>65</v>
      </c>
      <c r="B34" s="1120"/>
      <c r="C34" s="172"/>
      <c r="D34" s="18"/>
      <c r="E34" s="145">
        <v>6049730.0993751651</v>
      </c>
      <c r="F34" s="146"/>
      <c r="G34" s="147">
        <v>4355438.6392501909</v>
      </c>
      <c r="H34" s="147"/>
      <c r="I34" s="147">
        <v>1694291.4601249811</v>
      </c>
      <c r="J34" s="169"/>
      <c r="K34" s="169"/>
      <c r="L34" s="398"/>
      <c r="M34" s="169"/>
      <c r="P34" s="165"/>
    </row>
    <row r="35" spans="1:16" ht="18" customHeight="1">
      <c r="A35" s="7"/>
      <c r="B35" s="98" t="s">
        <v>28</v>
      </c>
      <c r="C35" s="173"/>
      <c r="D35" s="18"/>
      <c r="E35" s="145">
        <v>10687901.285874922</v>
      </c>
      <c r="F35" s="146"/>
      <c r="G35" s="147">
        <v>7500578.2935355818</v>
      </c>
      <c r="H35" s="147"/>
      <c r="I35" s="147">
        <v>3187322.9923393284</v>
      </c>
      <c r="J35" s="169"/>
      <c r="K35" s="169"/>
      <c r="L35" s="398"/>
      <c r="M35" s="169"/>
      <c r="P35" s="165"/>
    </row>
    <row r="36" spans="1:16" ht="18" customHeight="1">
      <c r="A36" s="42"/>
      <c r="B36" s="42" t="s">
        <v>854</v>
      </c>
      <c r="C36" s="174"/>
      <c r="D36" s="171"/>
      <c r="E36" s="145">
        <v>8312177.8421304673</v>
      </c>
      <c r="F36" s="146"/>
      <c r="G36" s="147">
        <v>5764117.1752064209</v>
      </c>
      <c r="H36" s="147"/>
      <c r="I36" s="147">
        <v>2548060.6669240366</v>
      </c>
      <c r="J36" s="169"/>
      <c r="K36" s="169"/>
      <c r="L36" s="398"/>
      <c r="M36" s="169"/>
      <c r="P36" s="165"/>
    </row>
    <row r="37" spans="1:16" ht="18" customHeight="1">
      <c r="A37" s="42"/>
      <c r="B37" s="42" t="s">
        <v>855</v>
      </c>
      <c r="C37" s="174"/>
      <c r="D37" s="171"/>
      <c r="E37" s="145">
        <v>28551720.658486929</v>
      </c>
      <c r="F37" s="146"/>
      <c r="G37" s="147">
        <v>20164778.835054599</v>
      </c>
      <c r="H37" s="147"/>
      <c r="I37" s="147">
        <v>8386941.8234323245</v>
      </c>
      <c r="J37" s="169"/>
      <c r="K37" s="169"/>
      <c r="L37" s="398"/>
      <c r="M37" s="169"/>
      <c r="P37" s="165"/>
    </row>
    <row r="38" spans="1:16" ht="18" customHeight="1">
      <c r="A38" s="42"/>
      <c r="B38" s="42" t="s">
        <v>856</v>
      </c>
      <c r="C38" s="174"/>
      <c r="D38" s="171"/>
      <c r="E38" s="145">
        <v>4778749.0760443946</v>
      </c>
      <c r="F38" s="146"/>
      <c r="G38" s="147">
        <v>3167634.6135153938</v>
      </c>
      <c r="H38" s="147"/>
      <c r="I38" s="147">
        <v>1611114.4625290034</v>
      </c>
      <c r="J38" s="169"/>
      <c r="K38" s="169"/>
      <c r="L38" s="398"/>
      <c r="M38" s="169"/>
      <c r="P38" s="165"/>
    </row>
    <row r="39" spans="1:16" ht="18" customHeight="1">
      <c r="A39" s="42"/>
      <c r="B39" s="42" t="s">
        <v>29</v>
      </c>
      <c r="C39" s="174"/>
      <c r="D39" s="171"/>
      <c r="E39" s="145">
        <v>4289533.1133800317</v>
      </c>
      <c r="F39" s="146"/>
      <c r="G39" s="147">
        <v>3159285.510617428</v>
      </c>
      <c r="H39" s="147"/>
      <c r="I39" s="147">
        <v>1130247.6027626062</v>
      </c>
      <c r="J39" s="169"/>
      <c r="K39" s="169"/>
      <c r="L39" s="398"/>
      <c r="M39" s="169"/>
      <c r="P39" s="165"/>
    </row>
    <row r="40" spans="1:16" ht="18" customHeight="1">
      <c r="A40" s="42"/>
      <c r="B40" s="98" t="s">
        <v>30</v>
      </c>
      <c r="C40" s="174"/>
      <c r="D40" s="171"/>
      <c r="E40" s="145">
        <v>3698321.7660989352</v>
      </c>
      <c r="F40" s="146"/>
      <c r="G40" s="147">
        <v>2771097.1259995494</v>
      </c>
      <c r="H40" s="147"/>
      <c r="I40" s="147">
        <v>927224.64009938471</v>
      </c>
      <c r="J40" s="169"/>
      <c r="K40" s="169"/>
      <c r="L40" s="398"/>
      <c r="M40" s="169"/>
      <c r="P40" s="165"/>
    </row>
    <row r="41" spans="1:16" ht="18" customHeight="1">
      <c r="A41" s="42"/>
      <c r="B41" s="42" t="s">
        <v>857</v>
      </c>
      <c r="C41" s="174"/>
      <c r="D41" s="171"/>
      <c r="E41" s="145">
        <v>5999462.2168322708</v>
      </c>
      <c r="F41" s="146"/>
      <c r="G41" s="147">
        <v>4569110.7712652553</v>
      </c>
      <c r="H41" s="147"/>
      <c r="I41" s="147">
        <v>1430351.4455670167</v>
      </c>
      <c r="J41" s="169"/>
      <c r="K41" s="169"/>
      <c r="L41" s="398"/>
      <c r="M41" s="169"/>
      <c r="P41" s="165"/>
    </row>
    <row r="42" spans="1:16" ht="18" customHeight="1">
      <c r="A42" s="42"/>
      <c r="B42" s="42" t="s">
        <v>858</v>
      </c>
      <c r="C42" s="174"/>
      <c r="D42" s="171"/>
      <c r="E42" s="145">
        <v>1523180.360167288</v>
      </c>
      <c r="F42" s="146"/>
      <c r="G42" s="147">
        <v>1071533.7955643423</v>
      </c>
      <c r="H42" s="147"/>
      <c r="I42" s="147">
        <v>451646.56460294552</v>
      </c>
      <c r="J42" s="169"/>
      <c r="K42" s="169"/>
      <c r="L42" s="398"/>
      <c r="M42" s="169"/>
      <c r="P42" s="165"/>
    </row>
    <row r="43" spans="1:16" ht="18" customHeight="1">
      <c r="A43" s="42"/>
      <c r="B43" s="98" t="s">
        <v>31</v>
      </c>
      <c r="C43" s="174"/>
      <c r="D43" s="171"/>
      <c r="E43" s="145">
        <v>4178525.1050287937</v>
      </c>
      <c r="F43" s="146"/>
      <c r="G43" s="147">
        <v>3124652.5976478579</v>
      </c>
      <c r="H43" s="147"/>
      <c r="I43" s="147">
        <v>1053872.5073809333</v>
      </c>
      <c r="J43" s="169"/>
      <c r="K43" s="169"/>
      <c r="L43" s="398"/>
      <c r="M43" s="169"/>
      <c r="P43" s="165"/>
    </row>
    <row r="44" spans="1:16" ht="18" customHeight="1">
      <c r="A44" s="42"/>
      <c r="B44" s="42" t="s">
        <v>859</v>
      </c>
      <c r="C44" s="172"/>
      <c r="D44" s="18"/>
      <c r="E44" s="145">
        <v>4095272.1152838091</v>
      </c>
      <c r="F44" s="146"/>
      <c r="G44" s="147">
        <v>3025006.4019915326</v>
      </c>
      <c r="H44" s="147"/>
      <c r="I44" s="147">
        <v>1070265.7132922774</v>
      </c>
      <c r="J44" s="169"/>
      <c r="K44" s="169"/>
      <c r="L44" s="398"/>
      <c r="M44" s="169"/>
      <c r="P44" s="165"/>
    </row>
    <row r="45" spans="1:16" ht="18" customHeight="1">
      <c r="A45" s="42"/>
      <c r="B45" s="42" t="s">
        <v>860</v>
      </c>
      <c r="C45" s="172"/>
      <c r="D45" s="18"/>
      <c r="E45" s="145">
        <v>5848440.8847754886</v>
      </c>
      <c r="F45" s="146"/>
      <c r="G45" s="147">
        <v>4364752.8954190481</v>
      </c>
      <c r="H45" s="147"/>
      <c r="I45" s="147">
        <v>1483687.9893564386</v>
      </c>
      <c r="J45" s="169"/>
      <c r="K45" s="169"/>
      <c r="L45" s="398"/>
      <c r="M45" s="169"/>
      <c r="P45" s="165"/>
    </row>
    <row r="46" spans="1:16" ht="18" customHeight="1">
      <c r="A46" s="42"/>
      <c r="B46" s="42" t="s">
        <v>32</v>
      </c>
      <c r="C46" s="172"/>
      <c r="D46" s="18"/>
      <c r="E46" s="145">
        <v>2297343.5845893621</v>
      </c>
      <c r="F46" s="146"/>
      <c r="G46" s="147">
        <v>1758585.6548364202</v>
      </c>
      <c r="H46" s="147"/>
      <c r="I46" s="147">
        <v>538757.92975294322</v>
      </c>
      <c r="J46" s="169"/>
      <c r="K46" s="169"/>
      <c r="L46" s="398"/>
      <c r="M46" s="169"/>
      <c r="P46" s="165"/>
    </row>
    <row r="47" spans="1:16" ht="18" customHeight="1">
      <c r="A47" s="42"/>
      <c r="B47" s="98" t="s">
        <v>33</v>
      </c>
      <c r="C47" s="172"/>
      <c r="D47" s="18"/>
      <c r="E47" s="145">
        <v>2048626.4579023491</v>
      </c>
      <c r="F47" s="146"/>
      <c r="G47" s="147">
        <v>1335295.8604134675</v>
      </c>
      <c r="H47" s="147"/>
      <c r="I47" s="147">
        <v>713330.59748888167</v>
      </c>
      <c r="J47" s="169"/>
      <c r="K47" s="169"/>
      <c r="L47" s="398"/>
      <c r="M47" s="169"/>
      <c r="P47" s="165"/>
    </row>
    <row r="48" spans="1:16" ht="18" customHeight="1">
      <c r="A48" s="1120" t="s">
        <v>34</v>
      </c>
      <c r="B48" s="1120"/>
      <c r="C48" s="172"/>
      <c r="D48" s="18"/>
      <c r="E48" s="145">
        <v>1932089.4223124133</v>
      </c>
      <c r="F48" s="146"/>
      <c r="G48" s="147">
        <v>1495874.74743836</v>
      </c>
      <c r="H48" s="147"/>
      <c r="I48" s="148">
        <v>436214.67487405293</v>
      </c>
      <c r="J48" s="169"/>
      <c r="K48" s="169"/>
      <c r="L48" s="398"/>
      <c r="M48" s="169"/>
      <c r="P48" s="165"/>
    </row>
    <row r="49" spans="1:16" ht="18" customHeight="1">
      <c r="A49" s="1100" t="s">
        <v>164</v>
      </c>
      <c r="B49" s="1100"/>
      <c r="C49" s="1100"/>
      <c r="D49" s="171"/>
      <c r="E49" s="145"/>
      <c r="F49" s="146"/>
      <c r="G49" s="147"/>
      <c r="H49" s="147"/>
      <c r="I49" s="147"/>
      <c r="J49" s="169"/>
      <c r="K49" s="398"/>
      <c r="L49" s="169"/>
      <c r="O49" s="165"/>
    </row>
    <row r="50" spans="1:16" ht="18" customHeight="1">
      <c r="A50" s="1120" t="s">
        <v>35</v>
      </c>
      <c r="B50" s="1120" t="s">
        <v>35</v>
      </c>
      <c r="C50" s="102"/>
      <c r="D50" s="171"/>
      <c r="E50" s="145">
        <v>7220988.5462413095</v>
      </c>
      <c r="F50" s="146"/>
      <c r="G50" s="147">
        <v>5317826.9833091274</v>
      </c>
      <c r="H50" s="147"/>
      <c r="I50" s="147">
        <v>1903161.5629321823</v>
      </c>
      <c r="J50" s="169"/>
      <c r="K50" s="169"/>
      <c r="L50" s="398"/>
      <c r="M50" s="169"/>
      <c r="P50" s="165"/>
    </row>
    <row r="51" spans="1:16" ht="18" customHeight="1">
      <c r="A51" s="98"/>
      <c r="B51" s="98" t="s">
        <v>36</v>
      </c>
      <c r="C51" s="98"/>
      <c r="D51" s="171"/>
      <c r="E51" s="145">
        <v>4488567.6691377843</v>
      </c>
      <c r="F51" s="146"/>
      <c r="G51" s="147">
        <v>3297368.7605535612</v>
      </c>
      <c r="H51" s="147"/>
      <c r="I51" s="147">
        <v>1191198.908584222</v>
      </c>
      <c r="J51" s="169"/>
      <c r="K51" s="169"/>
      <c r="L51" s="398"/>
      <c r="M51" s="169"/>
      <c r="P51" s="165"/>
    </row>
    <row r="52" spans="1:16" ht="18" customHeight="1">
      <c r="A52" s="98"/>
      <c r="B52" s="98" t="s">
        <v>37</v>
      </c>
      <c r="C52" s="98"/>
      <c r="D52" s="171"/>
      <c r="E52" s="145">
        <v>11607425.602292333</v>
      </c>
      <c r="F52" s="146"/>
      <c r="G52" s="147">
        <v>8918768.1945941783</v>
      </c>
      <c r="H52" s="147"/>
      <c r="I52" s="147">
        <v>2688657.4076981526</v>
      </c>
      <c r="J52" s="169"/>
      <c r="K52" s="169"/>
      <c r="L52" s="398"/>
      <c r="M52" s="169"/>
      <c r="P52" s="165"/>
    </row>
    <row r="53" spans="1:16" ht="18" customHeight="1">
      <c r="A53" s="98"/>
      <c r="B53" s="98" t="s">
        <v>38</v>
      </c>
      <c r="C53" s="98"/>
      <c r="D53" s="171"/>
      <c r="E53" s="145">
        <v>14726280.026894944</v>
      </c>
      <c r="F53" s="146"/>
      <c r="G53" s="147">
        <v>10263561.964679405</v>
      </c>
      <c r="H53" s="147"/>
      <c r="I53" s="147">
        <v>4462718.0622155368</v>
      </c>
      <c r="J53" s="169"/>
      <c r="K53" s="169"/>
      <c r="L53" s="398"/>
      <c r="M53" s="169"/>
      <c r="P53" s="165"/>
    </row>
    <row r="54" spans="1:16" ht="18" customHeight="1" thickBot="1">
      <c r="A54" s="1121" t="s">
        <v>39</v>
      </c>
      <c r="B54" s="1121"/>
      <c r="C54" s="100"/>
      <c r="D54" s="175"/>
      <c r="E54" s="149">
        <v>5136784.5378581099</v>
      </c>
      <c r="F54" s="150"/>
      <c r="G54" s="151">
        <v>3625329.70818112</v>
      </c>
      <c r="H54" s="151"/>
      <c r="I54" s="151">
        <v>1511454.829676986</v>
      </c>
      <c r="J54" s="176"/>
      <c r="K54" s="431"/>
      <c r="L54" s="398"/>
      <c r="M54" s="431"/>
      <c r="N54" s="41"/>
      <c r="P54" s="165"/>
    </row>
    <row r="55" spans="1:16" s="43" customFormat="1">
      <c r="B55" s="14"/>
      <c r="C55" s="14"/>
      <c r="D55" s="15"/>
      <c r="H55" s="44"/>
    </row>
    <row r="56" spans="1:16" ht="13.8">
      <c r="A56" s="155"/>
      <c r="B56" s="155"/>
      <c r="C56" s="155"/>
      <c r="D56" s="177"/>
    </row>
    <row r="57" spans="1:16" ht="13.8">
      <c r="A57" s="155"/>
      <c r="B57" s="155"/>
      <c r="C57" s="155"/>
      <c r="D57" s="177"/>
    </row>
    <row r="58" spans="1:16" ht="13.8">
      <c r="A58" s="155"/>
      <c r="B58" s="155"/>
      <c r="C58" s="155"/>
      <c r="D58" s="177"/>
    </row>
    <row r="59" spans="1:16" ht="13.8">
      <c r="A59" s="155"/>
      <c r="B59" s="155"/>
      <c r="C59" s="155"/>
      <c r="D59" s="177"/>
    </row>
    <row r="60" spans="1:16" ht="13.8">
      <c r="A60" s="155"/>
      <c r="B60" s="155"/>
      <c r="C60" s="155"/>
      <c r="D60" s="177"/>
    </row>
    <row r="61" spans="1:16" ht="13.8">
      <c r="A61" s="155"/>
      <c r="B61" s="155"/>
      <c r="C61" s="155"/>
      <c r="D61" s="177"/>
    </row>
    <row r="62" spans="1:16" ht="13.8">
      <c r="A62" s="155"/>
      <c r="B62" s="155"/>
      <c r="C62" s="155"/>
      <c r="D62" s="177"/>
    </row>
    <row r="63" spans="1:16" ht="13.8">
      <c r="A63" s="155"/>
      <c r="B63" s="155"/>
      <c r="C63" s="155"/>
      <c r="D63" s="177"/>
    </row>
    <row r="64" spans="1:16" ht="13.8">
      <c r="A64" s="155"/>
      <c r="B64" s="155"/>
      <c r="C64" s="155"/>
      <c r="D64" s="177"/>
    </row>
    <row r="65" spans="1:4" ht="13.8">
      <c r="A65" s="155"/>
      <c r="B65" s="155"/>
      <c r="C65" s="155"/>
      <c r="D65" s="177"/>
    </row>
    <row r="66" spans="1:4" ht="13.8">
      <c r="A66" s="155"/>
      <c r="B66" s="155"/>
      <c r="C66" s="155"/>
      <c r="D66" s="177"/>
    </row>
    <row r="67" spans="1:4" ht="13.8">
      <c r="A67" s="155"/>
      <c r="B67" s="155"/>
      <c r="C67" s="155"/>
      <c r="D67" s="177"/>
    </row>
    <row r="68" spans="1:4" ht="13.8">
      <c r="A68" s="155"/>
      <c r="B68" s="155"/>
      <c r="C68" s="155"/>
      <c r="D68" s="177"/>
    </row>
    <row r="69" spans="1:4" ht="13.8">
      <c r="A69" s="155"/>
      <c r="B69" s="155"/>
      <c r="C69" s="155"/>
      <c r="D69" s="177"/>
    </row>
    <row r="70" spans="1:4" ht="13.8">
      <c r="A70" s="155"/>
      <c r="B70" s="155"/>
      <c r="C70" s="155"/>
      <c r="D70" s="177"/>
    </row>
    <row r="71" spans="1:4" ht="13.8">
      <c r="A71" s="155"/>
      <c r="B71" s="155"/>
      <c r="C71" s="155"/>
      <c r="D71" s="177"/>
    </row>
    <row r="72" spans="1:4" ht="13.8">
      <c r="A72" s="155"/>
      <c r="B72" s="155"/>
      <c r="C72" s="155"/>
      <c r="D72" s="177"/>
    </row>
    <row r="73" spans="1:4" ht="13.8">
      <c r="A73" s="155"/>
      <c r="B73" s="155"/>
      <c r="C73" s="155"/>
      <c r="D73" s="177"/>
    </row>
    <row r="74" spans="1:4" ht="13.8">
      <c r="A74" s="155"/>
      <c r="B74" s="155"/>
      <c r="C74" s="155"/>
      <c r="D74" s="177"/>
    </row>
  </sheetData>
  <mergeCells count="30">
    <mergeCell ref="A48:B48"/>
    <mergeCell ref="A49:C49"/>
    <mergeCell ref="A50:B50"/>
    <mergeCell ref="A54:B54"/>
    <mergeCell ref="A20:C20"/>
    <mergeCell ref="A21:C21"/>
    <mergeCell ref="A24:C24"/>
    <mergeCell ref="A27:C27"/>
    <mergeCell ref="A33:C33"/>
    <mergeCell ref="A34:B34"/>
    <mergeCell ref="A22:C22"/>
    <mergeCell ref="A23:C23"/>
    <mergeCell ref="A19:C19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7:C7"/>
    <mergeCell ref="A3:C5"/>
    <mergeCell ref="E3:F5"/>
    <mergeCell ref="G3:H5"/>
    <mergeCell ref="I3:J5"/>
    <mergeCell ref="A6:C6"/>
  </mergeCells>
  <phoneticPr fontId="5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3"/>
  <sheetViews>
    <sheetView view="pageBreakPreview" zoomScaleNormal="50" workbookViewId="0">
      <selection activeCell="J65" sqref="J65"/>
    </sheetView>
  </sheetViews>
  <sheetFormatPr defaultColWidth="9.109375" defaultRowHeight="15.6"/>
  <cols>
    <col min="1" max="1" width="2.33203125" style="178" customWidth="1"/>
    <col min="2" max="2" width="15.6640625" style="178" customWidth="1"/>
    <col min="3" max="3" width="2.33203125" style="178" customWidth="1"/>
    <col min="4" max="4" width="1.6640625" style="179" customWidth="1"/>
    <col min="5" max="5" width="14.6640625" style="155" customWidth="1"/>
    <col min="6" max="6" width="4.33203125" style="155" customWidth="1"/>
    <col min="7" max="7" width="16.6640625" style="155" customWidth="1"/>
    <col min="8" max="8" width="4.33203125" style="155" customWidth="1"/>
    <col min="9" max="9" width="16.6640625" style="155" customWidth="1"/>
    <col min="10" max="10" width="4.33203125" style="155" customWidth="1"/>
    <col min="11" max="16384" width="9.109375" style="155"/>
  </cols>
  <sheetData>
    <row r="1" spans="1:10" s="154" customFormat="1" ht="35.1" customHeight="1">
      <c r="A1" s="152" t="s">
        <v>591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12.9" customHeight="1" thickBot="1">
      <c r="A2" s="155"/>
      <c r="B2" s="156"/>
      <c r="C2" s="157"/>
      <c r="D2" s="158"/>
      <c r="E2" s="159"/>
      <c r="F2" s="159"/>
      <c r="G2" s="159"/>
      <c r="H2" s="159"/>
      <c r="I2" s="159"/>
      <c r="J2" s="160" t="s">
        <v>592</v>
      </c>
    </row>
    <row r="3" spans="1:10" ht="15" customHeight="1">
      <c r="A3" s="1153" t="s">
        <v>1</v>
      </c>
      <c r="B3" s="1153"/>
      <c r="C3" s="1153"/>
      <c r="D3" s="161"/>
      <c r="E3" s="1156" t="s">
        <v>78</v>
      </c>
      <c r="F3" s="1157"/>
      <c r="G3" s="1156" t="s">
        <v>553</v>
      </c>
      <c r="H3" s="1157"/>
      <c r="I3" s="1156" t="s">
        <v>168</v>
      </c>
      <c r="J3" s="1162"/>
    </row>
    <row r="4" spans="1:10" ht="15" customHeight="1">
      <c r="A4" s="1154"/>
      <c r="B4" s="1154"/>
      <c r="C4" s="1154"/>
      <c r="D4" s="161"/>
      <c r="E4" s="1158"/>
      <c r="F4" s="1159"/>
      <c r="G4" s="1158"/>
      <c r="H4" s="1159"/>
      <c r="I4" s="1158"/>
      <c r="J4" s="1163"/>
    </row>
    <row r="5" spans="1:10" ht="48.75" customHeight="1">
      <c r="A5" s="1155"/>
      <c r="B5" s="1155"/>
      <c r="C5" s="1155"/>
      <c r="D5" s="99"/>
      <c r="E5" s="1160"/>
      <c r="F5" s="1161"/>
      <c r="G5" s="1160"/>
      <c r="H5" s="1161"/>
      <c r="I5" s="1160"/>
      <c r="J5" s="1164"/>
    </row>
    <row r="6" spans="1:10" s="165" customFormat="1" ht="24.6" hidden="1" customHeight="1">
      <c r="A6" s="1165" t="s">
        <v>834</v>
      </c>
      <c r="B6" s="1165"/>
      <c r="C6" s="1165"/>
      <c r="D6" s="18"/>
      <c r="E6" s="163">
        <v>129991458</v>
      </c>
      <c r="F6" s="164"/>
      <c r="G6" s="164">
        <v>105258817</v>
      </c>
      <c r="H6" s="164"/>
      <c r="I6" s="164">
        <v>24732641</v>
      </c>
    </row>
    <row r="7" spans="1:10" s="165" customFormat="1" ht="24.6" hidden="1" customHeight="1">
      <c r="A7" s="1152" t="s">
        <v>835</v>
      </c>
      <c r="B7" s="1152"/>
      <c r="C7" s="1152"/>
      <c r="D7" s="18"/>
      <c r="E7" s="166">
        <v>118393561.99816777</v>
      </c>
      <c r="F7" s="167"/>
      <c r="G7" s="167">
        <v>95398874.19872877</v>
      </c>
      <c r="H7" s="167"/>
      <c r="I7" s="167">
        <v>22994687.799438879</v>
      </c>
    </row>
    <row r="8" spans="1:10" s="165" customFormat="1" ht="24.6" hidden="1" customHeight="1">
      <c r="A8" s="1152" t="s">
        <v>836</v>
      </c>
      <c r="B8" s="1152"/>
      <c r="C8" s="1152"/>
      <c r="D8" s="18"/>
      <c r="E8" s="166">
        <v>90204965.037000105</v>
      </c>
      <c r="F8" s="167"/>
      <c r="G8" s="167">
        <v>70638374.57499966</v>
      </c>
      <c r="H8" s="167"/>
      <c r="I8" s="167">
        <v>19566590.462000091</v>
      </c>
    </row>
    <row r="9" spans="1:10" s="165" customFormat="1" ht="19.5" hidden="1" customHeight="1">
      <c r="A9" s="1152" t="s">
        <v>837</v>
      </c>
      <c r="B9" s="1152"/>
      <c r="C9" s="1152"/>
      <c r="D9" s="18"/>
      <c r="E9" s="166">
        <v>91350274.64845255</v>
      </c>
      <c r="F9" s="167"/>
      <c r="G9" s="167">
        <v>67969049.190299273</v>
      </c>
      <c r="H9" s="167"/>
      <c r="I9" s="167">
        <v>23381225.458153117</v>
      </c>
    </row>
    <row r="10" spans="1:10" s="165" customFormat="1" ht="19.5" hidden="1" customHeight="1">
      <c r="A10" s="1152" t="s">
        <v>838</v>
      </c>
      <c r="B10" s="1152"/>
      <c r="C10" s="1152"/>
      <c r="D10" s="18"/>
      <c r="E10" s="166">
        <v>100773783.08861336</v>
      </c>
      <c r="F10" s="167"/>
      <c r="G10" s="167">
        <v>77367533.54695791</v>
      </c>
      <c r="H10" s="167"/>
      <c r="I10" s="167">
        <v>23406249.541655455</v>
      </c>
    </row>
    <row r="11" spans="1:10" s="130" customFormat="1" ht="13.65" hidden="1" customHeight="1">
      <c r="A11" s="1100" t="s">
        <v>839</v>
      </c>
      <c r="B11" s="1100"/>
      <c r="C11" s="1100"/>
      <c r="D11" s="2"/>
      <c r="E11" s="131">
        <v>104616357.15462527</v>
      </c>
      <c r="F11" s="132"/>
      <c r="G11" s="50">
        <v>82504221.960096911</v>
      </c>
      <c r="H11" s="50"/>
      <c r="I11" s="50">
        <v>22112135.194528367</v>
      </c>
    </row>
    <row r="12" spans="1:10" s="165" customFormat="1" ht="13.65" hidden="1" customHeight="1">
      <c r="A12" s="1152" t="s">
        <v>840</v>
      </c>
      <c r="B12" s="1152"/>
      <c r="C12" s="1152"/>
      <c r="D12" s="18"/>
      <c r="E12" s="166">
        <v>100988053.15670443</v>
      </c>
      <c r="F12" s="167"/>
      <c r="G12" s="50">
        <v>78056508.787830189</v>
      </c>
      <c r="H12" s="167"/>
      <c r="I12" s="50">
        <v>22931544.368874259</v>
      </c>
    </row>
    <row r="13" spans="1:10" s="165" customFormat="1" ht="14.25" hidden="1" customHeight="1">
      <c r="A13" s="1100" t="s">
        <v>16</v>
      </c>
      <c r="B13" s="1100"/>
      <c r="C13" s="1100"/>
      <c r="D13" s="18"/>
      <c r="E13" s="166">
        <v>100995805.8924465</v>
      </c>
      <c r="F13" s="168"/>
      <c r="G13" s="50">
        <v>77284127.118604407</v>
      </c>
      <c r="H13" s="168"/>
      <c r="I13" s="50">
        <v>23711678.7738421</v>
      </c>
    </row>
    <row r="14" spans="1:10" s="165" customFormat="1" ht="13.65" hidden="1" customHeight="1">
      <c r="A14" s="1100" t="s">
        <v>841</v>
      </c>
      <c r="B14" s="1100"/>
      <c r="C14" s="1100"/>
      <c r="D14" s="18"/>
      <c r="E14" s="166">
        <v>91708987.744631439</v>
      </c>
      <c r="F14" s="167"/>
      <c r="G14" s="50">
        <v>66949770.766271278</v>
      </c>
      <c r="H14" s="167"/>
      <c r="I14" s="50">
        <v>24759216.978360169</v>
      </c>
    </row>
    <row r="15" spans="1:10" s="165" customFormat="1" ht="13.65" hidden="1" customHeight="1">
      <c r="A15" s="1152" t="s">
        <v>842</v>
      </c>
      <c r="B15" s="1152"/>
      <c r="C15" s="1152"/>
      <c r="D15" s="18"/>
      <c r="E15" s="166">
        <v>83099466.536731362</v>
      </c>
      <c r="F15" s="167"/>
      <c r="G15" s="167">
        <v>60634861.372655563</v>
      </c>
      <c r="H15" s="167"/>
      <c r="I15" s="167">
        <v>22464605.164075799</v>
      </c>
    </row>
    <row r="16" spans="1:10" s="165" customFormat="1" ht="15" hidden="1" customHeight="1">
      <c r="A16" s="1100" t="s">
        <v>843</v>
      </c>
      <c r="B16" s="1100"/>
      <c r="C16" s="1100"/>
      <c r="D16" s="18"/>
      <c r="E16" s="166">
        <v>85250071.846333385</v>
      </c>
      <c r="F16" s="167"/>
      <c r="G16" s="167">
        <v>62693880.690241016</v>
      </c>
      <c r="H16" s="167"/>
      <c r="I16" s="167">
        <v>22556191.156092446</v>
      </c>
    </row>
    <row r="17" spans="1:55" s="165" customFormat="1" ht="15" hidden="1" customHeight="1">
      <c r="A17" s="1277" t="s">
        <v>365</v>
      </c>
      <c r="B17" s="1277"/>
      <c r="C17" s="1277"/>
      <c r="D17" s="18"/>
      <c r="E17" s="143">
        <v>6698070.0509349806</v>
      </c>
      <c r="F17" s="573"/>
      <c r="G17" s="144">
        <v>4910125.0430121087</v>
      </c>
      <c r="H17" s="144"/>
      <c r="I17" s="144">
        <v>1787945.0079228687</v>
      </c>
      <c r="J17" s="167"/>
    </row>
    <row r="18" spans="1:55" s="165" customFormat="1" ht="14.25" hidden="1" customHeight="1">
      <c r="A18" s="1277" t="s">
        <v>979</v>
      </c>
      <c r="B18" s="1277"/>
      <c r="C18" s="1277"/>
      <c r="D18" s="18"/>
      <c r="E18" s="143">
        <v>6540541.8101217076</v>
      </c>
      <c r="F18" s="144"/>
      <c r="G18" s="144">
        <v>4811458.786175698</v>
      </c>
      <c r="H18" s="144"/>
      <c r="I18" s="144">
        <v>1729083.0239460042</v>
      </c>
      <c r="J18" s="167"/>
      <c r="K18" s="167"/>
      <c r="L18" s="167"/>
      <c r="M18" s="167"/>
    </row>
    <row r="19" spans="1:55" s="165" customFormat="1" ht="14.25" customHeight="1">
      <c r="A19" s="1277" t="s">
        <v>980</v>
      </c>
      <c r="B19" s="1277"/>
      <c r="C19" s="1277"/>
      <c r="D19" s="18"/>
      <c r="E19" s="143">
        <v>6259954.0290331859</v>
      </c>
      <c r="F19" s="144"/>
      <c r="G19" s="144">
        <v>4613387.0277209803</v>
      </c>
      <c r="H19" s="144"/>
      <c r="I19" s="144">
        <v>1646567.00131221</v>
      </c>
      <c r="J19" s="167"/>
      <c r="K19" s="167"/>
      <c r="L19" s="167"/>
      <c r="M19" s="167"/>
    </row>
    <row r="20" spans="1:55" s="165" customFormat="1" ht="14.25" customHeight="1">
      <c r="A20" s="1277" t="s">
        <v>981</v>
      </c>
      <c r="B20" s="1277"/>
      <c r="C20" s="1277"/>
      <c r="D20" s="18"/>
      <c r="E20" s="143">
        <v>5752775.2306968234</v>
      </c>
      <c r="F20" s="144"/>
      <c r="G20" s="144">
        <v>4206994.3103250554</v>
      </c>
      <c r="H20" s="144"/>
      <c r="I20" s="144">
        <v>1545780.9203717569</v>
      </c>
      <c r="J20" s="167"/>
      <c r="K20" s="167"/>
      <c r="L20" s="167"/>
      <c r="M20" s="167"/>
    </row>
    <row r="21" spans="1:55" s="165" customFormat="1" ht="14.25" customHeight="1">
      <c r="A21" s="1277" t="s">
        <v>982</v>
      </c>
      <c r="B21" s="1277"/>
      <c r="C21" s="1277"/>
      <c r="D21" s="18"/>
      <c r="E21" s="143">
        <v>6113501.9775059745</v>
      </c>
      <c r="F21" s="144"/>
      <c r="G21" s="144">
        <v>4471807.5374186626</v>
      </c>
      <c r="H21" s="144"/>
      <c r="I21" s="144">
        <v>1641694.440087311</v>
      </c>
      <c r="J21" s="167"/>
      <c r="K21" s="167"/>
      <c r="L21" s="167"/>
      <c r="M21" s="167"/>
    </row>
    <row r="22" spans="1:55" s="165" customFormat="1" ht="18" customHeight="1">
      <c r="A22" s="1277" t="s">
        <v>983</v>
      </c>
      <c r="B22" s="1277"/>
      <c r="C22" s="1277"/>
      <c r="D22" s="18"/>
      <c r="E22" s="143">
        <v>6134118.1102373004</v>
      </c>
      <c r="F22" s="144"/>
      <c r="G22" s="144">
        <v>4530244.1227941802</v>
      </c>
      <c r="H22" s="144"/>
      <c r="I22" s="144">
        <v>1603873.9874431179</v>
      </c>
      <c r="J22" s="167"/>
      <c r="K22" s="167"/>
      <c r="L22" s="167"/>
      <c r="M22" s="167"/>
    </row>
    <row r="23" spans="1:55" s="165" customFormat="1" ht="15" customHeight="1">
      <c r="A23" s="1277" t="s">
        <v>1111</v>
      </c>
      <c r="B23" s="1277"/>
      <c r="C23" s="1277"/>
      <c r="D23" s="18"/>
      <c r="E23" s="143">
        <v>5954001.2618598612</v>
      </c>
      <c r="F23" s="144"/>
      <c r="G23" s="144">
        <v>4288958.1596180638</v>
      </c>
      <c r="H23" s="144"/>
      <c r="I23" s="144">
        <v>1665043.1022418027</v>
      </c>
      <c r="J23" s="167"/>
      <c r="K23" s="167"/>
      <c r="L23" s="167"/>
      <c r="M23" s="167"/>
    </row>
    <row r="24" spans="1:55" s="41" customFormat="1" ht="14.25" customHeight="1">
      <c r="A24" s="1100" t="s">
        <v>17</v>
      </c>
      <c r="B24" s="1100"/>
      <c r="C24" s="1100"/>
      <c r="D24" s="2"/>
      <c r="E24" s="147"/>
      <c r="F24" s="147"/>
      <c r="G24" s="147"/>
      <c r="H24" s="147"/>
      <c r="I24" s="147"/>
      <c r="J24" s="169"/>
    </row>
    <row r="25" spans="1:55" s="43" customFormat="1" ht="15" customHeight="1">
      <c r="A25" s="98"/>
      <c r="B25" s="42" t="s">
        <v>301</v>
      </c>
      <c r="C25" s="98"/>
      <c r="D25" s="46"/>
      <c r="E25" s="145">
        <v>1643907.2580189607</v>
      </c>
      <c r="F25" s="147"/>
      <c r="G25" s="147">
        <v>1079809.8507486014</v>
      </c>
      <c r="H25" s="147"/>
      <c r="I25" s="147">
        <v>564097.40727035818</v>
      </c>
      <c r="J25" s="169"/>
      <c r="K25" s="50"/>
      <c r="L25" s="50"/>
      <c r="M25" s="50"/>
      <c r="N25" s="50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</row>
    <row r="26" spans="1:55" s="43" customFormat="1" ht="15" customHeight="1">
      <c r="A26" s="98"/>
      <c r="B26" s="42" t="s">
        <v>850</v>
      </c>
      <c r="C26" s="98"/>
      <c r="D26" s="46"/>
      <c r="E26" s="145">
        <v>8797973.8779809754</v>
      </c>
      <c r="F26" s="147"/>
      <c r="G26" s="147">
        <v>6007388.3319455739</v>
      </c>
      <c r="H26" s="147"/>
      <c r="I26" s="147">
        <v>2790585.5460354099</v>
      </c>
      <c r="J26" s="169"/>
      <c r="K26" s="169"/>
      <c r="L26" s="169"/>
      <c r="M26" s="169"/>
      <c r="N26" s="169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</row>
    <row r="27" spans="1:55" s="43" customFormat="1" ht="15" customHeight="1">
      <c r="A27" s="98"/>
      <c r="B27" s="42" t="s">
        <v>851</v>
      </c>
      <c r="C27" s="98"/>
      <c r="D27" s="46"/>
      <c r="E27" s="145">
        <v>21423072.256786481</v>
      </c>
      <c r="F27" s="147"/>
      <c r="G27" s="147">
        <v>15791259.663172062</v>
      </c>
      <c r="H27" s="147"/>
      <c r="I27" s="147">
        <v>5631812.5936144292</v>
      </c>
      <c r="J27" s="169"/>
      <c r="K27" s="169"/>
      <c r="L27" s="169"/>
      <c r="M27" s="169"/>
      <c r="N27" s="169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</row>
    <row r="28" spans="1:55" s="43" customFormat="1" ht="15" customHeight="1">
      <c r="A28" s="98"/>
      <c r="B28" s="42" t="s">
        <v>852</v>
      </c>
      <c r="C28" s="98"/>
      <c r="D28" s="46"/>
      <c r="E28" s="145">
        <v>68745894.650219217</v>
      </c>
      <c r="F28" s="147"/>
      <c r="G28" s="147">
        <v>52780370.49308221</v>
      </c>
      <c r="H28" s="147"/>
      <c r="I28" s="147">
        <v>15965524.157137012</v>
      </c>
      <c r="J28" s="169"/>
      <c r="K28" s="169"/>
      <c r="L28" s="169"/>
      <c r="M28" s="169"/>
      <c r="N28" s="169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</row>
    <row r="29" spans="1:55" s="43" customFormat="1" ht="15" customHeight="1">
      <c r="A29" s="98"/>
      <c r="B29" s="42" t="s">
        <v>853</v>
      </c>
      <c r="C29" s="98"/>
      <c r="D29" s="46"/>
      <c r="E29" s="145">
        <v>160266224.64252758</v>
      </c>
      <c r="F29" s="147"/>
      <c r="G29" s="147">
        <v>120218288.84648265</v>
      </c>
      <c r="H29" s="147"/>
      <c r="I29" s="147">
        <v>40047935.796044938</v>
      </c>
      <c r="J29" s="169"/>
      <c r="K29" s="169"/>
      <c r="L29" s="169"/>
      <c r="M29" s="169"/>
      <c r="N29" s="169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</row>
    <row r="30" spans="1:55" s="43" customFormat="1" ht="15" customHeight="1">
      <c r="A30" s="98"/>
      <c r="B30" s="42" t="s">
        <v>306</v>
      </c>
      <c r="C30" s="98"/>
      <c r="D30" s="46"/>
      <c r="E30" s="145">
        <v>494168880.51851851</v>
      </c>
      <c r="F30" s="147"/>
      <c r="G30" s="147">
        <v>379944139.96296299</v>
      </c>
      <c r="H30" s="147"/>
      <c r="I30" s="148">
        <v>114224740.55555555</v>
      </c>
      <c r="J30" s="169"/>
      <c r="K30" s="169"/>
      <c r="L30" s="169"/>
      <c r="M30" s="169"/>
      <c r="N30" s="169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</row>
    <row r="31" spans="1:55" s="43" customFormat="1" ht="15" customHeight="1">
      <c r="A31" s="1100" t="s">
        <v>18</v>
      </c>
      <c r="B31" s="1100"/>
      <c r="C31" s="1100"/>
      <c r="D31" s="2"/>
      <c r="E31" s="147"/>
      <c r="F31" s="147"/>
      <c r="G31" s="147"/>
      <c r="H31" s="147"/>
      <c r="I31" s="147"/>
      <c r="J31" s="169"/>
      <c r="K31" s="169"/>
      <c r="L31" s="169"/>
      <c r="M31" s="169"/>
      <c r="N31" s="169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</row>
    <row r="32" spans="1:55" s="43" customFormat="1" ht="15" customHeight="1">
      <c r="A32" s="98"/>
      <c r="B32" s="62" t="s">
        <v>487</v>
      </c>
      <c r="C32" s="98"/>
      <c r="D32" s="46"/>
      <c r="E32" s="145">
        <v>705634.44603928109</v>
      </c>
      <c r="F32" s="147"/>
      <c r="G32" s="147">
        <v>358822.31617155107</v>
      </c>
      <c r="H32" s="147"/>
      <c r="I32" s="147">
        <v>346812.12986773025</v>
      </c>
      <c r="J32" s="169"/>
      <c r="K32" s="169"/>
      <c r="L32" s="169"/>
      <c r="M32" s="169"/>
      <c r="N32" s="169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</row>
    <row r="33" spans="1:55" s="43" customFormat="1" ht="15" customHeight="1">
      <c r="A33" s="98"/>
      <c r="B33" s="62" t="s">
        <v>488</v>
      </c>
      <c r="C33" s="98"/>
      <c r="D33" s="46"/>
      <c r="E33" s="145">
        <v>1428247.6867503929</v>
      </c>
      <c r="F33" s="147"/>
      <c r="G33" s="147">
        <v>831030.19615221198</v>
      </c>
      <c r="H33" s="147"/>
      <c r="I33" s="147">
        <v>597217.49059818196</v>
      </c>
      <c r="J33" s="169"/>
      <c r="K33" s="169"/>
      <c r="L33" s="169"/>
      <c r="M33" s="169"/>
      <c r="N33" s="169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</row>
    <row r="34" spans="1:55" s="43" customFormat="1" ht="15" customHeight="1">
      <c r="A34" s="42"/>
      <c r="B34" s="62" t="s">
        <v>489</v>
      </c>
      <c r="C34" s="42"/>
      <c r="D34" s="46"/>
      <c r="E34" s="145">
        <v>2342414.0951312161</v>
      </c>
      <c r="F34" s="147"/>
      <c r="G34" s="147">
        <v>1481310.7204539669</v>
      </c>
      <c r="H34" s="147"/>
      <c r="I34" s="147">
        <v>861103.3746772497</v>
      </c>
      <c r="J34" s="169"/>
      <c r="K34" s="169"/>
      <c r="L34" s="169"/>
      <c r="M34" s="169"/>
      <c r="N34" s="169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</row>
    <row r="35" spans="1:55" s="43" customFormat="1" ht="15" customHeight="1">
      <c r="A35" s="42"/>
      <c r="B35" s="62" t="s">
        <v>490</v>
      </c>
      <c r="C35" s="42"/>
      <c r="D35" s="46"/>
      <c r="E35" s="145">
        <v>5158913.0591484616</v>
      </c>
      <c r="F35" s="147"/>
      <c r="G35" s="147">
        <v>3546235.0816824324</v>
      </c>
      <c r="H35" s="147"/>
      <c r="I35" s="147">
        <v>1612677.9774660275</v>
      </c>
      <c r="J35" s="169"/>
      <c r="K35" s="169"/>
      <c r="L35" s="169"/>
      <c r="M35" s="169"/>
      <c r="N35" s="169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</row>
    <row r="36" spans="1:55" s="43" customFormat="1" ht="15" customHeight="1">
      <c r="A36" s="42"/>
      <c r="B36" s="62" t="s">
        <v>491</v>
      </c>
      <c r="C36" s="42"/>
      <c r="D36" s="46"/>
      <c r="E36" s="145">
        <v>10591082.896695022</v>
      </c>
      <c r="F36" s="147"/>
      <c r="G36" s="147">
        <v>6938774.7383051552</v>
      </c>
      <c r="H36" s="147"/>
      <c r="I36" s="147">
        <v>3652308.1583898631</v>
      </c>
      <c r="J36" s="169"/>
      <c r="K36" s="169"/>
      <c r="L36" s="169"/>
      <c r="M36" s="169"/>
      <c r="N36" s="169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</row>
    <row r="37" spans="1:55" s="43" customFormat="1" ht="15" customHeight="1">
      <c r="A37" s="42"/>
      <c r="B37" s="62" t="s">
        <v>492</v>
      </c>
      <c r="C37" s="42"/>
      <c r="D37" s="46"/>
      <c r="E37" s="145">
        <v>26971859.460137922</v>
      </c>
      <c r="F37" s="147"/>
      <c r="G37" s="147">
        <v>20511212.123950534</v>
      </c>
      <c r="H37" s="147"/>
      <c r="I37" s="147">
        <v>6460647.3361873962</v>
      </c>
      <c r="J37" s="169"/>
      <c r="K37" s="169"/>
      <c r="L37" s="169"/>
      <c r="M37" s="169"/>
      <c r="N37" s="169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</row>
    <row r="38" spans="1:55" s="43" customFormat="1" ht="15" customHeight="1">
      <c r="A38" s="42"/>
      <c r="B38" s="62" t="s">
        <v>493</v>
      </c>
      <c r="C38" s="42"/>
      <c r="D38" s="46"/>
      <c r="E38" s="145">
        <v>76429162.206443205</v>
      </c>
      <c r="F38" s="147"/>
      <c r="G38" s="147">
        <v>61321651.650337048</v>
      </c>
      <c r="H38" s="147"/>
      <c r="I38" s="147">
        <v>15107510.556106165</v>
      </c>
      <c r="J38" s="169"/>
      <c r="K38" s="169"/>
      <c r="L38" s="169"/>
      <c r="M38" s="169"/>
      <c r="N38" s="169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</row>
    <row r="39" spans="1:55" s="43" customFormat="1" ht="15" customHeight="1">
      <c r="A39" s="42"/>
      <c r="B39" s="62" t="s">
        <v>494</v>
      </c>
      <c r="C39" s="42"/>
      <c r="D39" s="46"/>
      <c r="E39" s="145">
        <v>138998452.10072011</v>
      </c>
      <c r="F39" s="147"/>
      <c r="G39" s="147">
        <v>107534823.06329522</v>
      </c>
      <c r="H39" s="147"/>
      <c r="I39" s="147">
        <v>31463629.037424903</v>
      </c>
      <c r="J39" s="169"/>
      <c r="K39" s="169"/>
      <c r="L39" s="169"/>
      <c r="M39" s="169"/>
      <c r="N39" s="169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</row>
    <row r="40" spans="1:55" s="43" customFormat="1" ht="15" customHeight="1">
      <c r="A40" s="42"/>
      <c r="B40" s="62" t="s">
        <v>495</v>
      </c>
      <c r="C40" s="42"/>
      <c r="D40" s="46"/>
      <c r="E40" s="145">
        <v>294199540.32495356</v>
      </c>
      <c r="F40" s="147"/>
      <c r="G40" s="147">
        <v>226574103.22262371</v>
      </c>
      <c r="H40" s="147"/>
      <c r="I40" s="147">
        <v>67625437.10232988</v>
      </c>
      <c r="J40" s="169"/>
      <c r="K40" s="169"/>
      <c r="L40" s="169"/>
      <c r="M40" s="169"/>
      <c r="N40" s="169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</row>
    <row r="41" spans="1:55" s="43" customFormat="1" ht="15" customHeight="1">
      <c r="A41" s="42"/>
      <c r="B41" s="62" t="s">
        <v>432</v>
      </c>
      <c r="C41" s="42"/>
      <c r="D41" s="46"/>
      <c r="E41" s="145">
        <v>699872959.63636363</v>
      </c>
      <c r="F41" s="147"/>
      <c r="G41" s="147">
        <v>552710224.4545455</v>
      </c>
      <c r="H41" s="147"/>
      <c r="I41" s="147">
        <v>147162735.18181819</v>
      </c>
      <c r="J41" s="169"/>
      <c r="K41" s="169"/>
      <c r="L41" s="169"/>
      <c r="M41" s="169"/>
      <c r="N41" s="169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</row>
    <row r="42" spans="1:55" s="43" customFormat="1" ht="15" customHeight="1">
      <c r="A42" s="1100" t="s">
        <v>19</v>
      </c>
      <c r="B42" s="1100"/>
      <c r="C42" s="1100"/>
      <c r="D42" s="46"/>
      <c r="E42" s="147"/>
      <c r="F42" s="147"/>
      <c r="G42" s="147"/>
      <c r="H42" s="147"/>
      <c r="I42" s="147"/>
      <c r="J42" s="169"/>
      <c r="K42" s="169"/>
      <c r="L42" s="169"/>
      <c r="M42" s="169"/>
      <c r="N42" s="169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</row>
    <row r="43" spans="1:55" s="43" customFormat="1" ht="15" customHeight="1">
      <c r="A43" s="42"/>
      <c r="B43" s="62" t="s">
        <v>487</v>
      </c>
      <c r="C43" s="42"/>
      <c r="D43" s="46"/>
      <c r="E43" s="145">
        <v>692163.22210053843</v>
      </c>
      <c r="F43" s="147"/>
      <c r="G43" s="147">
        <v>344052.36601228325</v>
      </c>
      <c r="H43" s="147"/>
      <c r="I43" s="147">
        <v>348110.85608825553</v>
      </c>
      <c r="J43" s="169"/>
      <c r="K43" s="169"/>
      <c r="L43" s="169"/>
      <c r="M43" s="169"/>
      <c r="N43" s="169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</row>
    <row r="44" spans="1:55" s="43" customFormat="1" ht="15" customHeight="1">
      <c r="A44" s="42"/>
      <c r="B44" s="62" t="s">
        <v>488</v>
      </c>
      <c r="C44" s="42"/>
      <c r="D44" s="46"/>
      <c r="E44" s="145">
        <v>1438394.096912947</v>
      </c>
      <c r="F44" s="147"/>
      <c r="G44" s="147">
        <v>873950.15940587339</v>
      </c>
      <c r="H44" s="147"/>
      <c r="I44" s="147">
        <v>564443.93750707572</v>
      </c>
      <c r="J44" s="169"/>
      <c r="K44" s="169"/>
      <c r="L44" s="169"/>
      <c r="M44" s="169"/>
      <c r="N44" s="169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</row>
    <row r="45" spans="1:55" s="43" customFormat="1" ht="15" customHeight="1">
      <c r="A45" s="42"/>
      <c r="B45" s="62" t="s">
        <v>489</v>
      </c>
      <c r="C45" s="42"/>
      <c r="D45" s="46"/>
      <c r="E45" s="145">
        <v>2282340.9294550018</v>
      </c>
      <c r="F45" s="147"/>
      <c r="G45" s="147">
        <v>1426978.6925950306</v>
      </c>
      <c r="H45" s="147"/>
      <c r="I45" s="147">
        <v>855362.23685997142</v>
      </c>
      <c r="J45" s="169"/>
      <c r="K45" s="169"/>
      <c r="L45" s="169"/>
      <c r="M45" s="169"/>
      <c r="N45" s="169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</row>
    <row r="46" spans="1:55" s="43" customFormat="1" ht="15" customHeight="1">
      <c r="A46" s="98"/>
      <c r="B46" s="62" t="s">
        <v>490</v>
      </c>
      <c r="C46" s="98"/>
      <c r="D46" s="46"/>
      <c r="E46" s="145">
        <v>4913377.4017289998</v>
      </c>
      <c r="F46" s="147"/>
      <c r="G46" s="147">
        <v>3271340.1901180418</v>
      </c>
      <c r="H46" s="147"/>
      <c r="I46" s="147">
        <v>1642037.2116109573</v>
      </c>
      <c r="J46" s="169"/>
      <c r="K46" s="169"/>
      <c r="L46" s="169"/>
      <c r="M46" s="169"/>
      <c r="N46" s="169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</row>
    <row r="47" spans="1:55" s="43" customFormat="1" ht="15" customHeight="1">
      <c r="A47" s="98"/>
      <c r="B47" s="62" t="s">
        <v>491</v>
      </c>
      <c r="C47" s="98"/>
      <c r="D47" s="46"/>
      <c r="E47" s="145">
        <v>10864027.418455908</v>
      </c>
      <c r="F47" s="147"/>
      <c r="G47" s="147">
        <v>7384838.8878058959</v>
      </c>
      <c r="H47" s="147"/>
      <c r="I47" s="147">
        <v>3479188.5306500047</v>
      </c>
      <c r="J47" s="169"/>
      <c r="K47" s="169"/>
      <c r="L47" s="169"/>
      <c r="M47" s="169"/>
      <c r="N47" s="169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</row>
    <row r="48" spans="1:55" s="43" customFormat="1" ht="15" customHeight="1">
      <c r="A48" s="98"/>
      <c r="B48" s="62" t="s">
        <v>492</v>
      </c>
      <c r="C48" s="98"/>
      <c r="D48" s="46"/>
      <c r="E48" s="145">
        <v>27720644.821825657</v>
      </c>
      <c r="F48" s="147"/>
      <c r="G48" s="147">
        <v>20933808.251648687</v>
      </c>
      <c r="H48" s="147"/>
      <c r="I48" s="147">
        <v>6786836.5701769786</v>
      </c>
      <c r="J48" s="169"/>
      <c r="K48" s="169"/>
      <c r="L48" s="169"/>
      <c r="M48" s="169"/>
      <c r="N48" s="169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</row>
    <row r="49" spans="1:55" s="43" customFormat="1" ht="15" customHeight="1">
      <c r="A49" s="98"/>
      <c r="B49" s="62" t="s">
        <v>493</v>
      </c>
      <c r="C49" s="98"/>
      <c r="D49" s="46"/>
      <c r="E49" s="145">
        <v>86711861.714297146</v>
      </c>
      <c r="F49" s="147"/>
      <c r="G49" s="147">
        <v>70741983.456175625</v>
      </c>
      <c r="H49" s="147"/>
      <c r="I49" s="147">
        <v>15969878.25812153</v>
      </c>
      <c r="J49" s="169"/>
      <c r="K49" s="169"/>
      <c r="L49" s="169"/>
      <c r="M49" s="169"/>
      <c r="N49" s="169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</row>
    <row r="50" spans="1:55" s="43" customFormat="1" ht="15" customHeight="1">
      <c r="A50" s="98"/>
      <c r="B50" s="62" t="s">
        <v>494</v>
      </c>
      <c r="C50" s="98"/>
      <c r="D50" s="46"/>
      <c r="E50" s="145">
        <v>125966589.91685818</v>
      </c>
      <c r="F50" s="147"/>
      <c r="G50" s="147">
        <v>95626583.181413829</v>
      </c>
      <c r="H50" s="147"/>
      <c r="I50" s="147">
        <v>30340006.735444359</v>
      </c>
      <c r="J50" s="169"/>
      <c r="K50" s="169"/>
      <c r="L50" s="169"/>
      <c r="M50" s="169"/>
      <c r="N50" s="169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</row>
    <row r="51" spans="1:55" s="43" customFormat="1" ht="15" customHeight="1">
      <c r="A51" s="98"/>
      <c r="B51" s="62" t="s">
        <v>495</v>
      </c>
      <c r="C51" s="98"/>
      <c r="D51" s="46"/>
      <c r="E51" s="145">
        <v>291390366.57095313</v>
      </c>
      <c r="F51" s="147"/>
      <c r="G51" s="147">
        <v>227127842.6218771</v>
      </c>
      <c r="H51" s="147"/>
      <c r="I51" s="147">
        <v>64262523.949076027</v>
      </c>
      <c r="J51" s="169"/>
      <c r="K51" s="169"/>
      <c r="L51" s="169"/>
      <c r="M51" s="169"/>
      <c r="N51" s="169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</row>
    <row r="52" spans="1:55" s="43" customFormat="1" ht="15" customHeight="1">
      <c r="A52" s="98"/>
      <c r="B52" s="62" t="s">
        <v>432</v>
      </c>
      <c r="C52" s="98"/>
      <c r="D52" s="46"/>
      <c r="E52" s="145">
        <v>576409890.65459394</v>
      </c>
      <c r="F52" s="147"/>
      <c r="G52" s="147">
        <v>451168346.27606928</v>
      </c>
      <c r="H52" s="147"/>
      <c r="I52" s="147">
        <v>125241544.37852472</v>
      </c>
      <c r="J52" s="169"/>
      <c r="K52" s="169"/>
      <c r="L52" s="169"/>
      <c r="M52" s="169"/>
      <c r="N52" s="169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</row>
    <row r="53" spans="1:55" s="43" customFormat="1" ht="15" customHeight="1">
      <c r="A53" s="1100" t="s">
        <v>20</v>
      </c>
      <c r="B53" s="1100"/>
      <c r="C53" s="1100"/>
      <c r="D53" s="2"/>
      <c r="E53" s="147"/>
      <c r="F53" s="147"/>
      <c r="G53" s="147"/>
      <c r="H53" s="147"/>
      <c r="I53" s="147"/>
      <c r="J53" s="169"/>
      <c r="K53" s="169"/>
      <c r="L53" s="169"/>
      <c r="M53" s="169"/>
      <c r="N53" s="169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</row>
    <row r="54" spans="1:55" s="43" customFormat="1" ht="15" customHeight="1">
      <c r="A54" s="44"/>
      <c r="B54" s="62" t="s">
        <v>487</v>
      </c>
      <c r="C54" s="44"/>
      <c r="D54" s="180"/>
      <c r="E54" s="145">
        <v>519040.9581543472</v>
      </c>
      <c r="F54" s="147"/>
      <c r="G54" s="147">
        <v>317626.47695205506</v>
      </c>
      <c r="H54" s="147"/>
      <c r="I54" s="147">
        <v>201414.48120229269</v>
      </c>
      <c r="J54" s="169"/>
      <c r="K54" s="169"/>
      <c r="L54" s="169"/>
      <c r="M54" s="169"/>
      <c r="N54" s="169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</row>
    <row r="55" spans="1:55" s="43" customFormat="1" ht="15" customHeight="1">
      <c r="A55" s="6"/>
      <c r="B55" s="62" t="s">
        <v>488</v>
      </c>
      <c r="C55" s="6"/>
      <c r="D55" s="2"/>
      <c r="E55" s="145">
        <v>937354.04671386885</v>
      </c>
      <c r="F55" s="147"/>
      <c r="G55" s="147">
        <v>569974.8532092867</v>
      </c>
      <c r="H55" s="147"/>
      <c r="I55" s="147">
        <v>367379.19350458204</v>
      </c>
      <c r="J55" s="169"/>
      <c r="K55" s="169"/>
      <c r="L55" s="169"/>
      <c r="M55" s="169"/>
      <c r="N55" s="169"/>
    </row>
    <row r="56" spans="1:55" s="43" customFormat="1" ht="15" customHeight="1">
      <c r="A56" s="98"/>
      <c r="B56" s="62" t="s">
        <v>489</v>
      </c>
      <c r="C56" s="98"/>
      <c r="D56" s="46"/>
      <c r="E56" s="145">
        <v>1540432.3861497527</v>
      </c>
      <c r="F56" s="147"/>
      <c r="G56" s="147">
        <v>950427.90994405781</v>
      </c>
      <c r="H56" s="147"/>
      <c r="I56" s="147">
        <v>590004.47620569565</v>
      </c>
      <c r="J56" s="169"/>
      <c r="K56" s="169"/>
      <c r="L56" s="169"/>
      <c r="M56" s="169"/>
      <c r="N56" s="169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</row>
    <row r="57" spans="1:55" s="43" customFormat="1" ht="15" customHeight="1">
      <c r="A57" s="98"/>
      <c r="B57" s="62" t="s">
        <v>490</v>
      </c>
      <c r="C57" s="98"/>
      <c r="D57" s="46"/>
      <c r="E57" s="145">
        <v>3360025.6706048651</v>
      </c>
      <c r="F57" s="147"/>
      <c r="G57" s="147">
        <v>2274555.0797746787</v>
      </c>
      <c r="H57" s="147"/>
      <c r="I57" s="147">
        <v>1085470.5908301873</v>
      </c>
      <c r="J57" s="169"/>
      <c r="K57" s="169"/>
      <c r="L57" s="169"/>
      <c r="M57" s="169"/>
      <c r="N57" s="169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</row>
    <row r="58" spans="1:55" s="43" customFormat="1" ht="15" customHeight="1">
      <c r="A58" s="98"/>
      <c r="B58" s="62" t="s">
        <v>491</v>
      </c>
      <c r="C58" s="98"/>
      <c r="D58" s="46"/>
      <c r="E58" s="145">
        <v>6022164.0214325534</v>
      </c>
      <c r="F58" s="147"/>
      <c r="G58" s="147">
        <v>4096246.3894126271</v>
      </c>
      <c r="H58" s="147"/>
      <c r="I58" s="147">
        <v>1925917.6320199277</v>
      </c>
      <c r="J58" s="169"/>
      <c r="K58" s="169"/>
      <c r="L58" s="169"/>
      <c r="M58" s="169"/>
      <c r="N58" s="169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</row>
    <row r="59" spans="1:55" s="43" customFormat="1" ht="15" customHeight="1">
      <c r="A59" s="98"/>
      <c r="B59" s="62" t="s">
        <v>492</v>
      </c>
      <c r="C59" s="98"/>
      <c r="D59" s="46"/>
      <c r="E59" s="145">
        <v>12210723.354853408</v>
      </c>
      <c r="F59" s="147"/>
      <c r="G59" s="147">
        <v>8713284.8771589883</v>
      </c>
      <c r="H59" s="147"/>
      <c r="I59" s="147">
        <v>3497438.4776944267</v>
      </c>
      <c r="J59" s="169"/>
      <c r="K59" s="169"/>
      <c r="L59" s="169"/>
      <c r="M59" s="169"/>
      <c r="N59" s="169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</row>
    <row r="60" spans="1:55" s="43" customFormat="1" ht="15" customHeight="1">
      <c r="A60" s="98"/>
      <c r="B60" s="62" t="s">
        <v>493</v>
      </c>
      <c r="C60" s="98"/>
      <c r="D60" s="46"/>
      <c r="E60" s="145">
        <v>18303732.019101981</v>
      </c>
      <c r="F60" s="147"/>
      <c r="G60" s="147">
        <v>12428417.184739353</v>
      </c>
      <c r="H60" s="147"/>
      <c r="I60" s="147">
        <v>5875314.8343626307</v>
      </c>
      <c r="J60" s="169"/>
      <c r="K60" s="169"/>
      <c r="L60" s="169"/>
      <c r="M60" s="169"/>
      <c r="N60" s="169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</row>
    <row r="61" spans="1:55" s="43" customFormat="1" ht="15" customHeight="1">
      <c r="A61" s="98"/>
      <c r="B61" s="62" t="s">
        <v>494</v>
      </c>
      <c r="C61" s="98"/>
      <c r="D61" s="46"/>
      <c r="E61" s="145">
        <v>33602222.188742593</v>
      </c>
      <c r="F61" s="147"/>
      <c r="G61" s="147">
        <v>25280480.798088547</v>
      </c>
      <c r="H61" s="147"/>
      <c r="I61" s="147">
        <v>8321741.3906540386</v>
      </c>
      <c r="J61" s="169"/>
      <c r="K61" s="169"/>
      <c r="L61" s="169"/>
      <c r="M61" s="169"/>
      <c r="N61" s="169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</row>
    <row r="62" spans="1:55" s="43" customFormat="1" ht="15" customHeight="1">
      <c r="A62" s="98"/>
      <c r="B62" s="62" t="s">
        <v>495</v>
      </c>
      <c r="C62" s="98"/>
      <c r="D62" s="46"/>
      <c r="E62" s="145">
        <v>66502221.094545104</v>
      </c>
      <c r="F62" s="147"/>
      <c r="G62" s="147">
        <v>50893463.876024082</v>
      </c>
      <c r="H62" s="147"/>
      <c r="I62" s="147">
        <v>15608757.218521023</v>
      </c>
      <c r="J62" s="169"/>
      <c r="K62" s="169"/>
      <c r="L62" s="169"/>
      <c r="M62" s="169"/>
      <c r="N62" s="169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</row>
    <row r="63" spans="1:55" s="44" customFormat="1" ht="15" customHeight="1" thickBot="1">
      <c r="A63" s="100"/>
      <c r="B63" s="63" t="s">
        <v>432</v>
      </c>
      <c r="C63" s="100"/>
      <c r="D63" s="181"/>
      <c r="E63" s="149">
        <v>249969023.73660049</v>
      </c>
      <c r="F63" s="151"/>
      <c r="G63" s="151">
        <v>190996241.4664495</v>
      </c>
      <c r="H63" s="151"/>
      <c r="I63" s="151">
        <v>58972782.270150945</v>
      </c>
      <c r="J63" s="176"/>
      <c r="K63" s="169"/>
      <c r="L63" s="169"/>
      <c r="M63" s="169"/>
      <c r="N63" s="169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</row>
    <row r="64" spans="1:55" s="43" customFormat="1" ht="13.65" customHeight="1">
      <c r="B64" s="14"/>
      <c r="C64" s="14"/>
      <c r="D64" s="15"/>
      <c r="H64" s="44"/>
    </row>
    <row r="65" spans="1:4" ht="13.8">
      <c r="A65" s="155"/>
      <c r="B65" s="155"/>
      <c r="C65" s="155"/>
      <c r="D65" s="177"/>
    </row>
    <row r="66" spans="1:4" ht="13.8">
      <c r="A66" s="155"/>
      <c r="B66" s="155"/>
      <c r="C66" s="155"/>
      <c r="D66" s="177"/>
    </row>
    <row r="67" spans="1:4" ht="13.8">
      <c r="A67" s="155"/>
      <c r="B67" s="155"/>
      <c r="C67" s="155"/>
      <c r="D67" s="177"/>
    </row>
    <row r="68" spans="1:4" ht="13.8">
      <c r="A68" s="155"/>
      <c r="B68" s="155"/>
      <c r="C68" s="155"/>
      <c r="D68" s="177"/>
    </row>
    <row r="69" spans="1:4" ht="13.8">
      <c r="A69" s="155"/>
      <c r="B69" s="155"/>
      <c r="C69" s="155"/>
      <c r="D69" s="177"/>
    </row>
    <row r="70" spans="1:4" ht="13.8">
      <c r="A70" s="155"/>
      <c r="B70" s="155"/>
      <c r="C70" s="155"/>
      <c r="D70" s="177"/>
    </row>
    <row r="71" spans="1:4" ht="13.8">
      <c r="A71" s="155"/>
      <c r="B71" s="155"/>
      <c r="C71" s="155"/>
      <c r="D71" s="177"/>
    </row>
    <row r="72" spans="1:4" ht="13.8">
      <c r="A72" s="155"/>
      <c r="B72" s="155"/>
      <c r="C72" s="155"/>
      <c r="D72" s="177"/>
    </row>
    <row r="73" spans="1:4" ht="13.8">
      <c r="A73" s="155"/>
      <c r="B73" s="155"/>
      <c r="C73" s="155"/>
      <c r="D73" s="177"/>
    </row>
    <row r="74" spans="1:4" ht="13.8">
      <c r="A74" s="155"/>
      <c r="B74" s="155"/>
      <c r="C74" s="155"/>
      <c r="D74" s="177"/>
    </row>
    <row r="75" spans="1:4" ht="13.8">
      <c r="A75" s="155"/>
      <c r="B75" s="155"/>
      <c r="C75" s="155"/>
      <c r="D75" s="177"/>
    </row>
    <row r="76" spans="1:4" ht="13.8">
      <c r="A76" s="155"/>
      <c r="B76" s="155"/>
      <c r="C76" s="155"/>
      <c r="D76" s="177"/>
    </row>
    <row r="77" spans="1:4" ht="13.8">
      <c r="A77" s="155"/>
      <c r="B77" s="155"/>
      <c r="C77" s="155"/>
      <c r="D77" s="177"/>
    </row>
    <row r="78" spans="1:4" ht="13.8">
      <c r="A78" s="155"/>
      <c r="B78" s="155"/>
      <c r="C78" s="155"/>
      <c r="D78" s="177"/>
    </row>
    <row r="79" spans="1:4" ht="13.8">
      <c r="A79" s="155"/>
      <c r="B79" s="155"/>
      <c r="C79" s="155"/>
      <c r="D79" s="177"/>
    </row>
    <row r="80" spans="1:4" ht="13.8">
      <c r="A80" s="155"/>
      <c r="B80" s="155"/>
      <c r="C80" s="155"/>
      <c r="D80" s="177"/>
    </row>
    <row r="81" spans="1:4" ht="13.8">
      <c r="A81" s="155"/>
      <c r="B81" s="155"/>
      <c r="C81" s="155"/>
      <c r="D81" s="177"/>
    </row>
    <row r="82" spans="1:4" ht="13.8">
      <c r="A82" s="155"/>
      <c r="B82" s="155"/>
      <c r="C82" s="155"/>
      <c r="D82" s="177"/>
    </row>
    <row r="83" spans="1:4" ht="13.8">
      <c r="A83" s="155"/>
      <c r="B83" s="155"/>
      <c r="C83" s="155"/>
      <c r="D83" s="177"/>
    </row>
  </sheetData>
  <mergeCells count="26">
    <mergeCell ref="A53:C53"/>
    <mergeCell ref="A14:C14"/>
    <mergeCell ref="A15:C15"/>
    <mergeCell ref="A16:C16"/>
    <mergeCell ref="A17:C17"/>
    <mergeCell ref="A18:C18"/>
    <mergeCell ref="A19:C19"/>
    <mergeCell ref="A20:C20"/>
    <mergeCell ref="A21:C21"/>
    <mergeCell ref="A24:C24"/>
    <mergeCell ref="A31:C31"/>
    <mergeCell ref="A42:C42"/>
    <mergeCell ref="A22:C22"/>
    <mergeCell ref="A23:C23"/>
    <mergeCell ref="A13:C13"/>
    <mergeCell ref="A3:C5"/>
    <mergeCell ref="E3:F5"/>
    <mergeCell ref="G3:H5"/>
    <mergeCell ref="I3:J5"/>
    <mergeCell ref="A6:C6"/>
    <mergeCell ref="A7:C7"/>
    <mergeCell ref="A8:C8"/>
    <mergeCell ref="A9:C9"/>
    <mergeCell ref="A10:C10"/>
    <mergeCell ref="A11:C11"/>
    <mergeCell ref="A12:C12"/>
  </mergeCells>
  <phoneticPr fontId="5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P47"/>
  <sheetViews>
    <sheetView view="pageBreakPreview" topLeftCell="A3" zoomScaleNormal="50" zoomScaleSheetLayoutView="75" workbookViewId="0">
      <selection activeCell="J65" sqref="J65"/>
    </sheetView>
  </sheetViews>
  <sheetFormatPr defaultColWidth="9.109375" defaultRowHeight="15.6"/>
  <cols>
    <col min="1" max="1" width="2.33203125" style="14" customWidth="1"/>
    <col min="2" max="2" width="18.6640625" style="14" customWidth="1"/>
    <col min="3" max="3" width="2.33203125" style="14" customWidth="1"/>
    <col min="4" max="4" width="1.6640625" style="15" customWidth="1"/>
    <col min="5" max="8" width="16.44140625" style="114" customWidth="1"/>
    <col min="9" max="9" width="9.109375" style="120"/>
    <col min="10" max="10" width="9.109375" style="114"/>
    <col min="11" max="11" width="19.109375" style="114" bestFit="1" customWidth="1"/>
    <col min="12" max="16384" width="9.109375" style="114"/>
  </cols>
  <sheetData>
    <row r="1" spans="1:16" s="113" customFormat="1" ht="35.1" customHeight="1">
      <c r="A1" s="183" t="s">
        <v>593</v>
      </c>
      <c r="B1" s="184"/>
      <c r="C1" s="184"/>
      <c r="D1" s="184"/>
      <c r="E1" s="184"/>
      <c r="F1" s="184"/>
      <c r="G1" s="184"/>
      <c r="H1" s="184"/>
      <c r="I1" s="185"/>
    </row>
    <row r="2" spans="1:16" ht="12.9" customHeight="1" thickBot="1">
      <c r="A2" s="114"/>
      <c r="B2" s="115"/>
      <c r="C2" s="115"/>
      <c r="D2" s="116"/>
      <c r="E2" s="117"/>
      <c r="F2" s="117"/>
      <c r="G2" s="117"/>
      <c r="H2" s="118" t="s">
        <v>54</v>
      </c>
    </row>
    <row r="3" spans="1:16" ht="48" customHeight="1">
      <c r="A3" s="1168" t="s">
        <v>23</v>
      </c>
      <c r="B3" s="1168"/>
      <c r="C3" s="1168"/>
      <c r="D3" s="186"/>
      <c r="E3" s="187" t="s">
        <v>55</v>
      </c>
      <c r="F3" s="187" t="s">
        <v>151</v>
      </c>
      <c r="G3" s="188" t="s">
        <v>152</v>
      </c>
      <c r="H3" s="188" t="s">
        <v>56</v>
      </c>
      <c r="P3" s="121"/>
    </row>
    <row r="4" spans="1:16" s="130" customFormat="1" ht="21.75" hidden="1" customHeight="1">
      <c r="A4" s="1277" t="s">
        <v>995</v>
      </c>
      <c r="B4" s="1277"/>
      <c r="C4" s="1277"/>
      <c r="D4" s="2"/>
      <c r="E4" s="511">
        <v>1.9602959225249994</v>
      </c>
      <c r="F4" s="511">
        <v>0.77001926666893483</v>
      </c>
      <c r="G4" s="511">
        <v>1.237130923461875</v>
      </c>
      <c r="H4" s="189" t="s">
        <v>15</v>
      </c>
      <c r="I4" s="129"/>
    </row>
    <row r="5" spans="1:16" ht="18" hidden="1" customHeight="1">
      <c r="A5" s="1277" t="s">
        <v>996</v>
      </c>
      <c r="B5" s="1277"/>
      <c r="C5" s="1277"/>
      <c r="D5" s="140"/>
      <c r="E5" s="134" t="s">
        <v>398</v>
      </c>
      <c r="F5" s="134" t="s">
        <v>398</v>
      </c>
      <c r="G5" s="134" t="s">
        <v>398</v>
      </c>
      <c r="H5" s="134" t="s">
        <v>398</v>
      </c>
    </row>
    <row r="6" spans="1:16" s="130" customFormat="1" ht="18" hidden="1" customHeight="1">
      <c r="A6" s="1277" t="s">
        <v>997</v>
      </c>
      <c r="B6" s="1277"/>
      <c r="C6" s="1277"/>
      <c r="D6" s="2"/>
      <c r="E6" s="511">
        <v>1.7556884502747045</v>
      </c>
      <c r="F6" s="511">
        <v>0.6190344427905301</v>
      </c>
      <c r="G6" s="511">
        <v>0.98841458051385522</v>
      </c>
      <c r="H6" s="50">
        <v>242382.72354493401</v>
      </c>
      <c r="I6" s="129"/>
    </row>
    <row r="7" spans="1:16" s="130" customFormat="1" ht="18" hidden="1" customHeight="1">
      <c r="A7" s="1277" t="s">
        <v>998</v>
      </c>
      <c r="B7" s="1277"/>
      <c r="C7" s="1277"/>
      <c r="D7" s="2"/>
      <c r="E7" s="511">
        <f>'7'!E7/'1'!$E$16</f>
        <v>1.7903003023495354</v>
      </c>
      <c r="F7" s="511">
        <f>'7'!F7/'1'!$E$16</f>
        <v>0.45493343047901391</v>
      </c>
      <c r="G7" s="511">
        <f>'7'!G7/'1'!$E$16</f>
        <v>0.90766577809754423</v>
      </c>
      <c r="H7" s="50">
        <f>'7'!H7/'1'!$E$16</f>
        <v>195017.4499397258</v>
      </c>
      <c r="I7" s="129"/>
    </row>
    <row r="8" spans="1:16" s="130" customFormat="1" ht="16.5" hidden="1" customHeight="1">
      <c r="A8" s="1277" t="s">
        <v>999</v>
      </c>
      <c r="B8" s="1277"/>
      <c r="C8" s="1277"/>
      <c r="D8" s="2"/>
      <c r="E8" s="511">
        <v>1.3264877470571088</v>
      </c>
      <c r="F8" s="511">
        <v>0.50039397782420036</v>
      </c>
      <c r="G8" s="511">
        <v>0.78886326112355465</v>
      </c>
      <c r="H8" s="50">
        <v>120249.84879612485</v>
      </c>
      <c r="I8" s="129"/>
    </row>
    <row r="9" spans="1:16" s="130" customFormat="1" ht="15.75" hidden="1" customHeight="1">
      <c r="A9" s="1277" t="s">
        <v>1000</v>
      </c>
      <c r="B9" s="1277"/>
      <c r="C9" s="1277"/>
      <c r="D9" s="2"/>
      <c r="E9" s="529">
        <v>1.1875170155946051</v>
      </c>
      <c r="F9" s="529">
        <v>0.32240517615943071</v>
      </c>
      <c r="G9" s="529">
        <v>0.62506653662510037</v>
      </c>
      <c r="H9" s="250">
        <v>112364.36718815927</v>
      </c>
      <c r="I9" s="129"/>
    </row>
    <row r="10" spans="1:16" s="130" customFormat="1" ht="16.5" hidden="1" customHeight="1">
      <c r="A10" s="1277" t="s">
        <v>1001</v>
      </c>
      <c r="B10" s="1277"/>
      <c r="C10" s="1277"/>
      <c r="D10" s="2"/>
      <c r="E10" s="543" t="s">
        <v>815</v>
      </c>
      <c r="F10" s="543" t="s">
        <v>815</v>
      </c>
      <c r="G10" s="543" t="s">
        <v>815</v>
      </c>
      <c r="H10" s="259" t="s">
        <v>815</v>
      </c>
      <c r="I10" s="129"/>
    </row>
    <row r="11" spans="1:16" s="130" customFormat="1" ht="17.25" customHeight="1">
      <c r="A11" s="1277" t="s">
        <v>1002</v>
      </c>
      <c r="B11" s="1277"/>
      <c r="C11" s="1277"/>
      <c r="D11" s="2"/>
      <c r="E11" s="529">
        <v>1.8685059279820218</v>
      </c>
      <c r="F11" s="529">
        <v>0.60477775292735192</v>
      </c>
      <c r="G11" s="529">
        <v>1.1230042014681385</v>
      </c>
      <c r="H11" s="250">
        <v>123002.87034697519</v>
      </c>
      <c r="I11" s="129"/>
    </row>
    <row r="12" spans="1:16" s="130" customFormat="1" ht="16.5" customHeight="1">
      <c r="A12" s="1277" t="s">
        <v>1003</v>
      </c>
      <c r="B12" s="1277"/>
      <c r="C12" s="1277"/>
      <c r="D12" s="2"/>
      <c r="E12" s="529">
        <v>1.4206304378515611</v>
      </c>
      <c r="F12" s="529">
        <v>0.42696295507483889</v>
      </c>
      <c r="G12" s="529">
        <v>0.77901961609298742</v>
      </c>
      <c r="H12" s="250">
        <v>113547.6470753686</v>
      </c>
      <c r="I12" s="129"/>
    </row>
    <row r="13" spans="1:16" s="130" customFormat="1" ht="16.5" customHeight="1">
      <c r="A13" s="1277" t="s">
        <v>1004</v>
      </c>
      <c r="B13" s="1277"/>
      <c r="C13" s="1277"/>
      <c r="D13" s="2"/>
      <c r="E13" s="529">
        <v>1.3179145327714679</v>
      </c>
      <c r="F13" s="529">
        <v>0.42890637415454708</v>
      </c>
      <c r="G13" s="529">
        <v>0.81358131214309337</v>
      </c>
      <c r="H13" s="250">
        <v>115249.17618957856</v>
      </c>
      <c r="I13" s="129"/>
    </row>
    <row r="14" spans="1:16" s="130" customFormat="1" ht="16.5" customHeight="1">
      <c r="A14" s="1277" t="s">
        <v>1005</v>
      </c>
      <c r="B14" s="1277"/>
      <c r="C14" s="1277"/>
      <c r="D14" s="2"/>
      <c r="E14" s="529">
        <v>1.2073440905478836</v>
      </c>
      <c r="F14" s="529">
        <v>0.3902063414705142</v>
      </c>
      <c r="G14" s="529">
        <v>0.76282010082166318</v>
      </c>
      <c r="H14" s="250">
        <v>89008.849128179296</v>
      </c>
      <c r="I14" s="129"/>
    </row>
    <row r="15" spans="1:16" s="130" customFormat="1" ht="16.5" customHeight="1">
      <c r="A15" s="1277" t="s">
        <v>1111</v>
      </c>
      <c r="B15" s="1277"/>
      <c r="C15" s="1277"/>
      <c r="D15" s="2"/>
      <c r="E15" s="529">
        <v>1.1097734608078185</v>
      </c>
      <c r="F15" s="529">
        <v>0.32228706563074783</v>
      </c>
      <c r="G15" s="529">
        <v>0.62747033895434823</v>
      </c>
      <c r="H15" s="250">
        <v>97001.4311983058</v>
      </c>
      <c r="I15" s="129"/>
    </row>
    <row r="16" spans="1:16" ht="18" customHeight="1">
      <c r="A16" s="1100" t="s">
        <v>63</v>
      </c>
      <c r="B16" s="1100"/>
      <c r="C16" s="1100"/>
      <c r="D16" s="2"/>
      <c r="E16" s="529"/>
      <c r="F16" s="529"/>
      <c r="G16" s="529"/>
      <c r="H16" s="250"/>
      <c r="K16" s="132"/>
    </row>
    <row r="17" spans="1:11" ht="18" customHeight="1">
      <c r="A17" s="98"/>
      <c r="B17" s="98" t="s">
        <v>64</v>
      </c>
      <c r="C17" s="98"/>
      <c r="D17" s="140"/>
      <c r="E17" s="574">
        <v>1.4024821138321115</v>
      </c>
      <c r="F17" s="574">
        <v>0.40954889508047221</v>
      </c>
      <c r="G17" s="574">
        <v>0.80291981713795668</v>
      </c>
      <c r="H17" s="575">
        <v>121226.44504105595</v>
      </c>
      <c r="K17" s="190"/>
    </row>
    <row r="18" spans="1:11" ht="18" customHeight="1">
      <c r="A18" s="98"/>
      <c r="B18" s="98" t="s">
        <v>25</v>
      </c>
      <c r="C18" s="98"/>
      <c r="D18" s="140"/>
      <c r="E18" s="574">
        <v>0.38898646220994526</v>
      </c>
      <c r="F18" s="571">
        <v>0.10740721328826779</v>
      </c>
      <c r="G18" s="574">
        <v>0.19543082977376167</v>
      </c>
      <c r="H18" s="575">
        <v>37348.001624911143</v>
      </c>
    </row>
    <row r="19" spans="1:11" ht="18" customHeight="1">
      <c r="A19" s="1100" t="s">
        <v>26</v>
      </c>
      <c r="B19" s="1100"/>
      <c r="C19" s="1100"/>
      <c r="D19" s="2"/>
      <c r="E19" s="574"/>
      <c r="F19" s="574"/>
      <c r="G19" s="574"/>
      <c r="H19" s="575"/>
    </row>
    <row r="20" spans="1:11" ht="18" customHeight="1">
      <c r="A20" s="98"/>
      <c r="B20" s="98" t="s">
        <v>81</v>
      </c>
      <c r="C20" s="98"/>
      <c r="D20" s="140"/>
      <c r="E20" s="574">
        <v>3.1042480915152133</v>
      </c>
      <c r="F20" s="574">
        <v>0.95212325754881721</v>
      </c>
      <c r="G20" s="574">
        <v>1.640866429959265</v>
      </c>
      <c r="H20" s="575">
        <v>285147.49888972123</v>
      </c>
    </row>
    <row r="21" spans="1:11" ht="18" customHeight="1">
      <c r="A21" s="98"/>
      <c r="B21" s="98" t="s">
        <v>82</v>
      </c>
      <c r="C21" s="98"/>
      <c r="D21" s="140"/>
      <c r="E21" s="574">
        <v>2.0654571625141394</v>
      </c>
      <c r="F21" s="574">
        <v>0.56046792236719245</v>
      </c>
      <c r="G21" s="574">
        <v>1.6204385830106518</v>
      </c>
      <c r="H21" s="575">
        <v>114789.93686807148</v>
      </c>
    </row>
    <row r="22" spans="1:11" ht="18" customHeight="1">
      <c r="A22" s="98"/>
      <c r="B22" s="98" t="s">
        <v>83</v>
      </c>
      <c r="C22" s="98"/>
      <c r="D22" s="140"/>
      <c r="E22" s="574">
        <v>0.62541980744612624</v>
      </c>
      <c r="F22" s="574">
        <v>0.12414859929098032</v>
      </c>
      <c r="G22" s="574">
        <v>0.32474238361199975</v>
      </c>
      <c r="H22" s="575">
        <v>68506.453850656515</v>
      </c>
    </row>
    <row r="23" spans="1:11" ht="18" customHeight="1">
      <c r="A23" s="98"/>
      <c r="B23" s="98" t="s">
        <v>344</v>
      </c>
      <c r="C23" s="98"/>
      <c r="D23" s="140"/>
      <c r="E23" s="574">
        <v>0.50451797458573067</v>
      </c>
      <c r="F23" s="574">
        <v>0.13226068620109385</v>
      </c>
      <c r="G23" s="574">
        <v>0.24363675386202593</v>
      </c>
      <c r="H23" s="575">
        <v>38635.870651843034</v>
      </c>
    </row>
    <row r="24" spans="1:11" ht="18" customHeight="1">
      <c r="A24" s="98"/>
      <c r="B24" s="98" t="s">
        <v>343</v>
      </c>
      <c r="C24" s="98"/>
      <c r="D24" s="140"/>
      <c r="E24" s="574">
        <v>3.0703517587939699</v>
      </c>
      <c r="F24" s="574">
        <v>1.7939698492462313</v>
      </c>
      <c r="G24" s="574">
        <v>2.2336683417085426</v>
      </c>
      <c r="H24" s="575">
        <v>233752.76130653266</v>
      </c>
    </row>
    <row r="25" spans="1:11" ht="18" customHeight="1">
      <c r="A25" s="1100" t="s">
        <v>27</v>
      </c>
      <c r="B25" s="1100"/>
      <c r="C25" s="1100"/>
      <c r="D25" s="2"/>
      <c r="E25" s="574"/>
      <c r="F25" s="574"/>
      <c r="G25" s="574"/>
      <c r="H25" s="575"/>
    </row>
    <row r="26" spans="1:11" ht="18" customHeight="1">
      <c r="A26" s="1120" t="s">
        <v>65</v>
      </c>
      <c r="B26" s="1120"/>
      <c r="C26" s="6"/>
      <c r="D26" s="2"/>
      <c r="E26" s="574">
        <v>1.1325674558144674</v>
      </c>
      <c r="F26" s="574">
        <v>0.32891290362487935</v>
      </c>
      <c r="G26" s="574">
        <v>0.63999151914229369</v>
      </c>
      <c r="H26" s="575">
        <v>99110.706636351169</v>
      </c>
    </row>
    <row r="27" spans="1:11" ht="18" customHeight="1">
      <c r="A27" s="7"/>
      <c r="B27" s="98" t="s">
        <v>28</v>
      </c>
      <c r="C27" s="7"/>
      <c r="D27" s="2"/>
      <c r="E27" s="574">
        <v>1.7633289253751769</v>
      </c>
      <c r="F27" s="574">
        <v>0.53920306102369031</v>
      </c>
      <c r="G27" s="574">
        <v>0.95686374149191733</v>
      </c>
      <c r="H27" s="575">
        <v>154638.722548347</v>
      </c>
    </row>
    <row r="28" spans="1:11" ht="18" customHeight="1">
      <c r="A28" s="139"/>
      <c r="B28" s="139" t="s">
        <v>895</v>
      </c>
      <c r="C28" s="139"/>
      <c r="D28" s="140"/>
      <c r="E28" s="574">
        <v>0.7526774309512545</v>
      </c>
      <c r="F28" s="574">
        <v>0.26218805489893177</v>
      </c>
      <c r="G28" s="574">
        <v>0.45744696315252803</v>
      </c>
      <c r="H28" s="575">
        <v>147646.57126667158</v>
      </c>
    </row>
    <row r="29" spans="1:11" ht="18" customHeight="1">
      <c r="A29" s="139"/>
      <c r="B29" s="139" t="s">
        <v>896</v>
      </c>
      <c r="C29" s="139"/>
      <c r="D29" s="140"/>
      <c r="E29" s="574">
        <v>2.1242065936043257</v>
      </c>
      <c r="F29" s="574">
        <v>1.3365965978386825</v>
      </c>
      <c r="G29" s="574">
        <v>1.6346922855993509</v>
      </c>
      <c r="H29" s="575">
        <v>234069.59432182528</v>
      </c>
    </row>
    <row r="30" spans="1:11" ht="18" customHeight="1">
      <c r="A30" s="139"/>
      <c r="B30" s="139" t="s">
        <v>897</v>
      </c>
      <c r="C30" s="139"/>
      <c r="D30" s="140"/>
      <c r="E30" s="574">
        <v>4.3022792991008236</v>
      </c>
      <c r="F30" s="574">
        <v>0.70401598365235707</v>
      </c>
      <c r="G30" s="574">
        <v>1.860329932885376</v>
      </c>
      <c r="H30" s="575">
        <v>243322.62694420881</v>
      </c>
    </row>
    <row r="31" spans="1:11" ht="18" customHeight="1">
      <c r="A31" s="139"/>
      <c r="B31" s="139" t="s">
        <v>898</v>
      </c>
      <c r="C31" s="139"/>
      <c r="D31" s="140"/>
      <c r="E31" s="574">
        <v>0.26000836246339609</v>
      </c>
      <c r="F31" s="574">
        <v>5.0266009827912586E-2</v>
      </c>
      <c r="G31" s="574">
        <v>0.13223655384201738</v>
      </c>
      <c r="H31" s="575">
        <v>14593.165454063046</v>
      </c>
    </row>
    <row r="32" spans="1:11" ht="18" customHeight="1">
      <c r="A32" s="139"/>
      <c r="B32" s="98" t="s">
        <v>30</v>
      </c>
      <c r="C32" s="139"/>
      <c r="D32" s="140"/>
      <c r="E32" s="574">
        <v>1.0391056804135064</v>
      </c>
      <c r="F32" s="574">
        <v>0.26359410469334016</v>
      </c>
      <c r="G32" s="574">
        <v>0.56492885832625039</v>
      </c>
      <c r="H32" s="575">
        <v>85067.236029891705</v>
      </c>
    </row>
    <row r="33" spans="1:8" ht="18" customHeight="1">
      <c r="A33" s="139"/>
      <c r="B33" s="139" t="s">
        <v>899</v>
      </c>
      <c r="C33" s="139"/>
      <c r="D33" s="140"/>
      <c r="E33" s="574">
        <v>1.6396109409352222</v>
      </c>
      <c r="F33" s="574">
        <v>0.43240195036647838</v>
      </c>
      <c r="G33" s="574">
        <v>0.82601982902241766</v>
      </c>
      <c r="H33" s="575">
        <v>133176.45558183672</v>
      </c>
    </row>
    <row r="34" spans="1:8" ht="18" customHeight="1">
      <c r="A34" s="139"/>
      <c r="B34" s="139" t="s">
        <v>900</v>
      </c>
      <c r="C34" s="139"/>
      <c r="D34" s="140"/>
      <c r="E34" s="574">
        <v>0.47148111137675064</v>
      </c>
      <c r="F34" s="574">
        <v>0.10402933990345184</v>
      </c>
      <c r="G34" s="574">
        <v>0.31813393501110138</v>
      </c>
      <c r="H34" s="575">
        <v>39592.238873093469</v>
      </c>
    </row>
    <row r="35" spans="1:8" ht="18" customHeight="1">
      <c r="A35" s="139"/>
      <c r="B35" s="98" t="s">
        <v>31</v>
      </c>
      <c r="C35" s="139"/>
      <c r="D35" s="140"/>
      <c r="E35" s="574">
        <v>0.67444143978140425</v>
      </c>
      <c r="F35" s="574">
        <v>0.19537285322452164</v>
      </c>
      <c r="G35" s="574">
        <v>0.44362183311766201</v>
      </c>
      <c r="H35" s="575">
        <v>68053.090430457916</v>
      </c>
    </row>
    <row r="36" spans="1:8" ht="18" customHeight="1">
      <c r="A36" s="139"/>
      <c r="B36" s="139" t="s">
        <v>901</v>
      </c>
      <c r="C36" s="6"/>
      <c r="D36" s="2"/>
      <c r="E36" s="574">
        <v>0.38151230821478166</v>
      </c>
      <c r="F36" s="574">
        <v>0.10899008536066818</v>
      </c>
      <c r="G36" s="574">
        <v>0.24185361833457983</v>
      </c>
      <c r="H36" s="575">
        <v>47638.633150488429</v>
      </c>
    </row>
    <row r="37" spans="1:8" ht="18" customHeight="1">
      <c r="A37" s="139"/>
      <c r="B37" s="139" t="s">
        <v>902</v>
      </c>
      <c r="C37" s="6"/>
      <c r="D37" s="2"/>
      <c r="E37" s="574">
        <v>1.1450811555386406</v>
      </c>
      <c r="F37" s="574">
        <v>0.26228336307530264</v>
      </c>
      <c r="G37" s="574">
        <v>0.78342794370988589</v>
      </c>
      <c r="H37" s="575">
        <v>85539.752620518819</v>
      </c>
    </row>
    <row r="38" spans="1:8" ht="18" customHeight="1">
      <c r="A38" s="139"/>
      <c r="B38" s="139" t="s">
        <v>903</v>
      </c>
      <c r="C38" s="6"/>
      <c r="D38" s="2"/>
      <c r="E38" s="574">
        <v>0.3645682918527679</v>
      </c>
      <c r="F38" s="574">
        <v>0.18789449678516548</v>
      </c>
      <c r="G38" s="574">
        <v>0.2119362287109709</v>
      </c>
      <c r="H38" s="575">
        <v>64331.751940979251</v>
      </c>
    </row>
    <row r="39" spans="1:8" ht="18" customHeight="1">
      <c r="A39" s="139"/>
      <c r="B39" s="98" t="s">
        <v>33</v>
      </c>
      <c r="C39" s="6"/>
      <c r="D39" s="2"/>
      <c r="E39" s="574">
        <v>0.501950330902877</v>
      </c>
      <c r="F39" s="571">
        <v>0.20585230289631928</v>
      </c>
      <c r="G39" s="574">
        <v>0.27948081048529244</v>
      </c>
      <c r="H39" s="575">
        <v>19881.040615828224</v>
      </c>
    </row>
    <row r="40" spans="1:8" ht="18" customHeight="1">
      <c r="A40" s="1120" t="s">
        <v>34</v>
      </c>
      <c r="B40" s="1120"/>
      <c r="C40" s="6"/>
      <c r="D40" s="2"/>
      <c r="E40" s="574">
        <v>0.15211596942579517</v>
      </c>
      <c r="F40" s="574">
        <v>4.3911844880156391E-2</v>
      </c>
      <c r="G40" s="574">
        <v>0.10141064628386344</v>
      </c>
      <c r="H40" s="575">
        <v>8383.2041589887467</v>
      </c>
    </row>
    <row r="41" spans="1:8" ht="18" customHeight="1">
      <c r="A41" s="1100" t="s">
        <v>164</v>
      </c>
      <c r="B41" s="1100"/>
      <c r="C41" s="1100"/>
      <c r="D41" s="140"/>
      <c r="E41" s="574"/>
      <c r="F41" s="574"/>
      <c r="G41" s="574"/>
      <c r="H41" s="575"/>
    </row>
    <row r="42" spans="1:8" ht="18" customHeight="1">
      <c r="A42" s="1120" t="s">
        <v>35</v>
      </c>
      <c r="B42" s="1120" t="s">
        <v>35</v>
      </c>
      <c r="C42" s="102"/>
      <c r="D42" s="140"/>
      <c r="E42" s="574">
        <v>1.5608472268151108</v>
      </c>
      <c r="F42" s="574">
        <v>0.47982655766517285</v>
      </c>
      <c r="G42" s="574">
        <v>0.96234105456738561</v>
      </c>
      <c r="H42" s="575">
        <v>149725.60856058661</v>
      </c>
    </row>
    <row r="43" spans="1:8" ht="18" customHeight="1">
      <c r="A43" s="98"/>
      <c r="B43" s="98" t="s">
        <v>36</v>
      </c>
      <c r="C43" s="98"/>
      <c r="D43" s="140"/>
      <c r="E43" s="574">
        <v>1.3016659159855601</v>
      </c>
      <c r="F43" s="574">
        <v>0.29112243504199442</v>
      </c>
      <c r="G43" s="574">
        <v>0.62082488335810238</v>
      </c>
      <c r="H43" s="575">
        <v>117306.31383118419</v>
      </c>
    </row>
    <row r="44" spans="1:8" ht="18" customHeight="1">
      <c r="A44" s="98"/>
      <c r="B44" s="98" t="s">
        <v>37</v>
      </c>
      <c r="C44" s="98"/>
      <c r="D44" s="140"/>
      <c r="E44" s="574">
        <v>1.2385432000926191</v>
      </c>
      <c r="F44" s="574">
        <v>0.63697066616775111</v>
      </c>
      <c r="G44" s="574">
        <v>1.0227187747870803</v>
      </c>
      <c r="H44" s="575">
        <v>180782.98971825073</v>
      </c>
    </row>
    <row r="45" spans="1:8" ht="18" customHeight="1">
      <c r="A45" s="98"/>
      <c r="B45" s="98" t="s">
        <v>38</v>
      </c>
      <c r="C45" s="98"/>
      <c r="D45" s="140"/>
      <c r="E45" s="574">
        <v>3.5203971716264828</v>
      </c>
      <c r="F45" s="574">
        <v>1.2444908502905674</v>
      </c>
      <c r="G45" s="574">
        <v>2.7247597102963583</v>
      </c>
      <c r="H45" s="575">
        <v>274234.26086310134</v>
      </c>
    </row>
    <row r="46" spans="1:8" ht="18" customHeight="1" thickBot="1">
      <c r="A46" s="1121" t="s">
        <v>39</v>
      </c>
      <c r="B46" s="1121"/>
      <c r="C46" s="100"/>
      <c r="D46" s="191"/>
      <c r="E46" s="551">
        <v>0.81882734802217594</v>
      </c>
      <c r="F46" s="551">
        <v>0.22067285910449266</v>
      </c>
      <c r="G46" s="551">
        <v>0.41147610400745399</v>
      </c>
      <c r="H46" s="576">
        <v>62993.923758539488</v>
      </c>
    </row>
    <row r="47" spans="1:8">
      <c r="A47" s="114"/>
    </row>
  </sheetData>
  <mergeCells count="21">
    <mergeCell ref="A42:B42"/>
    <mergeCell ref="A46:B46"/>
    <mergeCell ref="A5:C5"/>
    <mergeCell ref="A8:C8"/>
    <mergeCell ref="A41:C41"/>
    <mergeCell ref="A7:C7"/>
    <mergeCell ref="A40:B40"/>
    <mergeCell ref="A26:B26"/>
    <mergeCell ref="A13:C13"/>
    <mergeCell ref="A15:C15"/>
    <mergeCell ref="A3:C3"/>
    <mergeCell ref="A16:C16"/>
    <mergeCell ref="A19:C19"/>
    <mergeCell ref="A25:C25"/>
    <mergeCell ref="A4:C4"/>
    <mergeCell ref="A6:C6"/>
    <mergeCell ref="A9:C9"/>
    <mergeCell ref="A11:C11"/>
    <mergeCell ref="A10:C10"/>
    <mergeCell ref="A12:C12"/>
    <mergeCell ref="A14:C14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P64"/>
  <sheetViews>
    <sheetView view="pageBreakPreview" topLeftCell="A14" zoomScaleNormal="50" zoomScaleSheetLayoutView="75" workbookViewId="0">
      <selection activeCell="J65" sqref="J65"/>
    </sheetView>
  </sheetViews>
  <sheetFormatPr defaultColWidth="9.109375" defaultRowHeight="15.6"/>
  <cols>
    <col min="1" max="1" width="2.33203125" style="14" customWidth="1"/>
    <col min="2" max="2" width="18.6640625" style="14" customWidth="1"/>
    <col min="3" max="3" width="2.33203125" style="14" customWidth="1"/>
    <col min="4" max="4" width="1.6640625" style="15" customWidth="1"/>
    <col min="5" max="8" width="16.44140625" style="114" customWidth="1"/>
    <col min="9" max="16384" width="9.109375" style="114"/>
  </cols>
  <sheetData>
    <row r="1" spans="1:16" s="113" customFormat="1" ht="35.1" customHeight="1">
      <c r="A1" s="183" t="s">
        <v>594</v>
      </c>
      <c r="B1" s="183"/>
      <c r="C1" s="183"/>
      <c r="D1" s="183"/>
      <c r="E1" s="183"/>
      <c r="F1" s="183"/>
      <c r="G1" s="183"/>
      <c r="H1" s="183"/>
    </row>
    <row r="2" spans="1:16" ht="12.9" customHeight="1" thickBot="1">
      <c r="A2" s="114"/>
      <c r="B2" s="115"/>
      <c r="C2" s="115"/>
      <c r="D2" s="116"/>
      <c r="E2" s="117"/>
      <c r="F2" s="117"/>
      <c r="G2" s="117"/>
      <c r="H2" s="118" t="s">
        <v>54</v>
      </c>
    </row>
    <row r="3" spans="1:16" ht="48" customHeight="1">
      <c r="A3" s="1168" t="s">
        <v>1</v>
      </c>
      <c r="B3" s="1168"/>
      <c r="C3" s="1168"/>
      <c r="D3" s="192"/>
      <c r="E3" s="187" t="s">
        <v>55</v>
      </c>
      <c r="F3" s="187" t="s">
        <v>151</v>
      </c>
      <c r="G3" s="188" t="s">
        <v>152</v>
      </c>
      <c r="H3" s="188" t="s">
        <v>56</v>
      </c>
      <c r="P3" s="121"/>
    </row>
    <row r="4" spans="1:16" s="130" customFormat="1" ht="15.6" hidden="1" customHeight="1">
      <c r="A4" s="1293" t="s">
        <v>984</v>
      </c>
      <c r="B4" s="1293"/>
      <c r="C4" s="1293"/>
      <c r="D4" s="126"/>
      <c r="E4" s="577">
        <v>1.9602959225249994</v>
      </c>
      <c r="F4" s="511">
        <v>0.77001926666893483</v>
      </c>
      <c r="G4" s="511">
        <v>1.237130923461875</v>
      </c>
      <c r="H4" s="134" t="s">
        <v>15</v>
      </c>
    </row>
    <row r="5" spans="1:16" ht="15.6" hidden="1" customHeight="1">
      <c r="A5" s="1277" t="s">
        <v>985</v>
      </c>
      <c r="B5" s="1277"/>
      <c r="C5" s="1277"/>
      <c r="D5" s="140"/>
      <c r="E5" s="134" t="s">
        <v>398</v>
      </c>
      <c r="F5" s="134" t="s">
        <v>398</v>
      </c>
      <c r="G5" s="134" t="s">
        <v>398</v>
      </c>
      <c r="H5" s="134" t="s">
        <v>398</v>
      </c>
    </row>
    <row r="6" spans="1:16" s="130" customFormat="1" ht="15.6" hidden="1" customHeight="1">
      <c r="A6" s="1277" t="s">
        <v>986</v>
      </c>
      <c r="B6" s="1277"/>
      <c r="C6" s="1277"/>
      <c r="D6" s="126"/>
      <c r="E6" s="578">
        <v>1.7556884502747045</v>
      </c>
      <c r="F6" s="506">
        <v>0.6190344427905301</v>
      </c>
      <c r="G6" s="511">
        <v>0.98841458051385522</v>
      </c>
      <c r="H6" s="50">
        <v>242382.72354493401</v>
      </c>
    </row>
    <row r="7" spans="1:16" s="130" customFormat="1" ht="15.6" hidden="1" customHeight="1">
      <c r="A7" s="1277" t="s">
        <v>987</v>
      </c>
      <c r="B7" s="1277"/>
      <c r="C7" s="1277"/>
      <c r="D7" s="126"/>
      <c r="E7" s="578">
        <v>1.7903003023495354</v>
      </c>
      <c r="F7" s="506">
        <v>0.45493343047901391</v>
      </c>
      <c r="G7" s="511">
        <v>0.90766577809754423</v>
      </c>
      <c r="H7" s="50">
        <v>195017.4499397258</v>
      </c>
    </row>
    <row r="8" spans="1:16" s="130" customFormat="1" ht="16.5" hidden="1" customHeight="1">
      <c r="A8" s="1277" t="s">
        <v>988</v>
      </c>
      <c r="B8" s="1277"/>
      <c r="C8" s="1277"/>
      <c r="D8" s="2"/>
      <c r="E8" s="511">
        <v>1.3264877470571088</v>
      </c>
      <c r="F8" s="511">
        <v>0.50039397782420036</v>
      </c>
      <c r="G8" s="511">
        <v>0.78886326112355465</v>
      </c>
      <c r="H8" s="50">
        <v>120249.84879612485</v>
      </c>
    </row>
    <row r="9" spans="1:16" s="130" customFormat="1" ht="18" hidden="1" customHeight="1">
      <c r="A9" s="1277" t="s">
        <v>989</v>
      </c>
      <c r="B9" s="1277"/>
      <c r="C9" s="1277"/>
      <c r="D9" s="2"/>
      <c r="E9" s="529">
        <v>1.1875170155946051</v>
      </c>
      <c r="F9" s="529">
        <v>0.32240517615943071</v>
      </c>
      <c r="G9" s="529">
        <v>0.62506653662510037</v>
      </c>
      <c r="H9" s="250">
        <v>112364.36718815927</v>
      </c>
    </row>
    <row r="10" spans="1:16" s="130" customFormat="1" ht="12" hidden="1" customHeight="1">
      <c r="A10" s="1277" t="s">
        <v>990</v>
      </c>
      <c r="B10" s="1277"/>
      <c r="C10" s="1277"/>
      <c r="D10" s="2"/>
      <c r="E10" s="543" t="s">
        <v>815</v>
      </c>
      <c r="F10" s="543" t="s">
        <v>815</v>
      </c>
      <c r="G10" s="543" t="s">
        <v>815</v>
      </c>
      <c r="H10" s="259" t="s">
        <v>815</v>
      </c>
      <c r="I10" s="129"/>
    </row>
    <row r="11" spans="1:16" s="130" customFormat="1" ht="13.5" customHeight="1">
      <c r="A11" s="1277" t="s">
        <v>991</v>
      </c>
      <c r="B11" s="1277"/>
      <c r="C11" s="1277"/>
      <c r="D11" s="2"/>
      <c r="E11" s="529">
        <v>1.8685059279820218</v>
      </c>
      <c r="F11" s="529">
        <v>0.60477775292735192</v>
      </c>
      <c r="G11" s="529">
        <v>1.1230042014681385</v>
      </c>
      <c r="H11" s="250">
        <v>123002.87034697519</v>
      </c>
      <c r="I11" s="129"/>
    </row>
    <row r="12" spans="1:16" s="130" customFormat="1" ht="13.5" customHeight="1">
      <c r="A12" s="1277" t="s">
        <v>992</v>
      </c>
      <c r="B12" s="1277"/>
      <c r="C12" s="1277"/>
      <c r="D12" s="2"/>
      <c r="E12" s="529">
        <v>1.4206304378515611</v>
      </c>
      <c r="F12" s="529">
        <v>0.42696295507483889</v>
      </c>
      <c r="G12" s="529">
        <v>0.77901961609298742</v>
      </c>
      <c r="H12" s="250">
        <v>113547.6470753686</v>
      </c>
      <c r="I12" s="129"/>
    </row>
    <row r="13" spans="1:16" s="130" customFormat="1" ht="13.5" customHeight="1">
      <c r="A13" s="1277" t="s">
        <v>993</v>
      </c>
      <c r="B13" s="1277"/>
      <c r="C13" s="1277"/>
      <c r="D13" s="2"/>
      <c r="E13" s="529">
        <v>1.3179145327714679</v>
      </c>
      <c r="F13" s="529">
        <v>0.42890637415454708</v>
      </c>
      <c r="G13" s="529">
        <v>0.81358131214309337</v>
      </c>
      <c r="H13" s="250">
        <v>115249.17618957856</v>
      </c>
      <c r="I13" s="129"/>
    </row>
    <row r="14" spans="1:16" s="130" customFormat="1" ht="13.5" customHeight="1">
      <c r="A14" s="1277" t="s">
        <v>994</v>
      </c>
      <c r="B14" s="1277"/>
      <c r="C14" s="1277"/>
      <c r="D14" s="2"/>
      <c r="E14" s="529">
        <v>1.115522402623458</v>
      </c>
      <c r="F14" s="529">
        <v>0.32633027745713344</v>
      </c>
      <c r="G14" s="529">
        <v>0.63195577707424366</v>
      </c>
      <c r="H14" s="250">
        <v>98810.012662702749</v>
      </c>
      <c r="I14" s="129"/>
    </row>
    <row r="15" spans="1:16" s="130" customFormat="1" ht="13.5" customHeight="1">
      <c r="A15" s="1277" t="s">
        <v>1111</v>
      </c>
      <c r="B15" s="1277"/>
      <c r="C15" s="1277"/>
      <c r="D15" s="2"/>
      <c r="E15" s="529">
        <v>1.1097734608078185</v>
      </c>
      <c r="F15" s="529">
        <v>0.32228706563074783</v>
      </c>
      <c r="G15" s="529">
        <v>0.62747033895434823</v>
      </c>
      <c r="H15" s="250">
        <v>97001.4311983058</v>
      </c>
      <c r="I15" s="129"/>
    </row>
    <row r="16" spans="1:16" ht="15.6" customHeight="1">
      <c r="A16" s="1100" t="s">
        <v>17</v>
      </c>
      <c r="B16" s="1100"/>
      <c r="C16" s="1100"/>
      <c r="D16" s="126"/>
      <c r="E16" s="542"/>
      <c r="F16" s="546"/>
      <c r="G16" s="546"/>
      <c r="H16" s="401"/>
    </row>
    <row r="17" spans="1:8" ht="15.6" customHeight="1">
      <c r="A17" s="98"/>
      <c r="B17" s="139" t="s">
        <v>888</v>
      </c>
      <c r="C17" s="98"/>
      <c r="D17" s="193"/>
      <c r="E17" s="548">
        <v>0.62221970241397651</v>
      </c>
      <c r="F17" s="549">
        <v>0.15294158532635835</v>
      </c>
      <c r="G17" s="549">
        <v>0.34587477725098986</v>
      </c>
      <c r="H17" s="253">
        <v>40786.004373235046</v>
      </c>
    </row>
    <row r="18" spans="1:8" ht="15.6" customHeight="1">
      <c r="A18" s="98"/>
      <c r="B18" s="139" t="s">
        <v>889</v>
      </c>
      <c r="C18" s="98"/>
      <c r="D18" s="193"/>
      <c r="E18" s="548">
        <v>2.4463751501269289</v>
      </c>
      <c r="F18" s="549">
        <v>0.46344121812741934</v>
      </c>
      <c r="G18" s="549">
        <v>1.2119627013844938</v>
      </c>
      <c r="H18" s="253">
        <v>208635.34923387272</v>
      </c>
    </row>
    <row r="19" spans="1:8" ht="15.6" customHeight="1">
      <c r="A19" s="98"/>
      <c r="B19" s="139" t="s">
        <v>890</v>
      </c>
      <c r="C19" s="98"/>
      <c r="D19" s="193"/>
      <c r="E19" s="548">
        <v>3.710567647345659</v>
      </c>
      <c r="F19" s="549">
        <v>1.3649007916231872</v>
      </c>
      <c r="G19" s="549">
        <v>2.1082908412234249</v>
      </c>
      <c r="H19" s="253">
        <v>286991.61062504695</v>
      </c>
    </row>
    <row r="20" spans="1:8" ht="15.6" customHeight="1">
      <c r="A20" s="98"/>
      <c r="B20" s="139" t="s">
        <v>891</v>
      </c>
      <c r="C20" s="98"/>
      <c r="D20" s="193"/>
      <c r="E20" s="548">
        <v>3.1013941959684663</v>
      </c>
      <c r="F20" s="549">
        <v>1.1150356708413314</v>
      </c>
      <c r="G20" s="549">
        <v>1.54227612668192</v>
      </c>
      <c r="H20" s="253">
        <v>736601.37472276262</v>
      </c>
    </row>
    <row r="21" spans="1:8" ht="15.6" customHeight="1">
      <c r="A21" s="98"/>
      <c r="B21" s="139" t="s">
        <v>892</v>
      </c>
      <c r="C21" s="98"/>
      <c r="D21" s="193"/>
      <c r="E21" s="548">
        <v>4.949456664945906</v>
      </c>
      <c r="F21" s="549">
        <v>2.0656980593016563</v>
      </c>
      <c r="G21" s="549">
        <v>4.6602589366436744</v>
      </c>
      <c r="H21" s="253">
        <v>512758.22276190453</v>
      </c>
    </row>
    <row r="22" spans="1:8" ht="15.6" customHeight="1">
      <c r="A22" s="98"/>
      <c r="B22" s="139" t="s">
        <v>893</v>
      </c>
      <c r="C22" s="98"/>
      <c r="D22" s="193"/>
      <c r="E22" s="548">
        <v>30.296296296296298</v>
      </c>
      <c r="F22" s="549">
        <v>24.481481481481481</v>
      </c>
      <c r="G22" s="549">
        <v>26.962962962962962</v>
      </c>
      <c r="H22" s="253">
        <v>7553040.1481481483</v>
      </c>
    </row>
    <row r="23" spans="1:8" ht="15.6" customHeight="1">
      <c r="A23" s="1100" t="s">
        <v>18</v>
      </c>
      <c r="B23" s="1100"/>
      <c r="C23" s="1100"/>
      <c r="D23" s="2"/>
      <c r="E23" s="548"/>
      <c r="F23" s="549"/>
      <c r="G23" s="549"/>
      <c r="H23" s="253"/>
    </row>
    <row r="24" spans="1:8" ht="15.6" customHeight="1">
      <c r="A24" s="98"/>
      <c r="B24" s="62" t="s">
        <v>487</v>
      </c>
      <c r="C24" s="98"/>
      <c r="D24" s="140"/>
      <c r="E24" s="548">
        <v>0.20131606370780705</v>
      </c>
      <c r="F24" s="549">
        <v>5.7242940489174284E-2</v>
      </c>
      <c r="G24" s="549">
        <v>0.10875340608450615</v>
      </c>
      <c r="H24" s="253">
        <v>30798.304971621401</v>
      </c>
    </row>
    <row r="25" spans="1:8" ht="15.6" customHeight="1">
      <c r="A25" s="98"/>
      <c r="B25" s="62" t="s">
        <v>488</v>
      </c>
      <c r="C25" s="98"/>
      <c r="D25" s="140"/>
      <c r="E25" s="548">
        <v>1.2830475935210157</v>
      </c>
      <c r="F25" s="549">
        <v>0.27878078756280433</v>
      </c>
      <c r="G25" s="549">
        <v>0.58650642017425003</v>
      </c>
      <c r="H25" s="253">
        <v>57101.057864430906</v>
      </c>
    </row>
    <row r="26" spans="1:8" ht="15.6" customHeight="1">
      <c r="A26" s="139"/>
      <c r="B26" s="62" t="s">
        <v>489</v>
      </c>
      <c r="C26" s="139"/>
      <c r="D26" s="140"/>
      <c r="E26" s="548">
        <v>1.312532083928696</v>
      </c>
      <c r="F26" s="549">
        <v>0.26486761397414582</v>
      </c>
      <c r="G26" s="549">
        <v>0.90628925527284943</v>
      </c>
      <c r="H26" s="253">
        <v>112558.22569094443</v>
      </c>
    </row>
    <row r="27" spans="1:8" ht="15.6" customHeight="1">
      <c r="A27" s="139"/>
      <c r="B27" s="62" t="s">
        <v>490</v>
      </c>
      <c r="C27" s="139"/>
      <c r="D27" s="140"/>
      <c r="E27" s="548">
        <v>1.8184468290758793</v>
      </c>
      <c r="F27" s="549">
        <v>0.55621500634274934</v>
      </c>
      <c r="G27" s="549">
        <v>0.86647625543543061</v>
      </c>
      <c r="H27" s="253">
        <v>100947.8241288547</v>
      </c>
    </row>
    <row r="28" spans="1:8" ht="15.6" customHeight="1">
      <c r="A28" s="139"/>
      <c r="B28" s="62" t="s">
        <v>491</v>
      </c>
      <c r="C28" s="139"/>
      <c r="D28" s="140"/>
      <c r="E28" s="548">
        <v>1.3190624777049551</v>
      </c>
      <c r="F28" s="549">
        <v>0.45411335452356949</v>
      </c>
      <c r="G28" s="549">
        <v>0.92161730306947132</v>
      </c>
      <c r="H28" s="253">
        <v>128710.00182091651</v>
      </c>
    </row>
    <row r="29" spans="1:8" ht="15.6" customHeight="1">
      <c r="A29" s="139"/>
      <c r="B29" s="62" t="s">
        <v>492</v>
      </c>
      <c r="C29" s="139"/>
      <c r="D29" s="140"/>
      <c r="E29" s="548">
        <v>3.5092408543128712</v>
      </c>
      <c r="F29" s="549">
        <v>0.65558130827489525</v>
      </c>
      <c r="G29" s="549">
        <v>1.6577828123512128</v>
      </c>
      <c r="H29" s="253">
        <v>220429.92561254374</v>
      </c>
    </row>
    <row r="30" spans="1:8" ht="15.6" customHeight="1">
      <c r="A30" s="139"/>
      <c r="B30" s="62" t="s">
        <v>493</v>
      </c>
      <c r="C30" s="139"/>
      <c r="D30" s="140"/>
      <c r="E30" s="548">
        <v>9.9036456618131741</v>
      </c>
      <c r="F30" s="549">
        <v>6.0002003842282328</v>
      </c>
      <c r="G30" s="549">
        <v>7.1107347094859445</v>
      </c>
      <c r="H30" s="253">
        <v>667673.3585639043</v>
      </c>
    </row>
    <row r="31" spans="1:8" ht="15.6" customHeight="1">
      <c r="A31" s="139"/>
      <c r="B31" s="62" t="s">
        <v>494</v>
      </c>
      <c r="C31" s="139"/>
      <c r="D31" s="140"/>
      <c r="E31" s="548">
        <v>4.063897763591557</v>
      </c>
      <c r="F31" s="549">
        <v>2.446773162949258</v>
      </c>
      <c r="G31" s="549">
        <v>2.9229392971340671</v>
      </c>
      <c r="H31" s="253">
        <v>1697652.8656931336</v>
      </c>
    </row>
    <row r="32" spans="1:8" ht="15.6" customHeight="1">
      <c r="A32" s="139"/>
      <c r="B32" s="62" t="s">
        <v>495</v>
      </c>
      <c r="C32" s="139"/>
      <c r="D32" s="140"/>
      <c r="E32" s="548">
        <v>3.7061611374384671</v>
      </c>
      <c r="F32" s="549">
        <v>2.3327014217995057</v>
      </c>
      <c r="G32" s="549">
        <v>3.052132701419914</v>
      </c>
      <c r="H32" s="253">
        <v>2023370.7810414031</v>
      </c>
    </row>
    <row r="33" spans="1:8" ht="15.6" customHeight="1">
      <c r="A33" s="139"/>
      <c r="B33" s="62" t="s">
        <v>432</v>
      </c>
      <c r="C33" s="139"/>
      <c r="D33" s="140"/>
      <c r="E33" s="548">
        <v>17.636363636363637</v>
      </c>
      <c r="F33" s="549">
        <v>15.181818181818182</v>
      </c>
      <c r="G33" s="549">
        <v>15.727272727272727</v>
      </c>
      <c r="H33" s="253">
        <v>9913206.8181818184</v>
      </c>
    </row>
    <row r="34" spans="1:8" ht="15.6" customHeight="1">
      <c r="A34" s="1100" t="s">
        <v>19</v>
      </c>
      <c r="B34" s="1100"/>
      <c r="C34" s="1100"/>
      <c r="D34" s="140"/>
      <c r="E34" s="548"/>
      <c r="F34" s="549"/>
      <c r="G34" s="549"/>
      <c r="H34" s="253"/>
    </row>
    <row r="35" spans="1:8" ht="15.6" customHeight="1">
      <c r="A35" s="139"/>
      <c r="B35" s="62" t="s">
        <v>487</v>
      </c>
      <c r="C35" s="139"/>
      <c r="D35" s="140"/>
      <c r="E35" s="548">
        <v>0.18799572039419507</v>
      </c>
      <c r="F35" s="549">
        <v>5.5141378233201144E-2</v>
      </c>
      <c r="G35" s="549">
        <v>0.11527914937284939</v>
      </c>
      <c r="H35" s="253">
        <v>33033.83183997911</v>
      </c>
    </row>
    <row r="36" spans="1:8" ht="15.6" customHeight="1">
      <c r="A36" s="139"/>
      <c r="B36" s="62" t="s">
        <v>488</v>
      </c>
      <c r="C36" s="139"/>
      <c r="D36" s="140"/>
      <c r="E36" s="548">
        <v>0.94111701187190233</v>
      </c>
      <c r="F36" s="549">
        <v>0.22596535395169551</v>
      </c>
      <c r="G36" s="549">
        <v>0.45487394058423103</v>
      </c>
      <c r="H36" s="253">
        <v>46054.487307747419</v>
      </c>
    </row>
    <row r="37" spans="1:8" ht="15.6" customHeight="1">
      <c r="A37" s="139"/>
      <c r="B37" s="62" t="s">
        <v>489</v>
      </c>
      <c r="C37" s="139"/>
      <c r="D37" s="140"/>
      <c r="E37" s="548">
        <v>1.6162962944898795</v>
      </c>
      <c r="F37" s="549">
        <v>0.31683258922487501</v>
      </c>
      <c r="G37" s="549">
        <v>0.99238560900252837</v>
      </c>
      <c r="H37" s="253">
        <v>117161.9474546446</v>
      </c>
    </row>
    <row r="38" spans="1:8" ht="15.6" customHeight="1">
      <c r="A38" s="98"/>
      <c r="B38" s="62" t="s">
        <v>490</v>
      </c>
      <c r="C38" s="98"/>
      <c r="D38" s="140"/>
      <c r="E38" s="548">
        <v>1.7645229932833835</v>
      </c>
      <c r="F38" s="549">
        <v>0.553506023297752</v>
      </c>
      <c r="G38" s="549">
        <v>0.8671152629252451</v>
      </c>
      <c r="H38" s="253">
        <v>101494.27534380004</v>
      </c>
    </row>
    <row r="39" spans="1:8" ht="15.6" customHeight="1">
      <c r="A39" s="98"/>
      <c r="B39" s="62" t="s">
        <v>491</v>
      </c>
      <c r="C39" s="98"/>
      <c r="D39" s="140"/>
      <c r="E39" s="548">
        <v>1.4213677718150959</v>
      </c>
      <c r="F39" s="549">
        <v>0.43535179211158426</v>
      </c>
      <c r="G39" s="549">
        <v>0.84068391726873903</v>
      </c>
      <c r="H39" s="253">
        <v>127283.3656265733</v>
      </c>
    </row>
    <row r="40" spans="1:8" ht="15.6" customHeight="1">
      <c r="A40" s="98"/>
      <c r="B40" s="62" t="s">
        <v>492</v>
      </c>
      <c r="C40" s="98"/>
      <c r="D40" s="140"/>
      <c r="E40" s="548">
        <v>3.7544862636074501</v>
      </c>
      <c r="F40" s="549">
        <v>0.71217634401763319</v>
      </c>
      <c r="G40" s="549">
        <v>1.8018617896183371</v>
      </c>
      <c r="H40" s="253">
        <v>218198.84901693009</v>
      </c>
    </row>
    <row r="41" spans="1:8" ht="15.6" customHeight="1">
      <c r="A41" s="98"/>
      <c r="B41" s="62" t="s">
        <v>493</v>
      </c>
      <c r="C41" s="98"/>
      <c r="D41" s="140"/>
      <c r="E41" s="548">
        <v>9.5470691238818581</v>
      </c>
      <c r="F41" s="549">
        <v>6.6334162885160826</v>
      </c>
      <c r="G41" s="549">
        <v>7.8862870077233653</v>
      </c>
      <c r="H41" s="253">
        <v>734453.80361190031</v>
      </c>
    </row>
    <row r="42" spans="1:8" ht="15.6" customHeight="1">
      <c r="A42" s="98"/>
      <c r="B42" s="62" t="s">
        <v>494</v>
      </c>
      <c r="C42" s="98"/>
      <c r="D42" s="140"/>
      <c r="E42" s="548">
        <v>3.2043404741884896</v>
      </c>
      <c r="F42" s="549">
        <v>1.918091128917256</v>
      </c>
      <c r="G42" s="549">
        <v>2.2968302675663628</v>
      </c>
      <c r="H42" s="253">
        <v>1333103.389163791</v>
      </c>
    </row>
    <row r="43" spans="1:8" ht="15.6" customHeight="1">
      <c r="A43" s="98"/>
      <c r="B43" s="62" t="s">
        <v>495</v>
      </c>
      <c r="C43" s="98"/>
      <c r="D43" s="140"/>
      <c r="E43" s="548">
        <v>4.0602284527490671</v>
      </c>
      <c r="F43" s="549">
        <v>2.5555555555538247</v>
      </c>
      <c r="G43" s="549">
        <v>3.3437175493227613</v>
      </c>
      <c r="H43" s="253">
        <v>2216673.0778801185</v>
      </c>
    </row>
    <row r="44" spans="1:8" ht="15.6" customHeight="1">
      <c r="A44" s="98"/>
      <c r="B44" s="62" t="s">
        <v>432</v>
      </c>
      <c r="C44" s="98"/>
      <c r="D44" s="140"/>
      <c r="E44" s="548">
        <v>14.018648018751975</v>
      </c>
      <c r="F44" s="549">
        <v>12.067599067688557</v>
      </c>
      <c r="G44" s="549">
        <v>12.501165501258205</v>
      </c>
      <c r="H44" s="253">
        <v>7879728.4965619296</v>
      </c>
    </row>
    <row r="45" spans="1:8" ht="15.6" customHeight="1">
      <c r="A45" s="1100" t="s">
        <v>20</v>
      </c>
      <c r="B45" s="1100"/>
      <c r="C45" s="1100"/>
      <c r="D45" s="2"/>
      <c r="E45" s="548"/>
      <c r="F45" s="549"/>
      <c r="G45" s="549"/>
      <c r="H45" s="253"/>
    </row>
    <row r="46" spans="1:8" ht="15.6" customHeight="1">
      <c r="A46" s="120"/>
      <c r="B46" s="62" t="s">
        <v>487</v>
      </c>
      <c r="C46" s="120"/>
      <c r="D46" s="141"/>
      <c r="E46" s="548">
        <v>0.3375624066591319</v>
      </c>
      <c r="F46" s="549">
        <v>9.9765745243670045E-2</v>
      </c>
      <c r="G46" s="549">
        <v>0.16368469386954426</v>
      </c>
      <c r="H46" s="253">
        <v>32654.604824803908</v>
      </c>
    </row>
    <row r="47" spans="1:8" ht="15.6" customHeight="1">
      <c r="A47" s="6"/>
      <c r="B47" s="62" t="s">
        <v>488</v>
      </c>
      <c r="C47" s="6"/>
      <c r="D47" s="2"/>
      <c r="E47" s="548">
        <v>0.22877234623561621</v>
      </c>
      <c r="F47" s="549">
        <v>9.0913485763592428E-2</v>
      </c>
      <c r="G47" s="549">
        <v>0.16213016825841023</v>
      </c>
      <c r="H47" s="253">
        <v>29403.980166520367</v>
      </c>
    </row>
    <row r="48" spans="1:8" ht="15.6" customHeight="1">
      <c r="A48" s="98"/>
      <c r="B48" s="62" t="s">
        <v>489</v>
      </c>
      <c r="C48" s="98"/>
      <c r="D48" s="140"/>
      <c r="E48" s="548">
        <v>1.0078252956005451</v>
      </c>
      <c r="F48" s="549">
        <v>0.21713322973830732</v>
      </c>
      <c r="G48" s="549">
        <v>0.46799126335305241</v>
      </c>
      <c r="H48" s="253">
        <v>51478.206331714158</v>
      </c>
    </row>
    <row r="49" spans="1:8" ht="15.6" customHeight="1">
      <c r="A49" s="98"/>
      <c r="B49" s="62" t="s">
        <v>490</v>
      </c>
      <c r="C49" s="98"/>
      <c r="D49" s="140"/>
      <c r="E49" s="548">
        <v>0.9266581546596967</v>
      </c>
      <c r="F49" s="549">
        <v>0.17037918725625484</v>
      </c>
      <c r="G49" s="549">
        <v>0.49479683053611279</v>
      </c>
      <c r="H49" s="253">
        <v>113401.04968436866</v>
      </c>
    </row>
    <row r="50" spans="1:8" ht="15.6" customHeight="1">
      <c r="A50" s="98"/>
      <c r="B50" s="62" t="s">
        <v>491</v>
      </c>
      <c r="C50" s="98"/>
      <c r="D50" s="140"/>
      <c r="E50" s="548">
        <v>1.865003813848892</v>
      </c>
      <c r="F50" s="549">
        <v>0.47034887639649503</v>
      </c>
      <c r="G50" s="549">
        <v>1.3295511761367202</v>
      </c>
      <c r="H50" s="253">
        <v>89392.752007915973</v>
      </c>
    </row>
    <row r="51" spans="1:8" ht="15.6" customHeight="1">
      <c r="A51" s="98"/>
      <c r="B51" s="62" t="s">
        <v>492</v>
      </c>
      <c r="C51" s="98"/>
      <c r="D51" s="140"/>
      <c r="E51" s="548">
        <v>2.0721544639738774</v>
      </c>
      <c r="F51" s="549">
        <v>0.38485152872712258</v>
      </c>
      <c r="G51" s="549">
        <v>0.90908869889886712</v>
      </c>
      <c r="H51" s="253">
        <v>212558.64982281451</v>
      </c>
    </row>
    <row r="52" spans="1:8" ht="15.6" customHeight="1">
      <c r="A52" s="98"/>
      <c r="B52" s="62" t="s">
        <v>493</v>
      </c>
      <c r="C52" s="98"/>
      <c r="D52" s="140"/>
      <c r="E52" s="548">
        <v>6.9252108146392608</v>
      </c>
      <c r="F52" s="549">
        <v>1.7460674334059882</v>
      </c>
      <c r="G52" s="549">
        <v>3.1462177312572548</v>
      </c>
      <c r="H52" s="253">
        <v>179603.93220715594</v>
      </c>
    </row>
    <row r="53" spans="1:8" ht="15.6" customHeight="1">
      <c r="A53" s="98"/>
      <c r="B53" s="62" t="s">
        <v>494</v>
      </c>
      <c r="C53" s="98"/>
      <c r="D53" s="140"/>
      <c r="E53" s="548">
        <v>4.7641393388819377</v>
      </c>
      <c r="F53" s="549">
        <v>2.4375032271941239</v>
      </c>
      <c r="G53" s="549">
        <v>3.639171728244198</v>
      </c>
      <c r="H53" s="253">
        <v>429079.89793311863</v>
      </c>
    </row>
    <row r="54" spans="1:8" ht="15.6" customHeight="1">
      <c r="A54" s="98"/>
      <c r="B54" s="62" t="s">
        <v>495</v>
      </c>
      <c r="C54" s="98"/>
      <c r="D54" s="140"/>
      <c r="E54" s="548">
        <v>1.4878352282170997</v>
      </c>
      <c r="F54" s="549">
        <v>0.45035625757103981</v>
      </c>
      <c r="G54" s="549">
        <v>0.9296475774431241</v>
      </c>
      <c r="H54" s="253">
        <v>359164.25287419022</v>
      </c>
    </row>
    <row r="55" spans="1:8" ht="15.6" customHeight="1" thickBot="1">
      <c r="A55" s="100"/>
      <c r="B55" s="63" t="s">
        <v>432</v>
      </c>
      <c r="C55" s="100"/>
      <c r="D55" s="142"/>
      <c r="E55" s="550">
        <v>12.987195902685245</v>
      </c>
      <c r="F55" s="551">
        <v>9.2274861288920107</v>
      </c>
      <c r="G55" s="551">
        <v>10.749039692698672</v>
      </c>
      <c r="H55" s="254">
        <v>2547855.9513437208</v>
      </c>
    </row>
    <row r="56" spans="1:8" ht="13.65" customHeight="1"/>
    <row r="57" spans="1:8" ht="13.65" customHeight="1"/>
    <row r="58" spans="1:8" ht="13.65" customHeight="1"/>
    <row r="59" spans="1:8" ht="13.65" customHeight="1"/>
    <row r="60" spans="1:8" ht="13.65" customHeight="1"/>
    <row r="61" spans="1:8" ht="13.65" customHeight="1"/>
    <row r="62" spans="1:8" ht="13.65" customHeight="1"/>
    <row r="63" spans="1:8" ht="13.65" customHeight="1"/>
    <row r="64" spans="1:8" ht="13.65" customHeight="1"/>
  </sheetData>
  <mergeCells count="17">
    <mergeCell ref="A45:C45"/>
    <mergeCell ref="A23:C23"/>
    <mergeCell ref="A34:C34"/>
    <mergeCell ref="A8:C8"/>
    <mergeCell ref="A9:C9"/>
    <mergeCell ref="A16:C16"/>
    <mergeCell ref="A11:C11"/>
    <mergeCell ref="A13:C13"/>
    <mergeCell ref="A10:C10"/>
    <mergeCell ref="A12:C12"/>
    <mergeCell ref="A14:C14"/>
    <mergeCell ref="A15:C15"/>
    <mergeCell ref="A3:C3"/>
    <mergeCell ref="A5:C5"/>
    <mergeCell ref="A6:C6"/>
    <mergeCell ref="A7:C7"/>
    <mergeCell ref="A4:C4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BE74"/>
  <sheetViews>
    <sheetView view="pageBreakPreview" zoomScaleNormal="50" workbookViewId="0">
      <selection activeCell="J65" sqref="J65"/>
    </sheetView>
  </sheetViews>
  <sheetFormatPr defaultColWidth="9.109375" defaultRowHeight="15.6"/>
  <cols>
    <col min="1" max="1" width="2.33203125" style="37" customWidth="1"/>
    <col min="2" max="2" width="18.6640625" style="37" customWidth="1"/>
    <col min="3" max="3" width="2.33203125" style="37" customWidth="1"/>
    <col min="4" max="4" width="1.6640625" style="38" customWidth="1"/>
    <col min="5" max="8" width="15.6640625" style="48" customWidth="1"/>
    <col min="9" max="13" width="18.33203125" style="48" customWidth="1"/>
    <col min="14" max="14" width="2.33203125" style="37" customWidth="1"/>
    <col min="15" max="15" width="18.6640625" style="37" customWidth="1"/>
    <col min="16" max="16" width="2.33203125" style="37" customWidth="1"/>
    <col min="17" max="17" width="1.6640625" style="38" customWidth="1"/>
    <col min="18" max="22" width="15.6640625" style="48" customWidth="1"/>
    <col min="23" max="26" width="15.5546875" style="588" customWidth="1"/>
    <col min="27" max="28" width="15.5546875" style="48" customWidth="1"/>
    <col min="29" max="29" width="9.109375" style="48"/>
    <col min="30" max="30" width="13.5546875" style="48" bestFit="1" customWidth="1"/>
    <col min="31" max="33" width="9.109375" style="48"/>
    <col min="34" max="36" width="15.44140625" style="48" bestFit="1" customWidth="1"/>
    <col min="37" max="37" width="14.109375" style="48" bestFit="1" customWidth="1"/>
    <col min="38" max="38" width="12.88671875" style="48" bestFit="1" customWidth="1"/>
    <col min="39" max="41" width="14.109375" style="48" bestFit="1" customWidth="1"/>
    <col min="42" max="42" width="12.88671875" style="48" bestFit="1" customWidth="1"/>
    <col min="43" max="46" width="9.109375" style="48"/>
    <col min="47" max="47" width="12.88671875" style="48" bestFit="1" customWidth="1"/>
    <col min="48" max="48" width="11.5546875" style="48" bestFit="1" customWidth="1"/>
    <col min="49" max="49" width="12.88671875" style="48" bestFit="1" customWidth="1"/>
    <col min="50" max="51" width="11.5546875" style="48" bestFit="1" customWidth="1"/>
    <col min="52" max="52" width="14.109375" style="48" bestFit="1" customWidth="1"/>
    <col min="53" max="53" width="12.88671875" style="48" bestFit="1" customWidth="1"/>
    <col min="54" max="54" width="10.33203125" style="48" bestFit="1" customWidth="1"/>
    <col min="55" max="57" width="12.88671875" style="48" bestFit="1" customWidth="1"/>
    <col min="58" max="16384" width="9.109375" style="48"/>
  </cols>
  <sheetData>
    <row r="1" spans="1:57" s="24" customFormat="1" ht="35.1" customHeight="1">
      <c r="A1" s="583"/>
      <c r="B1" s="583"/>
      <c r="C1" s="583"/>
      <c r="D1" s="583"/>
      <c r="E1" s="583"/>
      <c r="F1" s="583"/>
      <c r="G1" s="583"/>
      <c r="H1" s="104" t="s">
        <v>595</v>
      </c>
      <c r="I1" s="103" t="s">
        <v>283</v>
      </c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104" t="s">
        <v>596</v>
      </c>
      <c r="W1" s="584" t="s">
        <v>284</v>
      </c>
      <c r="X1" s="585"/>
      <c r="Y1" s="585"/>
      <c r="Z1" s="585"/>
      <c r="AA1" s="583"/>
      <c r="AB1" s="583"/>
    </row>
    <row r="2" spans="1:57" ht="12.9" customHeight="1" thickBot="1">
      <c r="A2" s="48"/>
      <c r="B2" s="26"/>
      <c r="C2" s="26"/>
      <c r="D2" s="27"/>
      <c r="M2" s="586" t="s">
        <v>66</v>
      </c>
      <c r="N2" s="48"/>
      <c r="O2" s="587"/>
      <c r="P2" s="26"/>
      <c r="Q2" s="27"/>
      <c r="AA2" s="51"/>
      <c r="AB2" s="28" t="s">
        <v>66</v>
      </c>
    </row>
    <row r="3" spans="1:57" s="590" customFormat="1" ht="15" customHeight="1">
      <c r="A3" s="1300" t="s">
        <v>23</v>
      </c>
      <c r="B3" s="1300"/>
      <c r="C3" s="1300"/>
      <c r="D3" s="29"/>
      <c r="E3" s="1101" t="s">
        <v>861</v>
      </c>
      <c r="F3" s="1175" t="s">
        <v>171</v>
      </c>
      <c r="G3" s="1176"/>
      <c r="H3" s="1176"/>
      <c r="I3" s="1176"/>
      <c r="J3" s="1176"/>
      <c r="K3" s="1176"/>
      <c r="L3" s="1176"/>
      <c r="M3" s="1176"/>
      <c r="N3" s="1300" t="s">
        <v>23</v>
      </c>
      <c r="O3" s="1300"/>
      <c r="P3" s="1300"/>
      <c r="Q3" s="589"/>
      <c r="R3" s="1175" t="s">
        <v>540</v>
      </c>
      <c r="S3" s="1298"/>
      <c r="T3" s="1298"/>
      <c r="U3" s="1298"/>
      <c r="V3" s="1298"/>
      <c r="W3" s="1176" t="s">
        <v>541</v>
      </c>
      <c r="X3" s="1298"/>
      <c r="Y3" s="1298"/>
      <c r="Z3" s="1299"/>
      <c r="AA3" s="1101" t="s">
        <v>862</v>
      </c>
      <c r="AB3" s="1107" t="s">
        <v>863</v>
      </c>
    </row>
    <row r="4" spans="1:57" s="590" customFormat="1" ht="15" customHeight="1">
      <c r="A4" s="1301"/>
      <c r="B4" s="1301"/>
      <c r="C4" s="1301"/>
      <c r="D4" s="30"/>
      <c r="E4" s="1102"/>
      <c r="F4" s="1195" t="s">
        <v>864</v>
      </c>
      <c r="G4" s="1189" t="s">
        <v>172</v>
      </c>
      <c r="H4" s="1190"/>
      <c r="I4" s="1190"/>
      <c r="J4" s="1190"/>
      <c r="K4" s="1192"/>
      <c r="L4" s="1189" t="s">
        <v>173</v>
      </c>
      <c r="M4" s="1192"/>
      <c r="N4" s="1301"/>
      <c r="O4" s="1301"/>
      <c r="P4" s="1301"/>
      <c r="Q4" s="591"/>
      <c r="R4" s="1172" t="s">
        <v>865</v>
      </c>
      <c r="S4" s="1173"/>
      <c r="T4" s="1173"/>
      <c r="U4" s="1173"/>
      <c r="V4" s="1174"/>
      <c r="W4" s="1173" t="s">
        <v>67</v>
      </c>
      <c r="X4" s="1173"/>
      <c r="Y4" s="1173"/>
      <c r="Z4" s="1174"/>
      <c r="AA4" s="1102"/>
      <c r="AB4" s="1303"/>
    </row>
    <row r="5" spans="1:57" s="591" customFormat="1" ht="48.75" customHeight="1">
      <c r="A5" s="1302"/>
      <c r="B5" s="1302"/>
      <c r="C5" s="1302"/>
      <c r="D5" s="31"/>
      <c r="E5" s="1103"/>
      <c r="F5" s="1103"/>
      <c r="G5" s="124" t="s">
        <v>68</v>
      </c>
      <c r="H5" s="125" t="s">
        <v>85</v>
      </c>
      <c r="I5" s="206" t="s">
        <v>69</v>
      </c>
      <c r="J5" s="124" t="s">
        <v>412</v>
      </c>
      <c r="K5" s="207" t="s">
        <v>77</v>
      </c>
      <c r="L5" s="124" t="s">
        <v>68</v>
      </c>
      <c r="M5" s="124" t="s">
        <v>70</v>
      </c>
      <c r="N5" s="1302"/>
      <c r="O5" s="1302"/>
      <c r="P5" s="1302"/>
      <c r="Q5" s="31"/>
      <c r="R5" s="124" t="s">
        <v>298</v>
      </c>
      <c r="S5" s="124" t="s">
        <v>71</v>
      </c>
      <c r="T5" s="124" t="s">
        <v>72</v>
      </c>
      <c r="U5" s="124" t="s">
        <v>84</v>
      </c>
      <c r="V5" s="125" t="s">
        <v>76</v>
      </c>
      <c r="W5" s="206" t="s">
        <v>68</v>
      </c>
      <c r="X5" s="125" t="s">
        <v>297</v>
      </c>
      <c r="Y5" s="125" t="s">
        <v>73</v>
      </c>
      <c r="Z5" s="125" t="s">
        <v>74</v>
      </c>
      <c r="AA5" s="1103"/>
      <c r="AB5" s="1304"/>
    </row>
    <row r="6" spans="1:57" s="33" customFormat="1" ht="24" hidden="1" customHeight="1">
      <c r="A6" s="1297" t="s">
        <v>212</v>
      </c>
      <c r="B6" s="1297"/>
      <c r="C6" s="1297"/>
      <c r="D6" s="32"/>
      <c r="E6" s="57">
        <v>55706999</v>
      </c>
      <c r="F6" s="58">
        <v>51459813</v>
      </c>
      <c r="G6" s="58">
        <v>37628720</v>
      </c>
      <c r="H6" s="58">
        <v>2369468</v>
      </c>
      <c r="I6" s="58">
        <v>1197469</v>
      </c>
      <c r="J6" s="58">
        <v>13720051</v>
      </c>
      <c r="K6" s="58">
        <v>20341733</v>
      </c>
      <c r="L6" s="58">
        <v>7256864</v>
      </c>
      <c r="M6" s="58">
        <v>2435850</v>
      </c>
      <c r="N6" s="1297" t="s">
        <v>212</v>
      </c>
      <c r="O6" s="1297"/>
      <c r="P6" s="1297"/>
      <c r="Q6" s="32"/>
      <c r="R6" s="59">
        <v>829376</v>
      </c>
      <c r="S6" s="59">
        <v>586103</v>
      </c>
      <c r="T6" s="59">
        <v>1558394</v>
      </c>
      <c r="U6" s="59">
        <v>904727</v>
      </c>
      <c r="V6" s="59">
        <v>942414</v>
      </c>
      <c r="W6" s="59">
        <f>Z6</f>
        <v>6574229</v>
      </c>
      <c r="X6" s="592" t="s">
        <v>14</v>
      </c>
      <c r="Y6" s="592" t="s">
        <v>14</v>
      </c>
      <c r="Z6" s="59">
        <v>6574229</v>
      </c>
      <c r="AA6" s="59">
        <v>4817778</v>
      </c>
      <c r="AB6" s="59">
        <v>570592</v>
      </c>
    </row>
    <row r="7" spans="1:57" s="33" customFormat="1" ht="24" hidden="1" customHeight="1">
      <c r="A7" s="1296" t="s">
        <v>213</v>
      </c>
      <c r="B7" s="1296"/>
      <c r="C7" s="1296"/>
      <c r="D7" s="32"/>
      <c r="E7" s="60">
        <v>78915637</v>
      </c>
      <c r="F7" s="59">
        <v>74990003</v>
      </c>
      <c r="G7" s="59">
        <v>56033811</v>
      </c>
      <c r="H7" s="59">
        <v>4012297</v>
      </c>
      <c r="I7" s="59">
        <v>1691516</v>
      </c>
      <c r="J7" s="59">
        <v>26965809</v>
      </c>
      <c r="K7" s="59">
        <v>23364189</v>
      </c>
      <c r="L7" s="59">
        <f>8396777-Y7</f>
        <v>8383082</v>
      </c>
      <c r="M7" s="59">
        <v>4246685</v>
      </c>
      <c r="N7" s="1296" t="s">
        <v>213</v>
      </c>
      <c r="O7" s="1296"/>
      <c r="P7" s="1296"/>
      <c r="Q7" s="32"/>
      <c r="R7" s="59">
        <v>972337</v>
      </c>
      <c r="S7" s="59">
        <v>544175</v>
      </c>
      <c r="T7" s="59">
        <v>1348352</v>
      </c>
      <c r="U7" s="59">
        <v>399163</v>
      </c>
      <c r="V7" s="59">
        <v>872370</v>
      </c>
      <c r="W7" s="59">
        <f>Y7+Z7</f>
        <v>10573109</v>
      </c>
      <c r="X7" s="592" t="s">
        <v>14</v>
      </c>
      <c r="Y7" s="59">
        <v>13695</v>
      </c>
      <c r="Z7" s="59">
        <v>10559414</v>
      </c>
      <c r="AA7" s="59">
        <v>5122245</v>
      </c>
      <c r="AB7" s="59">
        <v>1196611</v>
      </c>
    </row>
    <row r="8" spans="1:57" s="33" customFormat="1" ht="24" hidden="1" customHeight="1">
      <c r="A8" s="1296" t="s">
        <v>214</v>
      </c>
      <c r="B8" s="1296"/>
      <c r="C8" s="1296"/>
      <c r="D8" s="32"/>
      <c r="E8" s="60">
        <f>F8+AA8-AB8</f>
        <v>57010888.165052943</v>
      </c>
      <c r="F8" s="59">
        <f>G8+L8+W8</f>
        <v>54404852.36318928</v>
      </c>
      <c r="G8" s="59">
        <v>38774712.588790067</v>
      </c>
      <c r="H8" s="59">
        <v>2027217.9908076166</v>
      </c>
      <c r="I8" s="59">
        <v>732677.90843431035</v>
      </c>
      <c r="J8" s="59">
        <v>19792080.76165463</v>
      </c>
      <c r="K8" s="59">
        <v>16222735.92789351</v>
      </c>
      <c r="L8" s="59">
        <v>14061222.658165768</v>
      </c>
      <c r="M8" s="59">
        <v>4943881.5137587301</v>
      </c>
      <c r="N8" s="1296" t="s">
        <v>214</v>
      </c>
      <c r="O8" s="1296"/>
      <c r="P8" s="1296"/>
      <c r="Q8" s="32"/>
      <c r="R8" s="59">
        <v>952150.89834656473</v>
      </c>
      <c r="S8" s="59">
        <v>740638.69157762791</v>
      </c>
      <c r="T8" s="59">
        <v>6864165.6491374625</v>
      </c>
      <c r="U8" s="59">
        <v>1840671.6337372365</v>
      </c>
      <c r="V8" s="59">
        <v>1489313.7945442607</v>
      </c>
      <c r="W8" s="59">
        <v>1568917.1162334478</v>
      </c>
      <c r="X8" s="592" t="s">
        <v>14</v>
      </c>
      <c r="Y8" s="592" t="s">
        <v>14</v>
      </c>
      <c r="Z8" s="59">
        <v>1568917.1162334478</v>
      </c>
      <c r="AA8" s="59">
        <v>2875755.026974007</v>
      </c>
      <c r="AB8" s="59">
        <v>269719.2251103482</v>
      </c>
    </row>
    <row r="9" spans="1:57" s="33" customFormat="1" ht="19.5" hidden="1" customHeight="1">
      <c r="A9" s="1296" t="s">
        <v>215</v>
      </c>
      <c r="B9" s="1296"/>
      <c r="C9" s="1296"/>
      <c r="D9" s="32"/>
      <c r="E9" s="60">
        <v>53138709.460663401</v>
      </c>
      <c r="F9" s="59">
        <v>51970332.588697411</v>
      </c>
      <c r="G9" s="59">
        <v>38751624.476975463</v>
      </c>
      <c r="H9" s="59">
        <v>3146771.4990197141</v>
      </c>
      <c r="I9" s="59">
        <v>639665.50707579905</v>
      </c>
      <c r="J9" s="59">
        <v>16544150.664766146</v>
      </c>
      <c r="K9" s="59">
        <v>18421036.806113809</v>
      </c>
      <c r="L9" s="59">
        <f>7277443.1577938-Y9</f>
        <v>7261751.1029594438</v>
      </c>
      <c r="M9" s="59">
        <v>3244246.5870800535</v>
      </c>
      <c r="N9" s="1296" t="s">
        <v>215</v>
      </c>
      <c r="O9" s="1296"/>
      <c r="P9" s="1296"/>
      <c r="Q9" s="32"/>
      <c r="R9" s="59">
        <v>596984.68239671912</v>
      </c>
      <c r="S9" s="59">
        <v>424584.16639973369</v>
      </c>
      <c r="T9" s="59">
        <v>1148554.4776865582</v>
      </c>
      <c r="U9" s="59">
        <v>1418468.3032339863</v>
      </c>
      <c r="V9" s="59">
        <v>428912.88616240019</v>
      </c>
      <c r="W9" s="59">
        <f>Y9+Z9</f>
        <v>5956957.0087624732</v>
      </c>
      <c r="X9" s="592" t="s">
        <v>14</v>
      </c>
      <c r="Y9" s="59">
        <v>15692.054834356253</v>
      </c>
      <c r="Z9" s="59">
        <v>5941264.9539281167</v>
      </c>
      <c r="AA9" s="59">
        <v>3392665.2298546568</v>
      </c>
      <c r="AB9" s="59">
        <v>2224288.3578886618</v>
      </c>
    </row>
    <row r="10" spans="1:57" s="33" customFormat="1" ht="19.5" hidden="1" customHeight="1">
      <c r="A10" s="1296" t="s">
        <v>216</v>
      </c>
      <c r="B10" s="1296"/>
      <c r="C10" s="1296"/>
      <c r="D10" s="32"/>
      <c r="E10" s="60">
        <v>69547432.330629051</v>
      </c>
      <c r="F10" s="59">
        <v>66944940.673514403</v>
      </c>
      <c r="G10" s="59">
        <v>49424729.864786483</v>
      </c>
      <c r="H10" s="59">
        <v>8576853.4366964251</v>
      </c>
      <c r="I10" s="59">
        <v>1228758.1219403748</v>
      </c>
      <c r="J10" s="59">
        <v>17904049.046108969</v>
      </c>
      <c r="K10" s="59">
        <v>21715069.260040667</v>
      </c>
      <c r="L10" s="59">
        <v>10538573.703303671</v>
      </c>
      <c r="M10" s="59">
        <v>3427402.4114142489</v>
      </c>
      <c r="N10" s="1296" t="s">
        <v>216</v>
      </c>
      <c r="O10" s="1296"/>
      <c r="P10" s="1296"/>
      <c r="Q10" s="32"/>
      <c r="R10" s="59">
        <v>1329222.4413508596</v>
      </c>
      <c r="S10" s="59">
        <v>1234135.7259039669</v>
      </c>
      <c r="T10" s="59">
        <v>3228520.3123602844</v>
      </c>
      <c r="U10" s="59">
        <v>879677.82388162683</v>
      </c>
      <c r="V10" s="59">
        <v>439614.98839266301</v>
      </c>
      <c r="W10" s="59">
        <v>6981637.1054244637</v>
      </c>
      <c r="X10" s="59">
        <v>3465902.2868250133</v>
      </c>
      <c r="Y10" s="59">
        <v>12106.908360091726</v>
      </c>
      <c r="Z10" s="59">
        <v>3503627.9102393533</v>
      </c>
      <c r="AA10" s="59">
        <v>3406143.6088711852</v>
      </c>
      <c r="AB10" s="59">
        <v>803651.95175656676</v>
      </c>
    </row>
    <row r="11" spans="1:57" s="593" customFormat="1" ht="19.5" hidden="1" customHeight="1">
      <c r="A11" s="1277" t="s">
        <v>217</v>
      </c>
      <c r="B11" s="1277"/>
      <c r="C11" s="1277"/>
      <c r="D11" s="22"/>
      <c r="E11" s="50">
        <v>84883820.509927526</v>
      </c>
      <c r="F11" s="50">
        <v>82077761.725776941</v>
      </c>
      <c r="G11" s="50">
        <v>64883717.961363927</v>
      </c>
      <c r="H11" s="50">
        <v>6420671.9944818253</v>
      </c>
      <c r="I11" s="50">
        <v>1246043.4035268647</v>
      </c>
      <c r="J11" s="50">
        <v>25502257.123477895</v>
      </c>
      <c r="K11" s="50">
        <v>31714745.43987738</v>
      </c>
      <c r="L11" s="50">
        <v>8209473.3277625311</v>
      </c>
      <c r="M11" s="50">
        <v>3932569.2989578741</v>
      </c>
      <c r="N11" s="1277" t="s">
        <v>217</v>
      </c>
      <c r="O11" s="1277"/>
      <c r="P11" s="1277"/>
      <c r="Q11" s="22"/>
      <c r="R11" s="50">
        <v>848317.92865191901</v>
      </c>
      <c r="S11" s="50">
        <v>468972.2203398188</v>
      </c>
      <c r="T11" s="50">
        <v>1665798.8850730329</v>
      </c>
      <c r="U11" s="50">
        <v>391178.10805881763</v>
      </c>
      <c r="V11" s="50">
        <v>902636.88668106135</v>
      </c>
      <c r="W11" s="50">
        <v>8984570.4366504941</v>
      </c>
      <c r="X11" s="132">
        <v>4659800.8531221021</v>
      </c>
      <c r="Y11" s="132">
        <v>20046.728969005355</v>
      </c>
      <c r="Z11" s="132">
        <v>4304722.8545593433</v>
      </c>
      <c r="AA11" s="132">
        <v>4156986.945869247</v>
      </c>
      <c r="AB11" s="132">
        <v>1350928.1617188195</v>
      </c>
    </row>
    <row r="12" spans="1:57" s="33" customFormat="1" ht="19.5" hidden="1" customHeight="1">
      <c r="A12" s="1296" t="s">
        <v>218</v>
      </c>
      <c r="B12" s="1296"/>
      <c r="C12" s="1296"/>
      <c r="D12" s="32"/>
      <c r="E12" s="50">
        <v>87573289.677770346</v>
      </c>
      <c r="F12" s="50">
        <v>84196098.96249029</v>
      </c>
      <c r="G12" s="50">
        <v>66245456.313127212</v>
      </c>
      <c r="H12" s="50">
        <v>4652283.4843130196</v>
      </c>
      <c r="I12" s="50">
        <v>1761832.2412949384</v>
      </c>
      <c r="J12" s="50">
        <v>29074303.522591263</v>
      </c>
      <c r="K12" s="50">
        <v>30757037.064927991</v>
      </c>
      <c r="L12" s="50">
        <v>8400645.485614866</v>
      </c>
      <c r="M12" s="50">
        <v>4668997.942584265</v>
      </c>
      <c r="N12" s="1296" t="s">
        <v>218</v>
      </c>
      <c r="O12" s="1296"/>
      <c r="P12" s="1296"/>
      <c r="Q12" s="32"/>
      <c r="R12" s="50">
        <v>1045900.4233637911</v>
      </c>
      <c r="S12" s="50">
        <v>508095.47858892643</v>
      </c>
      <c r="T12" s="50">
        <v>1324699.035683206</v>
      </c>
      <c r="U12" s="50">
        <v>427716.89143254503</v>
      </c>
      <c r="V12" s="50">
        <v>425235.71396213328</v>
      </c>
      <c r="W12" s="50">
        <v>9549997.163748214</v>
      </c>
      <c r="X12" s="50">
        <v>5069229.3138984861</v>
      </c>
      <c r="Y12" s="50">
        <v>17212.032786156669</v>
      </c>
      <c r="Z12" s="50">
        <v>4463555.81706357</v>
      </c>
      <c r="AA12" s="50">
        <v>5161845.8940034313</v>
      </c>
      <c r="AB12" s="50">
        <v>1784655.1787234079</v>
      </c>
    </row>
    <row r="13" spans="1:57" s="33" customFormat="1" ht="18" hidden="1" customHeight="1">
      <c r="A13" s="1277" t="s">
        <v>219</v>
      </c>
      <c r="B13" s="1277"/>
      <c r="C13" s="1277"/>
      <c r="D13" s="32"/>
      <c r="E13" s="50">
        <f>AH13/12.737</f>
        <v>142431770.12462345</v>
      </c>
      <c r="F13" s="50">
        <f t="shared" ref="F13:L13" si="0">AI13/12.737</f>
        <v>138652530.16173175</v>
      </c>
      <c r="G13" s="50">
        <f t="shared" si="0"/>
        <v>119960002.54658288</v>
      </c>
      <c r="H13" s="50">
        <f t="shared" si="0"/>
        <v>7917480.7959044157</v>
      </c>
      <c r="I13" s="50">
        <f t="shared" si="0"/>
        <v>2040265.0259258342</v>
      </c>
      <c r="J13" s="50">
        <f t="shared" si="0"/>
        <v>71809239.311739042</v>
      </c>
      <c r="K13" s="50">
        <f t="shared" si="0"/>
        <v>38193017.413013585</v>
      </c>
      <c r="L13" s="50">
        <f t="shared" si="0"/>
        <v>9181853.2319956385</v>
      </c>
      <c r="M13" s="50">
        <f>AP13/12.737</f>
        <v>4734147.9396555535</v>
      </c>
      <c r="N13" s="1277" t="s">
        <v>219</v>
      </c>
      <c r="O13" s="1277"/>
      <c r="P13" s="1277"/>
      <c r="Q13" s="32"/>
      <c r="R13" s="50">
        <f t="shared" ref="R13:AA13" si="1">AU13/12.737</f>
        <v>1132021.1297866825</v>
      </c>
      <c r="S13" s="50">
        <f t="shared" si="1"/>
        <v>522099.75270912272</v>
      </c>
      <c r="T13" s="50">
        <f t="shared" si="1"/>
        <v>1663459.6643749173</v>
      </c>
      <c r="U13" s="50">
        <f t="shared" si="1"/>
        <v>446158.12652006221</v>
      </c>
      <c r="V13" s="50">
        <f t="shared" si="1"/>
        <v>683966.6189492963</v>
      </c>
      <c r="W13" s="50">
        <f t="shared" si="1"/>
        <v>9510674.3831532467</v>
      </c>
      <c r="X13" s="50">
        <f t="shared" si="1"/>
        <v>5309810.0966065452</v>
      </c>
      <c r="Y13" s="50">
        <f t="shared" si="1"/>
        <v>28767.497585439385</v>
      </c>
      <c r="Z13" s="50">
        <f t="shared" si="1"/>
        <v>4172096.7889612587</v>
      </c>
      <c r="AA13" s="50">
        <f t="shared" si="1"/>
        <v>5193657.541908388</v>
      </c>
      <c r="AB13" s="50">
        <f>BE13/12.737</f>
        <v>1414417.5790166846</v>
      </c>
      <c r="AD13" s="1100" t="s">
        <v>16</v>
      </c>
      <c r="AE13" s="1100"/>
      <c r="AF13" s="1100"/>
      <c r="AG13" s="126"/>
      <c r="AH13" s="210">
        <v>1814153456.0773289</v>
      </c>
      <c r="AI13" s="210">
        <v>1766017276.6699774</v>
      </c>
      <c r="AJ13" s="210">
        <v>1527930552.4358261</v>
      </c>
      <c r="AK13" s="210">
        <v>100844952.89743455</v>
      </c>
      <c r="AL13" s="210">
        <v>25986855.63521735</v>
      </c>
      <c r="AM13" s="210">
        <v>914634281.11362016</v>
      </c>
      <c r="AN13" s="210">
        <v>486464462.78955406</v>
      </c>
      <c r="AO13" s="210">
        <v>116949264.61592844</v>
      </c>
      <c r="AP13" s="210">
        <v>60298842.307392783</v>
      </c>
      <c r="AQ13" s="1100" t="s">
        <v>16</v>
      </c>
      <c r="AR13" s="1100"/>
      <c r="AS13" s="1100"/>
      <c r="AT13" s="126"/>
      <c r="AU13" s="210">
        <v>14418553.130092975</v>
      </c>
      <c r="AV13" s="210">
        <v>6649984.5502560958</v>
      </c>
      <c r="AW13" s="210">
        <v>21187485.74514332</v>
      </c>
      <c r="AX13" s="210">
        <v>5682716.0574860321</v>
      </c>
      <c r="AY13" s="210">
        <v>8711682.8255571872</v>
      </c>
      <c r="AZ13" s="210">
        <v>121137459.61822291</v>
      </c>
      <c r="BA13" s="210">
        <v>67631051.20047757</v>
      </c>
      <c r="BB13" s="210">
        <v>366411.61674574146</v>
      </c>
      <c r="BC13" s="210">
        <v>53139996.800999552</v>
      </c>
      <c r="BD13" s="210">
        <v>66151616.111287139</v>
      </c>
      <c r="BE13" s="210">
        <v>18015436.703935511</v>
      </c>
    </row>
    <row r="14" spans="1:57" s="33" customFormat="1" ht="18" hidden="1" customHeight="1">
      <c r="A14" s="1277" t="s">
        <v>220</v>
      </c>
      <c r="B14" s="1277"/>
      <c r="C14" s="1277"/>
      <c r="D14" s="32"/>
      <c r="E14" s="50">
        <v>138244500.80078667</v>
      </c>
      <c r="F14" s="50">
        <v>134598936.41352648</v>
      </c>
      <c r="G14" s="50">
        <v>116916360.37959389</v>
      </c>
      <c r="H14" s="50">
        <v>8288400.2429973911</v>
      </c>
      <c r="I14" s="50">
        <v>2000137.3884093289</v>
      </c>
      <c r="J14" s="50">
        <v>75208787.652484447</v>
      </c>
      <c r="K14" s="50">
        <v>31419035.095702622</v>
      </c>
      <c r="L14" s="50">
        <v>8276117.1579114245</v>
      </c>
      <c r="M14" s="50">
        <v>4239219.5702600004</v>
      </c>
      <c r="N14" s="1277" t="s">
        <v>220</v>
      </c>
      <c r="O14" s="1277"/>
      <c r="P14" s="1277"/>
      <c r="Q14" s="32"/>
      <c r="R14" s="50">
        <v>1169315.5364562003</v>
      </c>
      <c r="S14" s="50">
        <v>439805.7155999018</v>
      </c>
      <c r="T14" s="50">
        <v>1512655.2869608914</v>
      </c>
      <c r="U14" s="50">
        <v>391215.66078726551</v>
      </c>
      <c r="V14" s="50">
        <v>523905.38784717658</v>
      </c>
      <c r="W14" s="50">
        <v>9406458.8760212418</v>
      </c>
      <c r="X14" s="50">
        <v>5844205.5756820925</v>
      </c>
      <c r="Y14" s="50">
        <v>46367.97641107747</v>
      </c>
      <c r="Z14" s="50">
        <v>3515885.3239280712</v>
      </c>
      <c r="AA14" s="50">
        <v>5408309.7648466369</v>
      </c>
      <c r="AB14" s="50">
        <v>1762745.3775861782</v>
      </c>
    </row>
    <row r="15" spans="1:57" s="33" customFormat="1" ht="18" hidden="1" customHeight="1">
      <c r="A15" s="1296" t="s">
        <v>221</v>
      </c>
      <c r="B15" s="1296"/>
      <c r="C15" s="1296"/>
      <c r="D15" s="32"/>
      <c r="E15" s="60">
        <f>('9'!E15/'1'!$E$16)*1000</f>
        <v>120770471.13732949</v>
      </c>
      <c r="F15" s="59">
        <f>('9'!F15/'1'!$E$16)*1000</f>
        <v>115871991.21325965</v>
      </c>
      <c r="G15" s="59">
        <f>('9'!G15/'1'!$E$16)*1000</f>
        <v>99344878.109365329</v>
      </c>
      <c r="H15" s="59">
        <f>('9'!H15/'1'!$E$16)*1000</f>
        <v>5901751.8982499372</v>
      </c>
      <c r="I15" s="59">
        <f>('9'!I15/'1'!$E$16)*1000</f>
        <v>1851669.0540231902</v>
      </c>
      <c r="J15" s="59">
        <f>('9'!J15/'1'!$E$16)*1000</f>
        <v>58220775.785370037</v>
      </c>
      <c r="K15" s="59">
        <f>('9'!K15/'1'!$E$16)*1000</f>
        <v>33370681.371722151</v>
      </c>
      <c r="L15" s="59">
        <f>('9'!L15/'1'!$E$16)*1000</f>
        <v>7328379.0483743632</v>
      </c>
      <c r="M15" s="59">
        <f>('9'!M15/'1'!$E$16)*1000</f>
        <v>3271480.4167044037</v>
      </c>
      <c r="N15" s="1296" t="s">
        <v>221</v>
      </c>
      <c r="O15" s="1296"/>
      <c r="P15" s="1296"/>
      <c r="Q15" s="32"/>
      <c r="R15" s="59">
        <f>('9'!R15/'1'!$E$16)*1000</f>
        <v>1180045.1623085579</v>
      </c>
      <c r="S15" s="59">
        <f>('9'!S15/'1'!$E$16)*1000</f>
        <v>450930.69269331993</v>
      </c>
      <c r="T15" s="59">
        <f>('9'!T15/'1'!$E$16)*1000</f>
        <v>1577597.3988247183</v>
      </c>
      <c r="U15" s="59">
        <f>('9'!U15/'1'!$E$16)*1000</f>
        <v>481573.35967791732</v>
      </c>
      <c r="V15" s="59">
        <f>('9'!V15/'1'!$E$16)*1000</f>
        <v>366752.01816541789</v>
      </c>
      <c r="W15" s="59">
        <f>('9'!W15/'1'!$E$16)*1000</f>
        <v>9198734.0555199534</v>
      </c>
      <c r="X15" s="59">
        <f>('9'!X15/'1'!$E$16)*1000</f>
        <v>5459214.1753182644</v>
      </c>
      <c r="Y15" s="59">
        <f>('9'!Y15/'1'!$E$16)*1000</f>
        <v>12245.046602341225</v>
      </c>
      <c r="Z15" s="59">
        <f>('9'!Z15/'1'!$E$16)*1000</f>
        <v>3727274.8335993416</v>
      </c>
      <c r="AA15" s="59">
        <f>('9'!AA15/'1'!$E$16)*1000</f>
        <v>6396276.2625272684</v>
      </c>
      <c r="AB15" s="59">
        <f>('9'!AB15/'1'!$E$16)*1000</f>
        <v>1497796.3384574514</v>
      </c>
    </row>
    <row r="16" spans="1:57" s="33" customFormat="1" ht="16.5" hidden="1" customHeight="1">
      <c r="A16" s="1296" t="s">
        <v>222</v>
      </c>
      <c r="B16" s="1296"/>
      <c r="C16" s="1296"/>
      <c r="D16" s="32"/>
      <c r="E16" s="60">
        <v>122811991.37389635</v>
      </c>
      <c r="F16" s="59">
        <v>117037441.93935125</v>
      </c>
      <c r="G16" s="59">
        <v>102611471.26171812</v>
      </c>
      <c r="H16" s="59">
        <v>4618843.1283259485</v>
      </c>
      <c r="I16" s="59">
        <v>1909767.8397831721</v>
      </c>
      <c r="J16" s="59">
        <v>64557615.092847526</v>
      </c>
      <c r="K16" s="59">
        <v>31525245.200761393</v>
      </c>
      <c r="L16" s="59">
        <v>6228623.2152924482</v>
      </c>
      <c r="M16" s="59">
        <v>2769633.1062185625</v>
      </c>
      <c r="N16" s="1296" t="s">
        <v>222</v>
      </c>
      <c r="O16" s="1296"/>
      <c r="P16" s="1296"/>
      <c r="Q16" s="32"/>
      <c r="R16" s="59">
        <v>801532.19235911057</v>
      </c>
      <c r="S16" s="59">
        <v>429470.50051434879</v>
      </c>
      <c r="T16" s="59">
        <v>1118706.8101862795</v>
      </c>
      <c r="U16" s="59">
        <v>713853.31881479768</v>
      </c>
      <c r="V16" s="59">
        <v>395427.28719935525</v>
      </c>
      <c r="W16" s="59">
        <v>8197347.4623405142</v>
      </c>
      <c r="X16" s="59">
        <v>4722229.3189674988</v>
      </c>
      <c r="Y16" s="59">
        <v>18612.250242336053</v>
      </c>
      <c r="Z16" s="59">
        <v>3456505.8931306712</v>
      </c>
      <c r="AA16" s="59">
        <v>7326450.6869520592</v>
      </c>
      <c r="AB16" s="59">
        <v>1551901.2524067771</v>
      </c>
    </row>
    <row r="17" spans="1:31" s="33" customFormat="1" ht="16.5" hidden="1" customHeight="1">
      <c r="A17" s="1296" t="s">
        <v>365</v>
      </c>
      <c r="B17" s="1296"/>
      <c r="C17" s="1296"/>
      <c r="D17" s="32"/>
      <c r="E17" s="579">
        <v>137271807.67072111</v>
      </c>
      <c r="F17" s="579">
        <v>130139560.14273787</v>
      </c>
      <c r="G17" s="579">
        <v>114712954.49892333</v>
      </c>
      <c r="H17" s="579">
        <v>4035883.6265496998</v>
      </c>
      <c r="I17" s="579">
        <v>1461599.7471238622</v>
      </c>
      <c r="J17" s="579">
        <v>74709661.413526639</v>
      </c>
      <c r="K17" s="579">
        <v>34505809.71172294</v>
      </c>
      <c r="L17" s="579">
        <v>6624599.8299082816</v>
      </c>
      <c r="M17" s="579">
        <v>2690930.7672343333</v>
      </c>
      <c r="N17" s="1296" t="s">
        <v>365</v>
      </c>
      <c r="O17" s="1296"/>
      <c r="P17" s="1296"/>
      <c r="Q17" s="32"/>
      <c r="R17" s="579">
        <v>957390.27181734913</v>
      </c>
      <c r="S17" s="579">
        <v>462415.56007049623</v>
      </c>
      <c r="T17" s="579">
        <v>1254657.238755754</v>
      </c>
      <c r="U17" s="579">
        <v>597174.17611880437</v>
      </c>
      <c r="V17" s="579">
        <v>662031.81591153692</v>
      </c>
      <c r="W17" s="579">
        <v>8802005.8139064535</v>
      </c>
      <c r="X17" s="579">
        <v>5124959.8067901563</v>
      </c>
      <c r="Y17" s="579">
        <v>25383.933866772786</v>
      </c>
      <c r="Z17" s="579">
        <v>3651662.0732495147</v>
      </c>
      <c r="AA17" s="579">
        <v>8539037.0184852835</v>
      </c>
      <c r="AB17" s="579">
        <v>1406789.490502018</v>
      </c>
    </row>
    <row r="18" spans="1:31" s="33" customFormat="1" ht="17.25" hidden="1" customHeight="1">
      <c r="A18" s="1296" t="s">
        <v>979</v>
      </c>
      <c r="B18" s="1296"/>
      <c r="C18" s="1296"/>
      <c r="D18" s="32"/>
      <c r="E18" s="579">
        <f>'[1]9'!E18/'[1]1'!$E$19*1000</f>
        <v>133487314.86550899</v>
      </c>
      <c r="F18" s="579">
        <f>'[1]9'!F18/'[1]1'!$E$19*1000</f>
        <v>128623517.83984515</v>
      </c>
      <c r="G18" s="579">
        <f>'[1]9'!G18/'[1]1'!$E$19*1000</f>
        <v>93247508.794795215</v>
      </c>
      <c r="H18" s="579">
        <f>'[1]9'!H18/'[1]1'!$E$19*1000</f>
        <v>3395041.0590333133</v>
      </c>
      <c r="I18" s="579">
        <f>'[1]9'!I18/'[1]1'!$E$19*1000</f>
        <v>1525101.2626764025</v>
      </c>
      <c r="J18" s="579">
        <f>'[1]9'!J18/'[1]1'!$E$19*1000</f>
        <v>60367369.199577861</v>
      </c>
      <c r="K18" s="579">
        <f>'[1]9'!K18/'[1]1'!$E$19*1000</f>
        <v>27959997.273507643</v>
      </c>
      <c r="L18" s="579">
        <f>'[1]9'!L18/'[1]1'!$E$19*1000</f>
        <v>5618602.884139779</v>
      </c>
      <c r="M18" s="579">
        <f>'[1]9'!M18/'[1]1'!$E$19*1000</f>
        <v>2401064.5057882848</v>
      </c>
      <c r="N18" s="1296" t="s">
        <v>979</v>
      </c>
      <c r="O18" s="1296"/>
      <c r="P18" s="1296"/>
      <c r="Q18" s="32"/>
      <c r="R18" s="579">
        <f>'[1]9'!R18/'[1]1'!$E$19*1000</f>
        <v>800386.76297170739</v>
      </c>
      <c r="S18" s="579">
        <f>'[1]9'!S18/'[1]1'!$E$19*1000</f>
        <v>408424.92465258436</v>
      </c>
      <c r="T18" s="579">
        <f>'[1]9'!T18/'[1]1'!$E$19*1000</f>
        <v>1054818.5800929901</v>
      </c>
      <c r="U18" s="579">
        <f>'[1]9'!U18/'[1]1'!$E$19*1000</f>
        <v>555572.36718787253</v>
      </c>
      <c r="V18" s="579">
        <f>'[1]9'!V18/'[1]1'!$E$19*1000</f>
        <v>398335.74344633892</v>
      </c>
      <c r="W18" s="579">
        <f>'[1]9'!W18/'[1]1'!$E$19*1000</f>
        <v>7416011.7715422865</v>
      </c>
      <c r="X18" s="579">
        <f>'[1]9'!X18/'[1]1'!$E$19*1000</f>
        <v>4265347.7597170947</v>
      </c>
      <c r="Y18" s="579">
        <f>'[1]9'!Y18/'[1]1'!$E$19*1000</f>
        <v>18602.583078554151</v>
      </c>
      <c r="Z18" s="579">
        <f>'[1]9'!Z18/'[1]1'!$E$19*1000</f>
        <v>3132061.4287466346</v>
      </c>
      <c r="AA18" s="579">
        <f>'[1]9'!AA18/'[1]1'!$E$19*1000</f>
        <v>5709187.877394814</v>
      </c>
      <c r="AB18" s="579">
        <f>'[1]9'!AB18/'[1]1'!$E$19*1000</f>
        <v>845390.85173096182</v>
      </c>
    </row>
    <row r="19" spans="1:31" s="33" customFormat="1" ht="16.5" customHeight="1">
      <c r="A19" s="1296" t="s">
        <v>980</v>
      </c>
      <c r="B19" s="1296"/>
      <c r="C19" s="1296"/>
      <c r="D19" s="32"/>
      <c r="E19" s="579">
        <v>133087571.49141754</v>
      </c>
      <c r="F19" s="579">
        <v>126928992.47056101</v>
      </c>
      <c r="G19" s="579">
        <v>111291924.9787202</v>
      </c>
      <c r="H19" s="579">
        <v>3455054.3242028197</v>
      </c>
      <c r="I19" s="579">
        <v>2028155.1103764928</v>
      </c>
      <c r="J19" s="579">
        <v>73054826.979995519</v>
      </c>
      <c r="K19" s="579">
        <v>32753888.564145356</v>
      </c>
      <c r="L19" s="579">
        <v>7071965.7771261418</v>
      </c>
      <c r="M19" s="579">
        <v>2872868.7127631912</v>
      </c>
      <c r="N19" s="1296" t="s">
        <v>980</v>
      </c>
      <c r="O19" s="1296"/>
      <c r="P19" s="1296"/>
      <c r="Q19" s="32"/>
      <c r="R19" s="579">
        <v>1051691.364607523</v>
      </c>
      <c r="S19" s="579">
        <v>632345.73975360033</v>
      </c>
      <c r="T19" s="579">
        <v>1434247.5322407298</v>
      </c>
      <c r="U19" s="579">
        <v>649869.43345078616</v>
      </c>
      <c r="V19" s="579">
        <v>430942.9943103047</v>
      </c>
      <c r="W19" s="579">
        <v>8565101.7147146482</v>
      </c>
      <c r="X19" s="579">
        <v>4559328.2581069004</v>
      </c>
      <c r="Y19" s="579">
        <v>21961.493155565771</v>
      </c>
      <c r="Z19" s="579">
        <v>3983811.9634521911</v>
      </c>
      <c r="AA19" s="579">
        <v>7519735.9777127951</v>
      </c>
      <c r="AB19" s="579">
        <v>1361156.9568557751</v>
      </c>
    </row>
    <row r="20" spans="1:31" s="33" customFormat="1" ht="18" customHeight="1">
      <c r="A20" s="1296" t="s">
        <v>981</v>
      </c>
      <c r="B20" s="1296"/>
      <c r="C20" s="1296"/>
      <c r="D20" s="32"/>
      <c r="E20" s="579">
        <v>137543935.25461501</v>
      </c>
      <c r="F20" s="579">
        <v>131399461.55056205</v>
      </c>
      <c r="G20" s="579">
        <v>116235537.79577959</v>
      </c>
      <c r="H20" s="579">
        <v>2317008.6863031718</v>
      </c>
      <c r="I20" s="579">
        <v>1920600.0515636096</v>
      </c>
      <c r="J20" s="579">
        <v>77532382.107397094</v>
      </c>
      <c r="K20" s="579">
        <v>34465546.950515926</v>
      </c>
      <c r="L20" s="579">
        <v>6930767.7218795223</v>
      </c>
      <c r="M20" s="579">
        <v>3012096.6369991056</v>
      </c>
      <c r="N20" s="1296" t="s">
        <v>981</v>
      </c>
      <c r="O20" s="1296"/>
      <c r="P20" s="1296"/>
      <c r="Q20" s="32"/>
      <c r="R20" s="579">
        <v>1215630.2181840912</v>
      </c>
      <c r="S20" s="579">
        <v>593386.01397847815</v>
      </c>
      <c r="T20" s="579">
        <v>1285198.2991135521</v>
      </c>
      <c r="U20" s="579">
        <v>416920.144951478</v>
      </c>
      <c r="V20" s="579">
        <v>407536.40865282662</v>
      </c>
      <c r="W20" s="579">
        <v>8233156.0329025127</v>
      </c>
      <c r="X20" s="579">
        <v>4828324.219584736</v>
      </c>
      <c r="Y20" s="579">
        <v>30978.969950469778</v>
      </c>
      <c r="Z20" s="579">
        <v>3373852.8433673126</v>
      </c>
      <c r="AA20" s="579">
        <v>7578399.2825483959</v>
      </c>
      <c r="AB20" s="579">
        <v>1433925.578495237</v>
      </c>
    </row>
    <row r="21" spans="1:31" s="33" customFormat="1" ht="18" customHeight="1">
      <c r="A21" s="1296" t="s">
        <v>982</v>
      </c>
      <c r="B21" s="1296"/>
      <c r="C21" s="1296"/>
      <c r="D21" s="32"/>
      <c r="E21" s="579">
        <v>152701417.52390888</v>
      </c>
      <c r="F21" s="579">
        <v>145901447.23306477</v>
      </c>
      <c r="G21" s="579">
        <v>130006893.41413972</v>
      </c>
      <c r="H21" s="579">
        <v>3403180.6123666922</v>
      </c>
      <c r="I21" s="579">
        <v>2126428.5064143236</v>
      </c>
      <c r="J21" s="579">
        <v>87793081.96749571</v>
      </c>
      <c r="K21" s="579">
        <v>36684202.327863</v>
      </c>
      <c r="L21" s="579">
        <v>7195021.5599494204</v>
      </c>
      <c r="M21" s="579">
        <v>3108235.7612018664</v>
      </c>
      <c r="N21" s="1296" t="s">
        <v>982</v>
      </c>
      <c r="O21" s="1296"/>
      <c r="P21" s="1296"/>
      <c r="Q21" s="32"/>
      <c r="R21" s="579">
        <v>1209444.3516195812</v>
      </c>
      <c r="S21" s="579">
        <v>614351.3607385956</v>
      </c>
      <c r="T21" s="579">
        <v>1457040.4488149518</v>
      </c>
      <c r="U21" s="579">
        <v>399153.45815356134</v>
      </c>
      <c r="V21" s="579">
        <v>406796.17942085979</v>
      </c>
      <c r="W21" s="579">
        <v>8699532.2589756809</v>
      </c>
      <c r="X21" s="579">
        <v>5148030.4085478839</v>
      </c>
      <c r="Y21" s="579">
        <v>23432.915222230979</v>
      </c>
      <c r="Z21" s="579">
        <v>3528068.9352055662</v>
      </c>
      <c r="AA21" s="579">
        <v>8165791.6577958595</v>
      </c>
      <c r="AB21" s="579">
        <v>1365821.366951748</v>
      </c>
    </row>
    <row r="22" spans="1:31" s="33" customFormat="1" ht="18" customHeight="1">
      <c r="A22" s="1296" t="s">
        <v>983</v>
      </c>
      <c r="B22" s="1296"/>
      <c r="C22" s="1296"/>
      <c r="D22" s="32"/>
      <c r="E22" s="579">
        <v>153797652.24766204</v>
      </c>
      <c r="F22" s="579">
        <v>146098499.39765069</v>
      </c>
      <c r="G22" s="579">
        <v>130401838.64359072</v>
      </c>
      <c r="H22" s="579">
        <v>3761263.4514207472</v>
      </c>
      <c r="I22" s="579">
        <v>2429551.5259868479</v>
      </c>
      <c r="J22" s="579">
        <v>88877369.184387386</v>
      </c>
      <c r="K22" s="579">
        <v>35333654.481795788</v>
      </c>
      <c r="L22" s="579">
        <v>6906905.34186952</v>
      </c>
      <c r="M22" s="579">
        <v>3074515.3579280037</v>
      </c>
      <c r="N22" s="1296" t="s">
        <v>983</v>
      </c>
      <c r="O22" s="1296"/>
      <c r="P22" s="1296"/>
      <c r="Q22" s="32"/>
      <c r="R22" s="579">
        <v>1217953.4264672168</v>
      </c>
      <c r="S22" s="579">
        <v>558168.11524089542</v>
      </c>
      <c r="T22" s="579">
        <v>1440536.126120432</v>
      </c>
      <c r="U22" s="579">
        <v>295513.57966395497</v>
      </c>
      <c r="V22" s="579">
        <v>320218.73644901911</v>
      </c>
      <c r="W22" s="579">
        <v>8789755.4121903684</v>
      </c>
      <c r="X22" s="579">
        <v>4950849.7182957623</v>
      </c>
      <c r="Y22" s="579">
        <v>41271.386123445271</v>
      </c>
      <c r="Z22" s="579">
        <v>3797634.3077711733</v>
      </c>
      <c r="AA22" s="579">
        <v>9024129.8514902294</v>
      </c>
      <c r="AB22" s="579">
        <v>1324977.0014789477</v>
      </c>
    </row>
    <row r="23" spans="1:31" s="33" customFormat="1" ht="18" customHeight="1">
      <c r="A23" s="1296" t="s">
        <v>1111</v>
      </c>
      <c r="B23" s="1296"/>
      <c r="C23" s="1296"/>
      <c r="D23" s="32"/>
      <c r="E23" s="579">
        <v>164983698.39535782</v>
      </c>
      <c r="F23" s="579">
        <v>156014141.97459751</v>
      </c>
      <c r="G23" s="579">
        <v>138093232.31628186</v>
      </c>
      <c r="H23" s="579">
        <v>3477272.6658326271</v>
      </c>
      <c r="I23" s="579">
        <v>2839627.2960978011</v>
      </c>
      <c r="J23" s="579">
        <v>95930099.864583328</v>
      </c>
      <c r="K23" s="579">
        <v>35297866.105474629</v>
      </c>
      <c r="L23" s="579">
        <v>7075709.2033747444</v>
      </c>
      <c r="M23" s="579">
        <v>3241565.5398335499</v>
      </c>
      <c r="N23" s="1296" t="s">
        <v>1111</v>
      </c>
      <c r="O23" s="1296"/>
      <c r="P23" s="1296"/>
      <c r="Q23" s="32"/>
      <c r="R23" s="579">
        <v>1111938.1144584706</v>
      </c>
      <c r="S23" s="579">
        <v>641697.78652250126</v>
      </c>
      <c r="T23" s="579">
        <v>1501581.188244693</v>
      </c>
      <c r="U23" s="579">
        <v>346871.51955815963</v>
      </c>
      <c r="V23" s="579">
        <v>223117.34826928584</v>
      </c>
      <c r="W23" s="579">
        <v>10845200.454940857</v>
      </c>
      <c r="X23" s="579">
        <v>4322797.3007123629</v>
      </c>
      <c r="Y23" s="579">
        <v>10874.526807038417</v>
      </c>
      <c r="Z23" s="579">
        <v>4003606.1827994362</v>
      </c>
      <c r="AA23" s="579">
        <v>10229007.755889941</v>
      </c>
      <c r="AB23" s="579">
        <v>1259634.9853915677</v>
      </c>
    </row>
    <row r="24" spans="1:31" ht="18" customHeight="1">
      <c r="A24" s="1296" t="s">
        <v>63</v>
      </c>
      <c r="B24" s="1296"/>
      <c r="C24" s="1296"/>
      <c r="D24" s="32"/>
      <c r="E24" s="580"/>
      <c r="F24" s="579"/>
      <c r="G24" s="581"/>
      <c r="H24" s="581"/>
      <c r="I24" s="581"/>
      <c r="J24" s="581"/>
      <c r="K24" s="581"/>
      <c r="L24" s="581"/>
      <c r="M24" s="581"/>
      <c r="N24" s="1296" t="s">
        <v>63</v>
      </c>
      <c r="O24" s="1296"/>
      <c r="P24" s="1296"/>
      <c r="Q24" s="32"/>
      <c r="R24" s="199"/>
      <c r="S24" s="199"/>
      <c r="T24" s="199"/>
      <c r="U24" s="199"/>
      <c r="V24" s="199"/>
      <c r="W24" s="199"/>
      <c r="X24" s="199"/>
      <c r="Y24" s="199"/>
      <c r="Z24" s="199"/>
      <c r="AA24" s="579"/>
      <c r="AB24" s="579"/>
      <c r="AD24" s="33"/>
      <c r="AE24" s="33"/>
    </row>
    <row r="25" spans="1:31" ht="18" customHeight="1">
      <c r="A25" s="34"/>
      <c r="B25" s="34" t="s">
        <v>64</v>
      </c>
      <c r="C25" s="34"/>
      <c r="D25" s="594"/>
      <c r="E25" s="439">
        <v>229366821.69982183</v>
      </c>
      <c r="F25" s="439">
        <v>217985178.4039709</v>
      </c>
      <c r="G25" s="439">
        <v>193104716.7627531</v>
      </c>
      <c r="H25" s="439">
        <v>4800329.2539192345</v>
      </c>
      <c r="I25" s="439">
        <v>3992788.3305624574</v>
      </c>
      <c r="J25" s="439">
        <v>134672392.02447569</v>
      </c>
      <c r="K25" s="439">
        <v>48868151.422964945</v>
      </c>
      <c r="L25" s="439">
        <v>9672524.2939957939</v>
      </c>
      <c r="M25" s="439">
        <v>4545310.6342303166</v>
      </c>
      <c r="N25" s="34"/>
      <c r="O25" s="34" t="s">
        <v>52</v>
      </c>
      <c r="P25" s="34"/>
      <c r="Q25" s="594"/>
      <c r="R25" s="449">
        <v>1559779.320413044</v>
      </c>
      <c r="S25" s="450">
        <v>790746.50308929908</v>
      </c>
      <c r="T25" s="450">
        <v>1982261.5796323444</v>
      </c>
      <c r="U25" s="450">
        <v>468335.28478850721</v>
      </c>
      <c r="V25" s="450">
        <v>313523.69929329114</v>
      </c>
      <c r="W25" s="450">
        <v>15207937.347221883</v>
      </c>
      <c r="X25" s="450">
        <v>6070561.8470715676</v>
      </c>
      <c r="Y25" s="450">
        <v>15235.142213715722</v>
      </c>
      <c r="Z25" s="450">
        <v>5595760.8627813365</v>
      </c>
      <c r="AA25" s="450">
        <v>13146908.979169926</v>
      </c>
      <c r="AB25" s="450">
        <v>1765523.9132014427</v>
      </c>
      <c r="AD25" s="33"/>
      <c r="AE25" s="33"/>
    </row>
    <row r="26" spans="1:31" ht="18" customHeight="1">
      <c r="A26" s="34"/>
      <c r="B26" s="34" t="s">
        <v>25</v>
      </c>
      <c r="C26" s="34"/>
      <c r="D26" s="594"/>
      <c r="E26" s="439">
        <v>6442029.9905973095</v>
      </c>
      <c r="F26" s="439">
        <v>3412171.0850641085</v>
      </c>
      <c r="G26" s="439">
        <v>2628966.5595228379</v>
      </c>
      <c r="H26" s="439">
        <v>219282.24686491181</v>
      </c>
      <c r="I26" s="582">
        <v>0</v>
      </c>
      <c r="J26" s="439">
        <v>528272.15567277558</v>
      </c>
      <c r="K26" s="439">
        <v>1881412.1569851523</v>
      </c>
      <c r="L26" s="439">
        <v>681123.54373223928</v>
      </c>
      <c r="M26" s="439">
        <v>31129.142352127135</v>
      </c>
      <c r="N26" s="34"/>
      <c r="O26" s="34" t="s">
        <v>25</v>
      </c>
      <c r="P26" s="34"/>
      <c r="Q26" s="594"/>
      <c r="R26" s="449">
        <v>9141.475707718093</v>
      </c>
      <c r="S26" s="450">
        <v>274669.42590163799</v>
      </c>
      <c r="T26" s="450">
        <v>317918.9595629801</v>
      </c>
      <c r="U26" s="450">
        <v>47770.342076011671</v>
      </c>
      <c r="V26" s="450">
        <v>494.19813176455438</v>
      </c>
      <c r="W26" s="450">
        <v>102080.98180903051</v>
      </c>
      <c r="X26" s="450">
        <v>18975.228457197103</v>
      </c>
      <c r="Y26" s="450">
        <v>136.63143379252566</v>
      </c>
      <c r="Z26" s="450">
        <v>82969.121918040895</v>
      </c>
      <c r="AA26" s="450">
        <v>3043756.3353981338</v>
      </c>
      <c r="AB26" s="450">
        <v>13897.429864929598</v>
      </c>
      <c r="AD26" s="33"/>
      <c r="AE26" s="33"/>
    </row>
    <row r="27" spans="1:31" ht="18" customHeight="1">
      <c r="A27" s="1296" t="s">
        <v>26</v>
      </c>
      <c r="B27" s="1296"/>
      <c r="C27" s="1296"/>
      <c r="D27" s="32"/>
      <c r="E27" s="439"/>
      <c r="F27" s="439"/>
      <c r="G27" s="439"/>
      <c r="H27" s="439"/>
      <c r="I27" s="439"/>
      <c r="J27" s="439"/>
      <c r="K27" s="439"/>
      <c r="L27" s="439"/>
      <c r="M27" s="439"/>
      <c r="N27" s="1296" t="s">
        <v>26</v>
      </c>
      <c r="O27" s="1296"/>
      <c r="P27" s="1296"/>
      <c r="Q27" s="32"/>
      <c r="R27" s="449"/>
      <c r="S27" s="450"/>
      <c r="T27" s="450"/>
      <c r="U27" s="450"/>
      <c r="V27" s="450"/>
      <c r="W27" s="450"/>
      <c r="X27" s="450"/>
      <c r="Y27" s="450"/>
      <c r="Z27" s="450"/>
      <c r="AA27" s="450"/>
      <c r="AB27" s="450"/>
      <c r="AD27" s="33"/>
      <c r="AE27" s="33"/>
    </row>
    <row r="28" spans="1:31" ht="18" customHeight="1">
      <c r="A28" s="34"/>
      <c r="B28" s="98" t="s">
        <v>81</v>
      </c>
      <c r="C28" s="34"/>
      <c r="D28" s="594"/>
      <c r="E28" s="439">
        <v>861825786.26530862</v>
      </c>
      <c r="F28" s="439">
        <v>839938544.22216702</v>
      </c>
      <c r="G28" s="439">
        <v>766657738.96082747</v>
      </c>
      <c r="H28" s="439">
        <v>14481913.449844478</v>
      </c>
      <c r="I28" s="439">
        <v>16746021.640644506</v>
      </c>
      <c r="J28" s="439">
        <v>562412316.29205155</v>
      </c>
      <c r="K28" s="439">
        <v>173017487.57828677</v>
      </c>
      <c r="L28" s="439">
        <v>30145110.180222254</v>
      </c>
      <c r="M28" s="439">
        <v>17090658.558864519</v>
      </c>
      <c r="N28" s="34"/>
      <c r="O28" s="34" t="s">
        <v>81</v>
      </c>
      <c r="P28" s="34"/>
      <c r="Q28" s="594"/>
      <c r="R28" s="449">
        <v>4710033.6344684809</v>
      </c>
      <c r="S28" s="450">
        <v>2035759.0022907911</v>
      </c>
      <c r="T28" s="450">
        <v>4186465.3936839262</v>
      </c>
      <c r="U28" s="450">
        <v>1078620.3722728877</v>
      </c>
      <c r="V28" s="450">
        <v>1043573.2186416731</v>
      </c>
      <c r="W28" s="450">
        <v>43135695.081117503</v>
      </c>
      <c r="X28" s="450">
        <v>25746647.01188663</v>
      </c>
      <c r="Y28" s="450">
        <v>38415.028006195935</v>
      </c>
      <c r="Z28" s="450">
        <v>17350633.041224677</v>
      </c>
      <c r="AA28" s="450">
        <v>29245742.988893554</v>
      </c>
      <c r="AB28" s="450">
        <v>7358500.9457518486</v>
      </c>
      <c r="AD28" s="33"/>
      <c r="AE28" s="33"/>
    </row>
    <row r="29" spans="1:31" ht="18" customHeight="1">
      <c r="A29" s="34"/>
      <c r="B29" s="98" t="s">
        <v>82</v>
      </c>
      <c r="C29" s="34"/>
      <c r="D29" s="594"/>
      <c r="E29" s="439">
        <v>66812548.570561655</v>
      </c>
      <c r="F29" s="439">
        <v>56839830.15528775</v>
      </c>
      <c r="G29" s="439">
        <v>48919654.072849914</v>
      </c>
      <c r="H29" s="439">
        <v>3002736.8032337381</v>
      </c>
      <c r="I29" s="439">
        <v>638239.93984239595</v>
      </c>
      <c r="J29" s="439">
        <v>22649782.174966503</v>
      </c>
      <c r="K29" s="439">
        <v>22628895.154807214</v>
      </c>
      <c r="L29" s="439">
        <v>4840151.9298290042</v>
      </c>
      <c r="M29" s="439">
        <v>1444744.9830910957</v>
      </c>
      <c r="N29" s="34"/>
      <c r="O29" s="34" t="s">
        <v>82</v>
      </c>
      <c r="P29" s="34"/>
      <c r="Q29" s="594"/>
      <c r="R29" s="449">
        <v>568442.39577749232</v>
      </c>
      <c r="S29" s="450">
        <v>785301.10851075372</v>
      </c>
      <c r="T29" s="450">
        <v>1504566.1878653388</v>
      </c>
      <c r="U29" s="450">
        <v>372625.85518449295</v>
      </c>
      <c r="V29" s="450">
        <v>164471.39939982991</v>
      </c>
      <c r="W29" s="450">
        <v>3080024.152608912</v>
      </c>
      <c r="X29" s="450">
        <v>315223.06420363538</v>
      </c>
      <c r="Y29" s="450">
        <v>3601.9947205065014</v>
      </c>
      <c r="Z29" s="450">
        <v>2761199.0936847688</v>
      </c>
      <c r="AA29" s="450">
        <v>10427691.833137389</v>
      </c>
      <c r="AB29" s="450">
        <v>454973.41786350636</v>
      </c>
      <c r="AD29" s="33"/>
      <c r="AE29" s="33"/>
    </row>
    <row r="30" spans="1:31" ht="18" customHeight="1">
      <c r="A30" s="34"/>
      <c r="B30" s="98" t="s">
        <v>83</v>
      </c>
      <c r="C30" s="34"/>
      <c r="D30" s="594"/>
      <c r="E30" s="439">
        <v>35582763.176046215</v>
      </c>
      <c r="F30" s="439">
        <v>28147620.429110501</v>
      </c>
      <c r="G30" s="439">
        <v>23559025.846535504</v>
      </c>
      <c r="H30" s="439">
        <v>1419452.5883104561</v>
      </c>
      <c r="I30" s="439">
        <v>437923.14373831963</v>
      </c>
      <c r="J30" s="439">
        <v>11222487.932253338</v>
      </c>
      <c r="K30" s="439">
        <v>10479162.182233399</v>
      </c>
      <c r="L30" s="439">
        <v>3012367.9715942689</v>
      </c>
      <c r="M30" s="439">
        <v>762175.0493785888</v>
      </c>
      <c r="N30" s="34"/>
      <c r="O30" s="34" t="s">
        <v>83</v>
      </c>
      <c r="P30" s="34"/>
      <c r="Q30" s="594"/>
      <c r="R30" s="449">
        <v>376848.78085609898</v>
      </c>
      <c r="S30" s="450">
        <v>419546.96469114075</v>
      </c>
      <c r="T30" s="450">
        <v>1180991.4081960006</v>
      </c>
      <c r="U30" s="450">
        <v>182912.2373468304</v>
      </c>
      <c r="V30" s="450">
        <v>89893.531125609632</v>
      </c>
      <c r="W30" s="450">
        <v>1576226.6109807307</v>
      </c>
      <c r="X30" s="450">
        <v>282060.27656748286</v>
      </c>
      <c r="Y30" s="450">
        <v>5459.4807459276917</v>
      </c>
      <c r="Z30" s="450">
        <v>1288706.8536673202</v>
      </c>
      <c r="AA30" s="450">
        <v>7596136.0588312801</v>
      </c>
      <c r="AB30" s="450">
        <v>160993.3118955612</v>
      </c>
      <c r="AD30" s="33"/>
      <c r="AE30" s="33"/>
    </row>
    <row r="31" spans="1:31" ht="18" customHeight="1">
      <c r="A31" s="34"/>
      <c r="B31" s="98" t="s">
        <v>344</v>
      </c>
      <c r="C31" s="34"/>
      <c r="D31" s="594"/>
      <c r="E31" s="439">
        <v>7513468.4312531594</v>
      </c>
      <c r="F31" s="439">
        <v>3792208.3364151735</v>
      </c>
      <c r="G31" s="439">
        <v>2997009.5063150553</v>
      </c>
      <c r="H31" s="439">
        <v>290409.76276450802</v>
      </c>
      <c r="I31" s="582">
        <v>0</v>
      </c>
      <c r="J31" s="439">
        <v>605374.64588736254</v>
      </c>
      <c r="K31" s="439">
        <v>2101225.097663186</v>
      </c>
      <c r="L31" s="439">
        <v>628709.88462439948</v>
      </c>
      <c r="M31" s="439">
        <v>23444.70635011277</v>
      </c>
      <c r="N31" s="34"/>
      <c r="O31" s="98" t="s">
        <v>344</v>
      </c>
      <c r="P31" s="34"/>
      <c r="Q31" s="594"/>
      <c r="R31" s="449">
        <v>17946.300046354656</v>
      </c>
      <c r="S31" s="450">
        <v>250784.73673238265</v>
      </c>
      <c r="T31" s="450">
        <v>289480.27478972572</v>
      </c>
      <c r="U31" s="450">
        <v>46233.561455957315</v>
      </c>
      <c r="V31" s="450">
        <v>820.30524986601495</v>
      </c>
      <c r="W31" s="450">
        <v>166488.94547571702</v>
      </c>
      <c r="X31" s="450">
        <v>0</v>
      </c>
      <c r="Y31" s="450">
        <v>310.31998030751743</v>
      </c>
      <c r="Z31" s="450">
        <v>166178.62549540951</v>
      </c>
      <c r="AA31" s="450">
        <v>3738057.458177547</v>
      </c>
      <c r="AB31" s="450">
        <v>16797.363339560132</v>
      </c>
      <c r="AD31" s="33"/>
      <c r="AE31" s="33"/>
    </row>
    <row r="32" spans="1:31" ht="18" customHeight="1">
      <c r="A32" s="34"/>
      <c r="B32" s="98" t="s">
        <v>343</v>
      </c>
      <c r="C32" s="34"/>
      <c r="D32" s="594"/>
      <c r="E32" s="439">
        <v>621494296.93467331</v>
      </c>
      <c r="F32" s="439">
        <v>590740483.11809051</v>
      </c>
      <c r="G32" s="439">
        <v>415554678.54271358</v>
      </c>
      <c r="H32" s="439">
        <v>18286472.565326635</v>
      </c>
      <c r="I32" s="439">
        <v>5367862.5175879393</v>
      </c>
      <c r="J32" s="439">
        <v>243994500.91959798</v>
      </c>
      <c r="K32" s="439">
        <v>126096567.42211056</v>
      </c>
      <c r="L32" s="439">
        <v>34210251.467336684</v>
      </c>
      <c r="M32" s="439">
        <v>11777582.291457286</v>
      </c>
      <c r="N32" s="34"/>
      <c r="O32" s="98" t="s">
        <v>343</v>
      </c>
      <c r="P32" s="34"/>
      <c r="Q32" s="594"/>
      <c r="R32" s="449">
        <v>8739005.6256281398</v>
      </c>
      <c r="S32" s="450">
        <v>1179925.067839196</v>
      </c>
      <c r="T32" s="450">
        <v>8403611.7989949752</v>
      </c>
      <c r="U32" s="450">
        <v>2900141.4597989949</v>
      </c>
      <c r="V32" s="450">
        <v>854520.51005025127</v>
      </c>
      <c r="W32" s="450">
        <v>140975553.10804021</v>
      </c>
      <c r="X32" s="450">
        <v>14378146.268844221</v>
      </c>
      <c r="Y32" s="450">
        <v>106787.40703517589</v>
      </c>
      <c r="Z32" s="450">
        <v>26747141.100502513</v>
      </c>
      <c r="AA32" s="450">
        <v>33336059.969849247</v>
      </c>
      <c r="AB32" s="450">
        <v>2589550.1733668339</v>
      </c>
      <c r="AD32" s="33"/>
      <c r="AE32" s="33"/>
    </row>
    <row r="33" spans="1:31" ht="18" customHeight="1">
      <c r="A33" s="1296" t="s">
        <v>27</v>
      </c>
      <c r="B33" s="1296"/>
      <c r="C33" s="1296"/>
      <c r="D33" s="32"/>
      <c r="E33" s="439"/>
      <c r="F33" s="439"/>
      <c r="G33" s="439"/>
      <c r="H33" s="439"/>
      <c r="I33" s="439"/>
      <c r="J33" s="439"/>
      <c r="K33" s="439"/>
      <c r="L33" s="439"/>
      <c r="M33" s="439"/>
      <c r="N33" s="1296" t="s">
        <v>27</v>
      </c>
      <c r="O33" s="1296"/>
      <c r="P33" s="1296"/>
      <c r="Q33" s="32"/>
      <c r="R33" s="449"/>
      <c r="S33" s="450"/>
      <c r="T33" s="450"/>
      <c r="U33" s="450"/>
      <c r="V33" s="450"/>
      <c r="W33" s="450"/>
      <c r="X33" s="450"/>
      <c r="Y33" s="450"/>
      <c r="Z33" s="450"/>
      <c r="AA33" s="450"/>
      <c r="AB33" s="450"/>
      <c r="AD33" s="33"/>
      <c r="AE33" s="33"/>
    </row>
    <row r="34" spans="1:31" ht="18" customHeight="1">
      <c r="A34" s="1120" t="s">
        <v>65</v>
      </c>
      <c r="B34" s="1120"/>
      <c r="C34" s="35"/>
      <c r="D34" s="32"/>
      <c r="E34" s="439">
        <v>168424530.14583272</v>
      </c>
      <c r="F34" s="439">
        <v>159395672.84972253</v>
      </c>
      <c r="G34" s="439">
        <v>141083325.90605766</v>
      </c>
      <c r="H34" s="439">
        <v>3544409.3882593284</v>
      </c>
      <c r="I34" s="439">
        <v>2906371.4255897403</v>
      </c>
      <c r="J34" s="439">
        <v>98098733.43133311</v>
      </c>
      <c r="K34" s="439">
        <v>35972393.156447306</v>
      </c>
      <c r="L34" s="439">
        <v>7226880.1695433138</v>
      </c>
      <c r="M34" s="439">
        <v>3317556.4924597517</v>
      </c>
      <c r="N34" s="1120" t="s">
        <v>65</v>
      </c>
      <c r="O34" s="1120"/>
      <c r="P34" s="35"/>
      <c r="Q34" s="32"/>
      <c r="R34" s="449">
        <v>1138105.2564017328</v>
      </c>
      <c r="S34" s="450">
        <v>651308.83892056835</v>
      </c>
      <c r="T34" s="450">
        <v>1532102.9676523993</v>
      </c>
      <c r="U34" s="450">
        <v>350228.22579329548</v>
      </c>
      <c r="V34" s="450">
        <v>228427.9481112058</v>
      </c>
      <c r="W34" s="450">
        <v>11085466.77412151</v>
      </c>
      <c r="X34" s="450">
        <v>4425652.5315204058</v>
      </c>
      <c r="Y34" s="450">
        <v>11133.36037955252</v>
      </c>
      <c r="Z34" s="450">
        <v>4081065.3091123505</v>
      </c>
      <c r="AA34" s="450">
        <v>10316814.697392453</v>
      </c>
      <c r="AB34" s="450">
        <v>1288145.4227554239</v>
      </c>
      <c r="AD34" s="33"/>
      <c r="AE34" s="33"/>
    </row>
    <row r="35" spans="1:31" ht="18" customHeight="1">
      <c r="A35" s="7"/>
      <c r="B35" s="98" t="s">
        <v>28</v>
      </c>
      <c r="C35" s="36"/>
      <c r="D35" s="32"/>
      <c r="E35" s="439">
        <v>348162079.21203601</v>
      </c>
      <c r="F35" s="439">
        <v>333441382.28784823</v>
      </c>
      <c r="G35" s="439">
        <v>303564001.6520617</v>
      </c>
      <c r="H35" s="439">
        <v>7624941.4864415843</v>
      </c>
      <c r="I35" s="439">
        <v>6593770.3311814405</v>
      </c>
      <c r="J35" s="439">
        <v>217591395.40441319</v>
      </c>
      <c r="K35" s="439">
        <v>71753894.430025339</v>
      </c>
      <c r="L35" s="439">
        <v>13176620.542798404</v>
      </c>
      <c r="M35" s="439">
        <v>7160263.8284047982</v>
      </c>
      <c r="N35" s="7"/>
      <c r="O35" s="98" t="s">
        <v>28</v>
      </c>
      <c r="P35" s="36"/>
      <c r="Q35" s="32"/>
      <c r="R35" s="449">
        <v>2130550.443913321</v>
      </c>
      <c r="S35" s="450">
        <v>754664.94363112783</v>
      </c>
      <c r="T35" s="450">
        <v>2095414.6786496406</v>
      </c>
      <c r="U35" s="450">
        <v>577728.95778145734</v>
      </c>
      <c r="V35" s="450">
        <v>457997.69041805266</v>
      </c>
      <c r="W35" s="450">
        <v>16700760.092988178</v>
      </c>
      <c r="X35" s="450">
        <v>9756813.5716046058</v>
      </c>
      <c r="Y35" s="450">
        <v>21472.791634442659</v>
      </c>
      <c r="Z35" s="450">
        <v>6922473.729749131</v>
      </c>
      <c r="AA35" s="450">
        <v>17946164.080261093</v>
      </c>
      <c r="AB35" s="450">
        <v>3225467.1560730827</v>
      </c>
      <c r="AD35" s="33"/>
      <c r="AE35" s="33"/>
    </row>
    <row r="36" spans="1:31" ht="18" customHeight="1">
      <c r="A36" s="42"/>
      <c r="B36" s="42" t="s">
        <v>854</v>
      </c>
      <c r="C36" s="595"/>
      <c r="D36" s="594"/>
      <c r="E36" s="439">
        <v>156744623.63337255</v>
      </c>
      <c r="F36" s="439">
        <v>139039562.57510009</v>
      </c>
      <c r="G36" s="439">
        <v>120865585.01092611</v>
      </c>
      <c r="H36" s="439">
        <v>5981321.5815659259</v>
      </c>
      <c r="I36" s="439">
        <v>1847280.3254003904</v>
      </c>
      <c r="J36" s="439">
        <v>69657651.526341721</v>
      </c>
      <c r="K36" s="439">
        <v>43379331.577618092</v>
      </c>
      <c r="L36" s="439">
        <v>10616236.339212241</v>
      </c>
      <c r="M36" s="439">
        <v>4876594.651757244</v>
      </c>
      <c r="N36" s="42"/>
      <c r="O36" s="42" t="s">
        <v>854</v>
      </c>
      <c r="P36" s="595"/>
      <c r="Q36" s="594"/>
      <c r="R36" s="449">
        <v>1194409.6958206648</v>
      </c>
      <c r="S36" s="450">
        <v>804678.44384824205</v>
      </c>
      <c r="T36" s="450">
        <v>1900994.1466423604</v>
      </c>
      <c r="U36" s="450">
        <v>889925.73091661581</v>
      </c>
      <c r="V36" s="450">
        <v>949633.67022710794</v>
      </c>
      <c r="W36" s="450">
        <v>7557741.2249617716</v>
      </c>
      <c r="X36" s="450">
        <v>3303254.6402136483</v>
      </c>
      <c r="Y36" s="450">
        <v>15722.826746418241</v>
      </c>
      <c r="Z36" s="450">
        <v>4238763.7580017056</v>
      </c>
      <c r="AA36" s="450">
        <v>18654624.180501521</v>
      </c>
      <c r="AB36" s="450">
        <v>949563.12222917029</v>
      </c>
      <c r="AD36" s="33"/>
      <c r="AE36" s="33"/>
    </row>
    <row r="37" spans="1:31" ht="18" customHeight="1">
      <c r="A37" s="42"/>
      <c r="B37" s="42" t="s">
        <v>855</v>
      </c>
      <c r="C37" s="595"/>
      <c r="D37" s="594"/>
      <c r="E37" s="439">
        <v>1235971911.9322917</v>
      </c>
      <c r="F37" s="439">
        <v>1205550541.6175685</v>
      </c>
      <c r="G37" s="439">
        <v>1105696926.1536479</v>
      </c>
      <c r="H37" s="439">
        <v>21734003.503279258</v>
      </c>
      <c r="I37" s="439">
        <v>25300577.768740129</v>
      </c>
      <c r="J37" s="439">
        <v>839114449.51130188</v>
      </c>
      <c r="K37" s="439">
        <v>219547895.37032676</v>
      </c>
      <c r="L37" s="439">
        <v>38577603.175403461</v>
      </c>
      <c r="M37" s="439">
        <v>22866633.463917378</v>
      </c>
      <c r="N37" s="42"/>
      <c r="O37" s="42" t="s">
        <v>855</v>
      </c>
      <c r="P37" s="595"/>
      <c r="Q37" s="594"/>
      <c r="R37" s="449">
        <v>6930715.9534935588</v>
      </c>
      <c r="S37" s="450">
        <v>1233521.7317032288</v>
      </c>
      <c r="T37" s="450">
        <v>6030930.4226112599</v>
      </c>
      <c r="U37" s="450">
        <v>980982.76648239582</v>
      </c>
      <c r="V37" s="450">
        <v>534818.83719563787</v>
      </c>
      <c r="W37" s="450">
        <v>61276012.288517572</v>
      </c>
      <c r="X37" s="450">
        <v>39731755.745721839</v>
      </c>
      <c r="Y37" s="450">
        <v>73954.400054658196</v>
      </c>
      <c r="Z37" s="450">
        <v>21470302.142741065</v>
      </c>
      <c r="AA37" s="450">
        <v>43431865.359923691</v>
      </c>
      <c r="AB37" s="450">
        <v>13010495.045200547</v>
      </c>
      <c r="AD37" s="33"/>
      <c r="AE37" s="33"/>
    </row>
    <row r="38" spans="1:31" ht="18" customHeight="1">
      <c r="A38" s="42"/>
      <c r="B38" s="42" t="s">
        <v>856</v>
      </c>
      <c r="C38" s="595"/>
      <c r="D38" s="594"/>
      <c r="E38" s="439">
        <v>116492664.84606932</v>
      </c>
      <c r="F38" s="439">
        <v>108360422.17083989</v>
      </c>
      <c r="G38" s="439">
        <v>99675078.20853214</v>
      </c>
      <c r="H38" s="439">
        <v>3287228.0180919492</v>
      </c>
      <c r="I38" s="439">
        <v>1354062.0339885394</v>
      </c>
      <c r="J38" s="439">
        <v>58155114.595489442</v>
      </c>
      <c r="K38" s="439">
        <v>36878673.560962208</v>
      </c>
      <c r="L38" s="439">
        <v>4896297.6409718767</v>
      </c>
      <c r="M38" s="439">
        <v>2598605.0393546452</v>
      </c>
      <c r="N38" s="42"/>
      <c r="O38" s="42" t="s">
        <v>856</v>
      </c>
      <c r="P38" s="595"/>
      <c r="Q38" s="594"/>
      <c r="R38" s="449">
        <v>1028772.5289909127</v>
      </c>
      <c r="S38" s="450">
        <v>598911.2371736198</v>
      </c>
      <c r="T38" s="450">
        <v>465578.74199073785</v>
      </c>
      <c r="U38" s="450">
        <v>185828.07805975754</v>
      </c>
      <c r="V38" s="450">
        <v>18602.015402206212</v>
      </c>
      <c r="W38" s="450">
        <v>3789046.3213358498</v>
      </c>
      <c r="X38" s="450">
        <v>940392.8125971203</v>
      </c>
      <c r="Y38" s="450">
        <v>5251.7390726323601</v>
      </c>
      <c r="Z38" s="450">
        <v>2843401.7696660976</v>
      </c>
      <c r="AA38" s="450">
        <v>8641553.6476026997</v>
      </c>
      <c r="AB38" s="450">
        <v>509310.97237332579</v>
      </c>
      <c r="AD38" s="33"/>
      <c r="AE38" s="33"/>
    </row>
    <row r="39" spans="1:31" ht="18" customHeight="1">
      <c r="A39" s="42"/>
      <c r="B39" s="42" t="s">
        <v>29</v>
      </c>
      <c r="C39" s="595"/>
      <c r="D39" s="594"/>
      <c r="E39" s="439">
        <v>56862305.760960951</v>
      </c>
      <c r="F39" s="439">
        <v>52316070.45844382</v>
      </c>
      <c r="G39" s="439">
        <v>46563394.690826312</v>
      </c>
      <c r="H39" s="439">
        <v>1994814.2039369137</v>
      </c>
      <c r="I39" s="439">
        <v>1614005.020361902</v>
      </c>
      <c r="J39" s="439">
        <v>27173244.244148783</v>
      </c>
      <c r="K39" s="439">
        <v>15781331.222378701</v>
      </c>
      <c r="L39" s="439">
        <v>3020683.249139816</v>
      </c>
      <c r="M39" s="439">
        <v>1167006.8205499232</v>
      </c>
      <c r="N39" s="42"/>
      <c r="O39" s="42" t="s">
        <v>29</v>
      </c>
      <c r="P39" s="595"/>
      <c r="Q39" s="594"/>
      <c r="R39" s="449">
        <v>300536.85069263133</v>
      </c>
      <c r="S39" s="450">
        <v>449439.77277711965</v>
      </c>
      <c r="T39" s="450">
        <v>612750.44529005268</v>
      </c>
      <c r="U39" s="450">
        <v>252710.10687016361</v>
      </c>
      <c r="V39" s="450">
        <v>238239.25295992658</v>
      </c>
      <c r="W39" s="450">
        <v>2731992.5184776844</v>
      </c>
      <c r="X39" s="450">
        <v>840913.51144755317</v>
      </c>
      <c r="Y39" s="450">
        <v>190.82558139625959</v>
      </c>
      <c r="Z39" s="450">
        <v>1890888.1814487353</v>
      </c>
      <c r="AA39" s="450">
        <v>4905160.5435094358</v>
      </c>
      <c r="AB39" s="450">
        <v>358925.2409922838</v>
      </c>
      <c r="AD39" s="33"/>
      <c r="AE39" s="33"/>
    </row>
    <row r="40" spans="1:31" ht="18" customHeight="1">
      <c r="A40" s="42"/>
      <c r="B40" s="98" t="s">
        <v>30</v>
      </c>
      <c r="C40" s="595"/>
      <c r="D40" s="594"/>
      <c r="E40" s="439">
        <v>70485635.13552767</v>
      </c>
      <c r="F40" s="439">
        <v>65274299.907996565</v>
      </c>
      <c r="G40" s="439">
        <v>58393177.258016527</v>
      </c>
      <c r="H40" s="439">
        <v>1670262.7822616652</v>
      </c>
      <c r="I40" s="439">
        <v>1370517.7817016807</v>
      </c>
      <c r="J40" s="439">
        <v>35398863.064954042</v>
      </c>
      <c r="K40" s="439">
        <v>19953533.629099131</v>
      </c>
      <c r="L40" s="439">
        <v>3655779.2162815416</v>
      </c>
      <c r="M40" s="439">
        <v>1414607.674755763</v>
      </c>
      <c r="N40" s="42"/>
      <c r="O40" s="98" t="s">
        <v>30</v>
      </c>
      <c r="P40" s="595"/>
      <c r="Q40" s="594"/>
      <c r="R40" s="449">
        <v>548673.01264016167</v>
      </c>
      <c r="S40" s="450">
        <v>459922.81150331418</v>
      </c>
      <c r="T40" s="450">
        <v>897936.60454734613</v>
      </c>
      <c r="U40" s="450">
        <v>236379.47149011324</v>
      </c>
      <c r="V40" s="450">
        <v>98259.641344845761</v>
      </c>
      <c r="W40" s="450">
        <v>3225343.4336985354</v>
      </c>
      <c r="X40" s="450">
        <v>1159503.4674956331</v>
      </c>
      <c r="Y40" s="450">
        <v>4786.5868598651195</v>
      </c>
      <c r="Z40" s="450">
        <v>2061053.3793430363</v>
      </c>
      <c r="AA40" s="450">
        <v>5562655.6590408646</v>
      </c>
      <c r="AB40" s="450">
        <v>351320.43150968733</v>
      </c>
      <c r="AD40" s="33"/>
      <c r="AE40" s="33"/>
    </row>
    <row r="41" spans="1:31" ht="18" customHeight="1">
      <c r="A41" s="42"/>
      <c r="B41" s="42" t="s">
        <v>857</v>
      </c>
      <c r="C41" s="595"/>
      <c r="D41" s="594"/>
      <c r="E41" s="439">
        <v>120412627.952223</v>
      </c>
      <c r="F41" s="439">
        <v>112533360.61585696</v>
      </c>
      <c r="G41" s="439">
        <v>101573294.12746367</v>
      </c>
      <c r="H41" s="439">
        <v>2271471.1028195741</v>
      </c>
      <c r="I41" s="439">
        <v>2574890.5303337439</v>
      </c>
      <c r="J41" s="439">
        <v>64456114.355179153</v>
      </c>
      <c r="K41" s="439">
        <v>32270818.139131207</v>
      </c>
      <c r="L41" s="439">
        <v>5570922.5027337186</v>
      </c>
      <c r="M41" s="439">
        <v>2482963.1666686358</v>
      </c>
      <c r="N41" s="42"/>
      <c r="O41" s="42" t="s">
        <v>857</v>
      </c>
      <c r="P41" s="595"/>
      <c r="Q41" s="594"/>
      <c r="R41" s="449">
        <v>1043260.7702565882</v>
      </c>
      <c r="S41" s="450">
        <v>483042.62495159986</v>
      </c>
      <c r="T41" s="450">
        <v>1086882.8739618396</v>
      </c>
      <c r="U41" s="450">
        <v>352602.79241961055</v>
      </c>
      <c r="V41" s="450">
        <v>122170.27447544811</v>
      </c>
      <c r="W41" s="450">
        <v>5389143.9856595313</v>
      </c>
      <c r="X41" s="450">
        <v>2147409.0221137046</v>
      </c>
      <c r="Y41" s="450">
        <v>9319.2280958911779</v>
      </c>
      <c r="Z41" s="450">
        <v>3232415.7354499381</v>
      </c>
      <c r="AA41" s="450">
        <v>8567129.3947483078</v>
      </c>
      <c r="AB41" s="450">
        <v>687862.05838226236</v>
      </c>
      <c r="AD41" s="33"/>
      <c r="AE41" s="33"/>
    </row>
    <row r="42" spans="1:31" ht="18" customHeight="1">
      <c r="A42" s="42"/>
      <c r="B42" s="42" t="s">
        <v>858</v>
      </c>
      <c r="C42" s="595"/>
      <c r="D42" s="594"/>
      <c r="E42" s="439">
        <v>23292396.967628404</v>
      </c>
      <c r="F42" s="439">
        <v>20602911.111043677</v>
      </c>
      <c r="G42" s="439">
        <v>17577389.553371903</v>
      </c>
      <c r="H42" s="439">
        <v>1101973.6492713699</v>
      </c>
      <c r="I42" s="439">
        <v>232090.51495642297</v>
      </c>
      <c r="J42" s="439">
        <v>7932642.8245565696</v>
      </c>
      <c r="K42" s="439">
        <v>8310682.564587527</v>
      </c>
      <c r="L42" s="439">
        <v>1845499.6832236615</v>
      </c>
      <c r="M42" s="439">
        <v>404750.03396134975</v>
      </c>
      <c r="N42" s="42"/>
      <c r="O42" s="42" t="s">
        <v>858</v>
      </c>
      <c r="P42" s="595"/>
      <c r="Q42" s="594"/>
      <c r="R42" s="449">
        <v>81166.429060905401</v>
      </c>
      <c r="S42" s="450">
        <v>438068.92443928885</v>
      </c>
      <c r="T42" s="450">
        <v>719336.09627814835</v>
      </c>
      <c r="U42" s="450">
        <v>126519.96351958971</v>
      </c>
      <c r="V42" s="450">
        <v>75658.235964378735</v>
      </c>
      <c r="W42" s="450">
        <v>1180021.8744481176</v>
      </c>
      <c r="X42" s="450">
        <v>225690.72420357013</v>
      </c>
      <c r="Y42" s="450">
        <v>502.13059055243684</v>
      </c>
      <c r="Z42" s="450">
        <v>953829.01965399459</v>
      </c>
      <c r="AA42" s="450">
        <v>2722692.0125416829</v>
      </c>
      <c r="AB42" s="450">
        <v>33206.15595695006</v>
      </c>
      <c r="AD42" s="33"/>
      <c r="AE42" s="33"/>
    </row>
    <row r="43" spans="1:31" ht="18" customHeight="1">
      <c r="A43" s="42"/>
      <c r="B43" s="98" t="s">
        <v>31</v>
      </c>
      <c r="C43" s="595"/>
      <c r="D43" s="594"/>
      <c r="E43" s="439">
        <v>101042497.08175932</v>
      </c>
      <c r="F43" s="439">
        <v>93256779.499579802</v>
      </c>
      <c r="G43" s="439">
        <v>73467627.547593281</v>
      </c>
      <c r="H43" s="439">
        <v>1628701.6367243123</v>
      </c>
      <c r="I43" s="439">
        <v>1055986.7090003928</v>
      </c>
      <c r="J43" s="439">
        <v>50055882.780126065</v>
      </c>
      <c r="K43" s="439">
        <v>18964601.295432527</v>
      </c>
      <c r="L43" s="439">
        <v>5368612.5242947442</v>
      </c>
      <c r="M43" s="439">
        <v>1631635.1069216577</v>
      </c>
      <c r="N43" s="42"/>
      <c r="O43" s="98" t="s">
        <v>31</v>
      </c>
      <c r="P43" s="595"/>
      <c r="Q43" s="594"/>
      <c r="R43" s="449">
        <v>850259.1561156864</v>
      </c>
      <c r="S43" s="450">
        <v>760140.03936584562</v>
      </c>
      <c r="T43" s="450">
        <v>1674160.5494856536</v>
      </c>
      <c r="U43" s="450">
        <v>269923.80318425264</v>
      </c>
      <c r="V43" s="450">
        <v>153767.98983052824</v>
      </c>
      <c r="W43" s="450">
        <v>14420539.427691609</v>
      </c>
      <c r="X43" s="450">
        <v>2767382.5825015279</v>
      </c>
      <c r="Y43" s="450">
        <v>7691.0191470414375</v>
      </c>
      <c r="Z43" s="450">
        <v>3584977.6277989834</v>
      </c>
      <c r="AA43" s="450">
        <v>8184633.2971964963</v>
      </c>
      <c r="AB43" s="450">
        <v>399505.96882396413</v>
      </c>
      <c r="AD43" s="33"/>
      <c r="AE43" s="33"/>
    </row>
    <row r="44" spans="1:31" ht="18" customHeight="1">
      <c r="A44" s="42"/>
      <c r="B44" s="42" t="s">
        <v>859</v>
      </c>
      <c r="C44" s="35"/>
      <c r="D44" s="32"/>
      <c r="E44" s="439">
        <v>64179541.147773698</v>
      </c>
      <c r="F44" s="439">
        <v>58596746.964926191</v>
      </c>
      <c r="G44" s="439">
        <v>52314353.774415776</v>
      </c>
      <c r="H44" s="439">
        <v>1215065.9880966274</v>
      </c>
      <c r="I44" s="439">
        <v>285387.31829146697</v>
      </c>
      <c r="J44" s="439">
        <v>35399961.265016071</v>
      </c>
      <c r="K44" s="439">
        <v>15413939.203011584</v>
      </c>
      <c r="L44" s="439">
        <v>3683076.2388391751</v>
      </c>
      <c r="M44" s="439">
        <v>1121392.4164178572</v>
      </c>
      <c r="N44" s="42"/>
      <c r="O44" s="42" t="s">
        <v>859</v>
      </c>
      <c r="P44" s="35"/>
      <c r="Q44" s="32"/>
      <c r="R44" s="449">
        <v>265235.82810602692</v>
      </c>
      <c r="S44" s="450">
        <v>370336.1368291481</v>
      </c>
      <c r="T44" s="450">
        <v>1615883.1480943679</v>
      </c>
      <c r="U44" s="450">
        <v>245690.56677866235</v>
      </c>
      <c r="V44" s="450">
        <v>64538.142613113312</v>
      </c>
      <c r="W44" s="450">
        <v>2599316.9516712544</v>
      </c>
      <c r="X44" s="450">
        <v>881371.86830225924</v>
      </c>
      <c r="Y44" s="450">
        <v>9379.9312718411584</v>
      </c>
      <c r="Z44" s="450">
        <v>1708565.1520971535</v>
      </c>
      <c r="AA44" s="450">
        <v>5793617.5372399017</v>
      </c>
      <c r="AB44" s="450">
        <v>210823.3543924125</v>
      </c>
      <c r="AD44" s="33"/>
      <c r="AE44" s="33"/>
    </row>
    <row r="45" spans="1:31" ht="18" customHeight="1">
      <c r="A45" s="42"/>
      <c r="B45" s="42" t="s">
        <v>860</v>
      </c>
      <c r="C45" s="35"/>
      <c r="D45" s="32"/>
      <c r="E45" s="439">
        <v>180120551.01036724</v>
      </c>
      <c r="F45" s="439">
        <v>166884150.0096845</v>
      </c>
      <c r="G45" s="439">
        <v>126708700.71264157</v>
      </c>
      <c r="H45" s="439">
        <v>2191430.9440952535</v>
      </c>
      <c r="I45" s="439">
        <v>2405859.7265023235</v>
      </c>
      <c r="J45" s="439">
        <v>88996617.068997815</v>
      </c>
      <c r="K45" s="439">
        <v>28607995.726431981</v>
      </c>
      <c r="L45" s="439">
        <v>9025395.9602044262</v>
      </c>
      <c r="M45" s="439">
        <v>2858900.6862143422</v>
      </c>
      <c r="N45" s="42"/>
      <c r="O45" s="42" t="s">
        <v>860</v>
      </c>
      <c r="P45" s="35"/>
      <c r="Q45" s="32"/>
      <c r="R45" s="449">
        <v>1743430.2032717532</v>
      </c>
      <c r="S45" s="450">
        <v>1275759.2484208581</v>
      </c>
      <c r="T45" s="450">
        <v>2366990.3735538148</v>
      </c>
      <c r="U45" s="450">
        <v>384974.04500775202</v>
      </c>
      <c r="V45" s="450">
        <v>321886.07871012075</v>
      </c>
      <c r="W45" s="450">
        <v>31150053.336838525</v>
      </c>
      <c r="X45" s="450">
        <v>5966375.6672316501</v>
      </c>
      <c r="Y45" s="450">
        <v>10797.560747637403</v>
      </c>
      <c r="Z45" s="450">
        <v>4561299.4360120669</v>
      </c>
      <c r="AA45" s="450">
        <v>14006253.190409685</v>
      </c>
      <c r="AB45" s="450">
        <v>771361.5355212593</v>
      </c>
      <c r="AD45" s="33"/>
      <c r="AE45" s="33"/>
    </row>
    <row r="46" spans="1:31" ht="18" customHeight="1">
      <c r="A46" s="42"/>
      <c r="B46" s="42" t="s">
        <v>32</v>
      </c>
      <c r="C46" s="35"/>
      <c r="D46" s="32"/>
      <c r="E46" s="439">
        <v>38875100.527256541</v>
      </c>
      <c r="F46" s="439">
        <v>35650760.27755218</v>
      </c>
      <c r="G46" s="439">
        <v>28615178.70014761</v>
      </c>
      <c r="H46" s="439">
        <v>1310021.5421693213</v>
      </c>
      <c r="I46" s="439">
        <v>110340.13100377494</v>
      </c>
      <c r="J46" s="439">
        <v>16583751.799347041</v>
      </c>
      <c r="K46" s="439">
        <v>10611065.227627445</v>
      </c>
      <c r="L46" s="439">
        <v>2478202.5554223638</v>
      </c>
      <c r="M46" s="439">
        <v>616243.52129562956</v>
      </c>
      <c r="N46" s="42"/>
      <c r="O46" s="42" t="s">
        <v>32</v>
      </c>
      <c r="P46" s="35"/>
      <c r="Q46" s="32"/>
      <c r="R46" s="449">
        <v>285985.8425587088</v>
      </c>
      <c r="S46" s="450">
        <v>476966.01989066525</v>
      </c>
      <c r="T46" s="450">
        <v>913085.38177745789</v>
      </c>
      <c r="U46" s="450">
        <v>155441.3002466778</v>
      </c>
      <c r="V46" s="450">
        <v>30480.489653224507</v>
      </c>
      <c r="W46" s="450">
        <v>4557379.0219822321</v>
      </c>
      <c r="X46" s="450">
        <v>575241.83834615466</v>
      </c>
      <c r="Y46" s="450">
        <v>2684.0242504598077</v>
      </c>
      <c r="Z46" s="450">
        <v>3979453.1593856174</v>
      </c>
      <c r="AA46" s="450">
        <v>3344051.6884640204</v>
      </c>
      <c r="AB46" s="450">
        <v>119711.43875966102</v>
      </c>
      <c r="AD46" s="33"/>
      <c r="AE46" s="33"/>
    </row>
    <row r="47" spans="1:31" ht="18" customHeight="1">
      <c r="A47" s="42"/>
      <c r="B47" s="98" t="s">
        <v>33</v>
      </c>
      <c r="C47" s="35"/>
      <c r="D47" s="32"/>
      <c r="E47" s="439">
        <v>22429216.285152681</v>
      </c>
      <c r="F47" s="439">
        <v>19331759.535333551</v>
      </c>
      <c r="G47" s="439">
        <v>16136439.73789731</v>
      </c>
      <c r="H47" s="439">
        <v>556142.74712439976</v>
      </c>
      <c r="I47" s="582">
        <v>0</v>
      </c>
      <c r="J47" s="439">
        <v>7025643.3954053205</v>
      </c>
      <c r="K47" s="439">
        <v>8554653.59536759</v>
      </c>
      <c r="L47" s="439">
        <v>2031221.3874947098</v>
      </c>
      <c r="M47" s="439">
        <v>595236.00327351934</v>
      </c>
      <c r="N47" s="42"/>
      <c r="O47" s="98" t="s">
        <v>33</v>
      </c>
      <c r="P47" s="35"/>
      <c r="Q47" s="32"/>
      <c r="R47" s="449">
        <v>90929.076266147749</v>
      </c>
      <c r="S47" s="450">
        <v>451800.52758814796</v>
      </c>
      <c r="T47" s="450">
        <v>822139.74066444067</v>
      </c>
      <c r="U47" s="450">
        <v>71116.039702453112</v>
      </c>
      <c r="V47" s="450">
        <v>0</v>
      </c>
      <c r="W47" s="450">
        <v>1164098.4099415317</v>
      </c>
      <c r="X47" s="450">
        <v>135114.77423233967</v>
      </c>
      <c r="Y47" s="450">
        <v>4340.5888031616405</v>
      </c>
      <c r="Z47" s="450">
        <v>1024643.0469060302</v>
      </c>
      <c r="AA47" s="450">
        <v>3122494.7036493747</v>
      </c>
      <c r="AB47" s="450">
        <v>25037.953830240262</v>
      </c>
      <c r="AD47" s="33"/>
      <c r="AE47" s="33"/>
    </row>
    <row r="48" spans="1:31" ht="18" customHeight="1">
      <c r="A48" s="1120" t="s">
        <v>34</v>
      </c>
      <c r="B48" s="1120"/>
      <c r="C48" s="35"/>
      <c r="D48" s="32"/>
      <c r="E48" s="439">
        <v>20422014.431390822</v>
      </c>
      <c r="F48" s="439">
        <v>13943900.493957562</v>
      </c>
      <c r="G48" s="439">
        <v>12468675.263122892</v>
      </c>
      <c r="H48" s="439">
        <v>656618.13993610023</v>
      </c>
      <c r="I48" s="439">
        <v>35467.007605895895</v>
      </c>
      <c r="J48" s="439">
        <v>4818024.9231489357</v>
      </c>
      <c r="K48" s="439">
        <v>6958565.1924319649</v>
      </c>
      <c r="L48" s="439">
        <v>724474.67039533705</v>
      </c>
      <c r="M48" s="439">
        <v>48913.043484782407</v>
      </c>
      <c r="N48" s="1120" t="s">
        <v>34</v>
      </c>
      <c r="O48" s="1120"/>
      <c r="P48" s="35"/>
      <c r="Q48" s="32"/>
      <c r="R48" s="449">
        <v>12562.620925536752</v>
      </c>
      <c r="S48" s="450">
        <v>237903.00081733955</v>
      </c>
      <c r="T48" s="450">
        <v>219251.75491922419</v>
      </c>
      <c r="U48" s="450">
        <v>205844.25024845405</v>
      </c>
      <c r="V48" s="450">
        <v>0</v>
      </c>
      <c r="W48" s="450">
        <v>750750.56043932831</v>
      </c>
      <c r="X48" s="450">
        <v>1480.1168480234298</v>
      </c>
      <c r="Y48" s="450">
        <v>0</v>
      </c>
      <c r="Z48" s="450">
        <v>749270.44359130482</v>
      </c>
      <c r="AA48" s="450">
        <v>6539923.1833653459</v>
      </c>
      <c r="AB48" s="450">
        <v>61809.245932086087</v>
      </c>
      <c r="AD48" s="33"/>
      <c r="AE48" s="33"/>
    </row>
    <row r="49" spans="1:31" ht="18" customHeight="1">
      <c r="A49" s="1100" t="s">
        <v>164</v>
      </c>
      <c r="B49" s="1100"/>
      <c r="C49" s="1100"/>
      <c r="D49" s="594"/>
      <c r="E49" s="439"/>
      <c r="F49" s="439"/>
      <c r="G49" s="439"/>
      <c r="H49" s="439"/>
      <c r="I49" s="439"/>
      <c r="J49" s="439"/>
      <c r="K49" s="439"/>
      <c r="L49" s="439"/>
      <c r="M49" s="439"/>
      <c r="N49" s="1100" t="s">
        <v>164</v>
      </c>
      <c r="O49" s="1100"/>
      <c r="P49" s="1100"/>
      <c r="Q49" s="594"/>
      <c r="R49" s="449"/>
      <c r="S49" s="450"/>
      <c r="T49" s="450"/>
      <c r="U49" s="450"/>
      <c r="V49" s="450"/>
      <c r="W49" s="450"/>
      <c r="X49" s="450"/>
      <c r="Y49" s="450"/>
      <c r="Z49" s="450"/>
      <c r="AA49" s="450"/>
      <c r="AB49" s="450"/>
      <c r="AD49" s="33"/>
      <c r="AE49" s="33"/>
    </row>
    <row r="50" spans="1:31" ht="18" customHeight="1">
      <c r="A50" s="1120" t="s">
        <v>35</v>
      </c>
      <c r="B50" s="1120" t="s">
        <v>35</v>
      </c>
      <c r="C50" s="102"/>
      <c r="D50" s="594"/>
      <c r="E50" s="439">
        <v>223252455.51426372</v>
      </c>
      <c r="F50" s="439">
        <v>212575123.91746262</v>
      </c>
      <c r="G50" s="439">
        <v>193137095.21464631</v>
      </c>
      <c r="H50" s="439">
        <v>2862970.2803926808</v>
      </c>
      <c r="I50" s="439">
        <v>2508304.013736337</v>
      </c>
      <c r="J50" s="439">
        <v>147470773.50108084</v>
      </c>
      <c r="K50" s="439">
        <v>40295047.419436455</v>
      </c>
      <c r="L50" s="439">
        <v>8213034.1840643166</v>
      </c>
      <c r="M50" s="439">
        <v>3341733.4289148422</v>
      </c>
      <c r="N50" s="1120" t="s">
        <v>35</v>
      </c>
      <c r="O50" s="1120" t="s">
        <v>35</v>
      </c>
      <c r="P50" s="102"/>
      <c r="Q50" s="594"/>
      <c r="R50" s="449">
        <v>1107641.7546125269</v>
      </c>
      <c r="S50" s="450">
        <v>1041867.4687944046</v>
      </c>
      <c r="T50" s="450">
        <v>2110110.078268318</v>
      </c>
      <c r="U50" s="450">
        <v>421642.21266232722</v>
      </c>
      <c r="V50" s="450">
        <v>190039.24081189424</v>
      </c>
      <c r="W50" s="450">
        <v>11224994.518752104</v>
      </c>
      <c r="X50" s="450">
        <v>6020283.0912474608</v>
      </c>
      <c r="Y50" s="450">
        <v>13262.945551601388</v>
      </c>
      <c r="Z50" s="450">
        <v>5191448.4819530454</v>
      </c>
      <c r="AA50" s="450">
        <v>12082343.665136488</v>
      </c>
      <c r="AB50" s="450">
        <v>1405012.068335457</v>
      </c>
      <c r="AD50" s="33"/>
      <c r="AE50" s="33"/>
    </row>
    <row r="51" spans="1:31" ht="18" customHeight="1">
      <c r="A51" s="98"/>
      <c r="B51" s="98" t="s">
        <v>36</v>
      </c>
      <c r="C51" s="98"/>
      <c r="D51" s="594"/>
      <c r="E51" s="439">
        <v>81948532.57972455</v>
      </c>
      <c r="F51" s="439">
        <v>72374338.220498055</v>
      </c>
      <c r="G51" s="439">
        <v>61675940.060870655</v>
      </c>
      <c r="H51" s="439">
        <v>2302656.3841727036</v>
      </c>
      <c r="I51" s="439">
        <v>487053.11337386054</v>
      </c>
      <c r="J51" s="439">
        <v>36771592.253682628</v>
      </c>
      <c r="K51" s="439">
        <v>22114638.309641492</v>
      </c>
      <c r="L51" s="439">
        <v>6285009.5465988312</v>
      </c>
      <c r="M51" s="439">
        <v>1904632.5682654406</v>
      </c>
      <c r="N51" s="98"/>
      <c r="O51" s="98" t="s">
        <v>36</v>
      </c>
      <c r="P51" s="98"/>
      <c r="Q51" s="594"/>
      <c r="R51" s="449">
        <v>562718.32256207068</v>
      </c>
      <c r="S51" s="450">
        <v>1158827.5569385665</v>
      </c>
      <c r="T51" s="450">
        <v>2151382.1326142084</v>
      </c>
      <c r="U51" s="450">
        <v>328492.27582542755</v>
      </c>
      <c r="V51" s="450">
        <v>178956.69039311048</v>
      </c>
      <c r="W51" s="450">
        <v>4413388.6130285803</v>
      </c>
      <c r="X51" s="450">
        <v>346653.13055145461</v>
      </c>
      <c r="Y51" s="450">
        <v>2280.7875939774372</v>
      </c>
      <c r="Z51" s="450">
        <v>4064454.6948831487</v>
      </c>
      <c r="AA51" s="450">
        <v>9984152.7371203639</v>
      </c>
      <c r="AB51" s="450">
        <v>409958.37789390527</v>
      </c>
      <c r="AD51" s="33"/>
      <c r="AE51" s="33"/>
    </row>
    <row r="52" spans="1:31" ht="18" customHeight="1">
      <c r="A52" s="98"/>
      <c r="B52" s="98" t="s">
        <v>37</v>
      </c>
      <c r="C52" s="98"/>
      <c r="D52" s="594"/>
      <c r="E52" s="439">
        <v>540184407.33349562</v>
      </c>
      <c r="F52" s="439">
        <v>531238243.69887042</v>
      </c>
      <c r="G52" s="439">
        <v>498281140.74151063</v>
      </c>
      <c r="H52" s="439">
        <v>3654236.463512972</v>
      </c>
      <c r="I52" s="439">
        <v>6324976.6238169428</v>
      </c>
      <c r="J52" s="439">
        <v>412380645.34944755</v>
      </c>
      <c r="K52" s="439">
        <v>75921282.304733217</v>
      </c>
      <c r="L52" s="439">
        <v>12278560.404083133</v>
      </c>
      <c r="M52" s="439">
        <v>6876751.800485881</v>
      </c>
      <c r="N52" s="98"/>
      <c r="O52" s="98" t="s">
        <v>37</v>
      </c>
      <c r="P52" s="98"/>
      <c r="Q52" s="594"/>
      <c r="R52" s="449">
        <v>1657466.0285210917</v>
      </c>
      <c r="S52" s="450">
        <v>769406.76794370473</v>
      </c>
      <c r="T52" s="450">
        <v>2167662.3105590455</v>
      </c>
      <c r="U52" s="450">
        <v>530221.33712953294</v>
      </c>
      <c r="V52" s="450">
        <v>277052.15944387403</v>
      </c>
      <c r="W52" s="450">
        <v>20678542.553276513</v>
      </c>
      <c r="X52" s="450">
        <v>13160471.069014028</v>
      </c>
      <c r="Y52" s="450">
        <v>37202.265656808413</v>
      </c>
      <c r="Z52" s="450">
        <v>7480869.2186056795</v>
      </c>
      <c r="AA52" s="450">
        <v>13075553.937077126</v>
      </c>
      <c r="AB52" s="450">
        <v>4129390.302452052</v>
      </c>
      <c r="AD52" s="33"/>
      <c r="AE52" s="33"/>
    </row>
    <row r="53" spans="1:31" ht="18" customHeight="1">
      <c r="A53" s="98"/>
      <c r="B53" s="98" t="s">
        <v>38</v>
      </c>
      <c r="C53" s="98"/>
      <c r="D53" s="594"/>
      <c r="E53" s="439">
        <v>459149283.00195825</v>
      </c>
      <c r="F53" s="439">
        <v>439524417.02071851</v>
      </c>
      <c r="G53" s="439">
        <v>395217460.23767567</v>
      </c>
      <c r="H53" s="439">
        <v>4584880.3226915356</v>
      </c>
      <c r="I53" s="439">
        <v>7093842.4431187958</v>
      </c>
      <c r="J53" s="439">
        <v>304189451.62710536</v>
      </c>
      <c r="K53" s="439">
        <v>79349285.844760016</v>
      </c>
      <c r="L53" s="439">
        <v>11869131.337667473</v>
      </c>
      <c r="M53" s="439">
        <v>5214135.5119328219</v>
      </c>
      <c r="N53" s="98"/>
      <c r="O53" s="98" t="s">
        <v>38</v>
      </c>
      <c r="P53" s="98"/>
      <c r="Q53" s="594"/>
      <c r="R53" s="449">
        <v>3153498.0034804079</v>
      </c>
      <c r="S53" s="450">
        <v>863727.34356695588</v>
      </c>
      <c r="T53" s="450">
        <v>1787546.7830600115</v>
      </c>
      <c r="U53" s="450">
        <v>746708.28103015863</v>
      </c>
      <c r="V53" s="450">
        <v>103515.41459711884</v>
      </c>
      <c r="W53" s="450">
        <v>32437825.445375312</v>
      </c>
      <c r="X53" s="450">
        <v>24929473.748051368</v>
      </c>
      <c r="Y53" s="450">
        <v>32767.287663475166</v>
      </c>
      <c r="Z53" s="450">
        <v>7475584.4096604669</v>
      </c>
      <c r="AA53" s="450">
        <v>21858760.178323042</v>
      </c>
      <c r="AB53" s="450">
        <v>2233894.1970832595</v>
      </c>
      <c r="AD53" s="33"/>
      <c r="AE53" s="33"/>
    </row>
    <row r="54" spans="1:31" ht="18" customHeight="1" thickBot="1">
      <c r="A54" s="1121" t="s">
        <v>39</v>
      </c>
      <c r="B54" s="1121"/>
      <c r="C54" s="100"/>
      <c r="D54" s="596"/>
      <c r="E54" s="452">
        <v>127399893.57634249</v>
      </c>
      <c r="F54" s="452">
        <v>119531865.52283533</v>
      </c>
      <c r="G54" s="452">
        <v>102589509.53333013</v>
      </c>
      <c r="H54" s="452">
        <v>3873502.5168849863</v>
      </c>
      <c r="I54" s="452">
        <v>3053333.4088068441</v>
      </c>
      <c r="J54" s="452">
        <v>62685961.59951292</v>
      </c>
      <c r="K54" s="452">
        <v>32074645.010061279</v>
      </c>
      <c r="L54" s="452">
        <v>6342125.6810284341</v>
      </c>
      <c r="M54" s="452">
        <v>3176956.4666610779</v>
      </c>
      <c r="N54" s="1121" t="s">
        <v>39</v>
      </c>
      <c r="O54" s="1121"/>
      <c r="P54" s="100"/>
      <c r="Q54" s="596"/>
      <c r="R54" s="451">
        <v>1114709.3002167796</v>
      </c>
      <c r="S54" s="452">
        <v>383585.20652867015</v>
      </c>
      <c r="T54" s="452">
        <v>1109075.286965406</v>
      </c>
      <c r="U54" s="452">
        <v>298643.83675251796</v>
      </c>
      <c r="V54" s="452">
        <v>244452.98671312787</v>
      </c>
      <c r="W54" s="452">
        <v>10600230.308476703</v>
      </c>
      <c r="X54" s="452">
        <v>3227905.6677170927</v>
      </c>
      <c r="Y54" s="452">
        <v>9333.9780059278528</v>
      </c>
      <c r="Z54" s="452">
        <v>3237438.5942912693</v>
      </c>
      <c r="AA54" s="452">
        <v>9033591.5753962733</v>
      </c>
      <c r="AB54" s="452">
        <v>1165865.6280089945</v>
      </c>
      <c r="AD54" s="33"/>
      <c r="AE54" s="33"/>
    </row>
    <row r="55" spans="1:31" s="598" customFormat="1" ht="15.75" customHeight="1">
      <c r="A55" s="597"/>
      <c r="B55" s="597"/>
      <c r="C55" s="597"/>
      <c r="D55" s="597"/>
      <c r="E55" s="597"/>
      <c r="F55" s="597"/>
      <c r="G55" s="597"/>
      <c r="H55" s="597"/>
      <c r="K55" s="599"/>
      <c r="L55" s="599"/>
      <c r="M55" s="599"/>
      <c r="N55" s="600"/>
      <c r="O55" s="600"/>
      <c r="P55" s="600"/>
      <c r="Q55" s="600"/>
      <c r="R55" s="601"/>
      <c r="S55" s="601"/>
      <c r="T55" s="601"/>
      <c r="U55" s="601"/>
      <c r="V55" s="601"/>
    </row>
    <row r="56" spans="1:31" ht="26.1" customHeight="1">
      <c r="K56" s="49"/>
      <c r="L56" s="49"/>
      <c r="M56" s="49"/>
    </row>
    <row r="57" spans="1:31" ht="26.1" customHeight="1">
      <c r="K57" s="49"/>
      <c r="L57" s="49"/>
      <c r="M57" s="49"/>
    </row>
    <row r="58" spans="1:31" ht="26.1" customHeight="1">
      <c r="K58" s="49"/>
      <c r="L58" s="49"/>
      <c r="M58" s="49"/>
    </row>
    <row r="59" spans="1:31" ht="26.1" customHeight="1">
      <c r="K59" s="49"/>
      <c r="L59" s="49"/>
      <c r="M59" s="49"/>
    </row>
    <row r="60" spans="1:31" ht="26.1" customHeight="1">
      <c r="K60" s="49"/>
      <c r="L60" s="49"/>
      <c r="M60" s="49"/>
    </row>
    <row r="61" spans="1:31" ht="26.1" customHeight="1">
      <c r="K61" s="49"/>
      <c r="L61" s="49"/>
      <c r="M61" s="49"/>
    </row>
    <row r="62" spans="1:31" ht="26.1" customHeight="1">
      <c r="K62" s="49"/>
      <c r="L62" s="49"/>
      <c r="M62" s="49"/>
    </row>
    <row r="63" spans="1:31" ht="26.1" customHeight="1">
      <c r="K63" s="49"/>
      <c r="L63" s="49"/>
      <c r="M63" s="49"/>
    </row>
    <row r="64" spans="1:31" ht="26.1" customHeight="1">
      <c r="K64" s="49"/>
      <c r="L64" s="49"/>
      <c r="M64" s="49"/>
    </row>
    <row r="65" spans="11:13" ht="26.1" customHeight="1">
      <c r="K65" s="49"/>
      <c r="L65" s="49"/>
      <c r="M65" s="49"/>
    </row>
    <row r="66" spans="11:13" ht="26.1" customHeight="1">
      <c r="K66" s="49"/>
      <c r="L66" s="49"/>
      <c r="M66" s="49"/>
    </row>
    <row r="67" spans="11:13" ht="26.1" customHeight="1">
      <c r="K67" s="49"/>
      <c r="L67" s="49"/>
      <c r="M67" s="49"/>
    </row>
    <row r="68" spans="11:13" ht="26.1" customHeight="1">
      <c r="K68" s="49"/>
      <c r="L68" s="49"/>
      <c r="M68" s="49"/>
    </row>
    <row r="69" spans="11:13" ht="26.1" customHeight="1">
      <c r="K69" s="49"/>
      <c r="L69" s="49"/>
      <c r="M69" s="49"/>
    </row>
    <row r="70" spans="11:13" ht="26.1" customHeight="1">
      <c r="K70" s="49"/>
      <c r="L70" s="49"/>
      <c r="M70" s="49"/>
    </row>
    <row r="71" spans="11:13" ht="26.1" customHeight="1">
      <c r="K71" s="49"/>
      <c r="L71" s="49"/>
      <c r="M71" s="49"/>
    </row>
    <row r="72" spans="11:13" ht="26.1" customHeight="1">
      <c r="K72" s="49"/>
      <c r="L72" s="49"/>
      <c r="M72" s="49"/>
    </row>
    <row r="73" spans="11:13" ht="26.1" customHeight="1">
      <c r="K73" s="49"/>
      <c r="L73" s="49"/>
      <c r="M73" s="49"/>
    </row>
    <row r="74" spans="11:13" ht="26.1" customHeight="1"/>
  </sheetData>
  <mergeCells count="67">
    <mergeCell ref="AQ13:AS13"/>
    <mergeCell ref="F4:F5"/>
    <mergeCell ref="N10:P10"/>
    <mergeCell ref="N8:P8"/>
    <mergeCell ref="AB3:AB5"/>
    <mergeCell ref="W4:Z4"/>
    <mergeCell ref="N7:P7"/>
    <mergeCell ref="N3:P5"/>
    <mergeCell ref="AA3:AA5"/>
    <mergeCell ref="L4:M4"/>
    <mergeCell ref="N9:P9"/>
    <mergeCell ref="A6:C6"/>
    <mergeCell ref="AD13:AF13"/>
    <mergeCell ref="A8:C8"/>
    <mergeCell ref="A11:C11"/>
    <mergeCell ref="W3:Z3"/>
    <mergeCell ref="A3:C5"/>
    <mergeCell ref="F3:M3"/>
    <mergeCell ref="R3:V3"/>
    <mergeCell ref="E3:E5"/>
    <mergeCell ref="R4:V4"/>
    <mergeCell ref="G4:K4"/>
    <mergeCell ref="N6:P6"/>
    <mergeCell ref="A10:C10"/>
    <mergeCell ref="A9:C9"/>
    <mergeCell ref="N11:P11"/>
    <mergeCell ref="A7:C7"/>
    <mergeCell ref="N15:P15"/>
    <mergeCell ref="A24:C24"/>
    <mergeCell ref="A15:C15"/>
    <mergeCell ref="N17:P17"/>
    <mergeCell ref="A17:C17"/>
    <mergeCell ref="A18:C18"/>
    <mergeCell ref="A20:C20"/>
    <mergeCell ref="N21:P21"/>
    <mergeCell ref="N19:P19"/>
    <mergeCell ref="A16:C16"/>
    <mergeCell ref="A21:C21"/>
    <mergeCell ref="A23:C23"/>
    <mergeCell ref="N23:P23"/>
    <mergeCell ref="A12:C12"/>
    <mergeCell ref="N13:P13"/>
    <mergeCell ref="A14:C14"/>
    <mergeCell ref="A13:C13"/>
    <mergeCell ref="N14:P14"/>
    <mergeCell ref="N12:P12"/>
    <mergeCell ref="N54:O54"/>
    <mergeCell ref="A50:B50"/>
    <mergeCell ref="A54:B54"/>
    <mergeCell ref="A49:C49"/>
    <mergeCell ref="N49:P49"/>
    <mergeCell ref="N50:O50"/>
    <mergeCell ref="A48:B48"/>
    <mergeCell ref="N48:O48"/>
    <mergeCell ref="N27:P27"/>
    <mergeCell ref="N16:P16"/>
    <mergeCell ref="A34:B34"/>
    <mergeCell ref="N20:P20"/>
    <mergeCell ref="A19:C19"/>
    <mergeCell ref="A27:C27"/>
    <mergeCell ref="N34:O34"/>
    <mergeCell ref="N33:P33"/>
    <mergeCell ref="A33:C33"/>
    <mergeCell ref="N24:P24"/>
    <mergeCell ref="N18:P18"/>
    <mergeCell ref="A22:C22"/>
    <mergeCell ref="N22:P22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3" manualBreakCount="3">
    <brk id="8" max="1048575" man="1"/>
    <brk id="13" max="1048575" man="1"/>
    <brk id="22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BA72"/>
  <sheetViews>
    <sheetView view="pageBreakPreview" zoomScaleNormal="50" workbookViewId="0">
      <selection activeCell="J65" sqref="J65"/>
    </sheetView>
  </sheetViews>
  <sheetFormatPr defaultColWidth="9.109375" defaultRowHeight="15.6"/>
  <cols>
    <col min="1" max="1" width="2.33203125" style="37" customWidth="1"/>
    <col min="2" max="2" width="15.6640625" style="37" customWidth="1"/>
    <col min="3" max="3" width="2.33203125" style="37" customWidth="1"/>
    <col min="4" max="4" width="1.6640625" style="38" customWidth="1"/>
    <col min="5" max="8" width="15.6640625" style="48" customWidth="1"/>
    <col min="9" max="13" width="18.33203125" style="48" customWidth="1"/>
    <col min="14" max="14" width="2.33203125" style="37" customWidth="1"/>
    <col min="15" max="15" width="15.6640625" style="37" customWidth="1"/>
    <col min="16" max="16" width="2.33203125" style="37" customWidth="1"/>
    <col min="17" max="17" width="1.6640625" style="38" customWidth="1"/>
    <col min="18" max="22" width="13.5546875" style="48" customWidth="1"/>
    <col min="23" max="26" width="17.5546875" style="588" customWidth="1"/>
    <col min="27" max="27" width="17.5546875" style="48" customWidth="1"/>
    <col min="28" max="28" width="15.88671875" style="48" customWidth="1"/>
    <col min="29" max="16384" width="9.109375" style="48"/>
  </cols>
  <sheetData>
    <row r="1" spans="1:28" s="24" customFormat="1" ht="35.1" customHeight="1">
      <c r="A1" s="583"/>
      <c r="B1" s="583"/>
      <c r="C1" s="583"/>
      <c r="D1" s="583"/>
      <c r="E1" s="583"/>
      <c r="F1" s="583"/>
      <c r="G1" s="583"/>
      <c r="H1" s="104" t="s">
        <v>597</v>
      </c>
      <c r="I1" s="1305" t="s">
        <v>281</v>
      </c>
      <c r="J1" s="1305"/>
      <c r="K1" s="1305"/>
      <c r="L1" s="1305"/>
      <c r="M1" s="1305"/>
      <c r="N1" s="583"/>
      <c r="O1" s="583"/>
      <c r="P1" s="583"/>
      <c r="Q1" s="583"/>
      <c r="R1" s="583"/>
      <c r="S1" s="583"/>
      <c r="T1" s="583"/>
      <c r="U1" s="583"/>
      <c r="V1" s="104" t="s">
        <v>598</v>
      </c>
      <c r="W1" s="1306" t="s">
        <v>282</v>
      </c>
      <c r="X1" s="1306"/>
      <c r="Y1" s="1306"/>
      <c r="Z1" s="1306"/>
      <c r="AA1" s="1306"/>
      <c r="AB1" s="1306"/>
    </row>
    <row r="2" spans="1:28" ht="12.9" customHeight="1" thickBot="1">
      <c r="A2" s="48"/>
      <c r="B2" s="26"/>
      <c r="C2" s="26"/>
      <c r="D2" s="27"/>
      <c r="M2" s="586" t="s">
        <v>66</v>
      </c>
      <c r="N2" s="48"/>
      <c r="O2" s="587"/>
      <c r="P2" s="26"/>
      <c r="Q2" s="27"/>
      <c r="AA2" s="51"/>
      <c r="AB2" s="28" t="s">
        <v>66</v>
      </c>
    </row>
    <row r="3" spans="1:28" s="590" customFormat="1" ht="15" customHeight="1">
      <c r="A3" s="1300" t="s">
        <v>1</v>
      </c>
      <c r="B3" s="1300"/>
      <c r="C3" s="1300"/>
      <c r="D3" s="29"/>
      <c r="E3" s="1101" t="s">
        <v>861</v>
      </c>
      <c r="F3" s="1175" t="s">
        <v>171</v>
      </c>
      <c r="G3" s="1176"/>
      <c r="H3" s="1176"/>
      <c r="I3" s="1176"/>
      <c r="J3" s="1176"/>
      <c r="K3" s="1176"/>
      <c r="L3" s="1176"/>
      <c r="M3" s="1176"/>
      <c r="N3" s="1300" t="s">
        <v>1</v>
      </c>
      <c r="O3" s="1300"/>
      <c r="P3" s="1300"/>
      <c r="Q3" s="589"/>
      <c r="R3" s="1175" t="s">
        <v>129</v>
      </c>
      <c r="S3" s="1176"/>
      <c r="T3" s="1176"/>
      <c r="U3" s="1176"/>
      <c r="V3" s="1176"/>
      <c r="W3" s="1176"/>
      <c r="X3" s="1176"/>
      <c r="Y3" s="1176"/>
      <c r="Z3" s="1177"/>
      <c r="AA3" s="1101" t="s">
        <v>1006</v>
      </c>
      <c r="AB3" s="1107" t="s">
        <v>1007</v>
      </c>
    </row>
    <row r="4" spans="1:28" s="590" customFormat="1" ht="15" customHeight="1">
      <c r="A4" s="1301"/>
      <c r="B4" s="1301"/>
      <c r="C4" s="1301"/>
      <c r="D4" s="30"/>
      <c r="E4" s="1102"/>
      <c r="F4" s="1195" t="s">
        <v>864</v>
      </c>
      <c r="G4" s="1189" t="s">
        <v>172</v>
      </c>
      <c r="H4" s="1190"/>
      <c r="I4" s="1190"/>
      <c r="J4" s="1190"/>
      <c r="K4" s="1192"/>
      <c r="L4" s="1189" t="s">
        <v>173</v>
      </c>
      <c r="M4" s="1192"/>
      <c r="N4" s="1301"/>
      <c r="O4" s="1301"/>
      <c r="P4" s="1301"/>
      <c r="Q4" s="591"/>
      <c r="R4" s="1172" t="s">
        <v>865</v>
      </c>
      <c r="S4" s="1173"/>
      <c r="T4" s="1173"/>
      <c r="U4" s="1173"/>
      <c r="V4" s="1174"/>
      <c r="W4" s="1173" t="s">
        <v>67</v>
      </c>
      <c r="X4" s="1173"/>
      <c r="Y4" s="1173"/>
      <c r="Z4" s="1174"/>
      <c r="AA4" s="1102"/>
      <c r="AB4" s="1108"/>
    </row>
    <row r="5" spans="1:28" s="591" customFormat="1" ht="48.75" customHeight="1">
      <c r="A5" s="1302"/>
      <c r="B5" s="1302"/>
      <c r="C5" s="1302"/>
      <c r="D5" s="31"/>
      <c r="E5" s="1103"/>
      <c r="F5" s="1103"/>
      <c r="G5" s="124" t="s">
        <v>68</v>
      </c>
      <c r="H5" s="125" t="s">
        <v>85</v>
      </c>
      <c r="I5" s="206" t="s">
        <v>69</v>
      </c>
      <c r="J5" s="124" t="s">
        <v>412</v>
      </c>
      <c r="K5" s="207" t="s">
        <v>77</v>
      </c>
      <c r="L5" s="124" t="s">
        <v>68</v>
      </c>
      <c r="M5" s="124" t="s">
        <v>70</v>
      </c>
      <c r="N5" s="1302"/>
      <c r="O5" s="1302"/>
      <c r="P5" s="1302"/>
      <c r="Q5" s="31"/>
      <c r="R5" s="124" t="s">
        <v>61</v>
      </c>
      <c r="S5" s="124" t="s">
        <v>71</v>
      </c>
      <c r="T5" s="124" t="s">
        <v>72</v>
      </c>
      <c r="U5" s="124" t="s">
        <v>84</v>
      </c>
      <c r="V5" s="125" t="s">
        <v>76</v>
      </c>
      <c r="W5" s="206" t="s">
        <v>68</v>
      </c>
      <c r="X5" s="125" t="s">
        <v>517</v>
      </c>
      <c r="Y5" s="125" t="s">
        <v>518</v>
      </c>
      <c r="Z5" s="125" t="s">
        <v>74</v>
      </c>
      <c r="AA5" s="1103"/>
      <c r="AB5" s="1109"/>
    </row>
    <row r="6" spans="1:28" s="33" customFormat="1" ht="12.9" hidden="1" customHeight="1">
      <c r="A6" s="1297" t="s">
        <v>212</v>
      </c>
      <c r="B6" s="1297"/>
      <c r="C6" s="1297"/>
      <c r="D6" s="602"/>
      <c r="E6" s="57">
        <v>55706999</v>
      </c>
      <c r="F6" s="58">
        <v>51459813</v>
      </c>
      <c r="G6" s="58">
        <v>37628720</v>
      </c>
      <c r="H6" s="58">
        <v>2369468</v>
      </c>
      <c r="I6" s="58">
        <v>1197469</v>
      </c>
      <c r="J6" s="58">
        <v>13720051</v>
      </c>
      <c r="K6" s="58">
        <v>20341733</v>
      </c>
      <c r="L6" s="58">
        <v>7256864</v>
      </c>
      <c r="M6" s="58">
        <v>2435850</v>
      </c>
      <c r="N6" s="1297" t="s">
        <v>212</v>
      </c>
      <c r="O6" s="1297"/>
      <c r="P6" s="1297"/>
      <c r="Q6" s="32"/>
      <c r="R6" s="57">
        <v>829376</v>
      </c>
      <c r="S6" s="58">
        <v>586103</v>
      </c>
      <c r="T6" s="58">
        <v>1558394</v>
      </c>
      <c r="U6" s="58">
        <v>904727</v>
      </c>
      <c r="V6" s="58">
        <v>942414</v>
      </c>
      <c r="W6" s="58">
        <f>Z6</f>
        <v>6574229</v>
      </c>
      <c r="X6" s="603" t="s">
        <v>14</v>
      </c>
      <c r="Y6" s="603" t="s">
        <v>14</v>
      </c>
      <c r="Z6" s="58">
        <v>6574229</v>
      </c>
      <c r="AA6" s="58">
        <v>4817778</v>
      </c>
      <c r="AB6" s="58">
        <v>570592</v>
      </c>
    </row>
    <row r="7" spans="1:28" s="33" customFormat="1" ht="12.9" hidden="1" customHeight="1">
      <c r="A7" s="1296" t="s">
        <v>213</v>
      </c>
      <c r="B7" s="1296"/>
      <c r="C7" s="1296"/>
      <c r="D7" s="602"/>
      <c r="E7" s="60">
        <v>78915637</v>
      </c>
      <c r="F7" s="59">
        <v>74990003</v>
      </c>
      <c r="G7" s="59">
        <v>56033811</v>
      </c>
      <c r="H7" s="59">
        <v>4012297</v>
      </c>
      <c r="I7" s="59">
        <v>1691516</v>
      </c>
      <c r="J7" s="59">
        <v>26965809</v>
      </c>
      <c r="K7" s="59">
        <v>23364189</v>
      </c>
      <c r="L7" s="59">
        <f>8396777-Y7</f>
        <v>8383082</v>
      </c>
      <c r="M7" s="59">
        <v>4246685</v>
      </c>
      <c r="N7" s="1296" t="s">
        <v>213</v>
      </c>
      <c r="O7" s="1296"/>
      <c r="P7" s="1296"/>
      <c r="Q7" s="32"/>
      <c r="R7" s="60">
        <v>972337</v>
      </c>
      <c r="S7" s="59">
        <v>544175</v>
      </c>
      <c r="T7" s="59">
        <v>1348352</v>
      </c>
      <c r="U7" s="59">
        <v>399163</v>
      </c>
      <c r="V7" s="59">
        <v>872370</v>
      </c>
      <c r="W7" s="59">
        <f>Y7+Z7</f>
        <v>10573109</v>
      </c>
      <c r="X7" s="592" t="s">
        <v>14</v>
      </c>
      <c r="Y7" s="59">
        <v>13695</v>
      </c>
      <c r="Z7" s="59">
        <v>10559414</v>
      </c>
      <c r="AA7" s="59">
        <v>5122245</v>
      </c>
      <c r="AB7" s="59">
        <v>1196611</v>
      </c>
    </row>
    <row r="8" spans="1:28" s="33" customFormat="1" ht="12.9" hidden="1" customHeight="1">
      <c r="A8" s="1296" t="s">
        <v>214</v>
      </c>
      <c r="B8" s="1296"/>
      <c r="C8" s="1296"/>
      <c r="D8" s="602"/>
      <c r="E8" s="60">
        <f>F8+AA8-AB8</f>
        <v>57010888.165052943</v>
      </c>
      <c r="F8" s="59">
        <f>G8+L8+W8</f>
        <v>54404852.36318928</v>
      </c>
      <c r="G8" s="59">
        <v>38774712.588790067</v>
      </c>
      <c r="H8" s="59">
        <v>2027217.9908076166</v>
      </c>
      <c r="I8" s="59">
        <v>732677.90843431035</v>
      </c>
      <c r="J8" s="59">
        <v>19792080.76165463</v>
      </c>
      <c r="K8" s="59">
        <v>16222735.92789351</v>
      </c>
      <c r="L8" s="59">
        <v>14061222.658165768</v>
      </c>
      <c r="M8" s="59">
        <v>4943881.5137587301</v>
      </c>
      <c r="N8" s="1296" t="s">
        <v>214</v>
      </c>
      <c r="O8" s="1296"/>
      <c r="P8" s="1296"/>
      <c r="Q8" s="32"/>
      <c r="R8" s="60">
        <v>952150.89834656473</v>
      </c>
      <c r="S8" s="59">
        <v>740638.69157762791</v>
      </c>
      <c r="T8" s="59">
        <v>6864165.6491374625</v>
      </c>
      <c r="U8" s="59">
        <v>1840671.6337372365</v>
      </c>
      <c r="V8" s="59">
        <v>1489313.7945442607</v>
      </c>
      <c r="W8" s="59">
        <v>1568917.1162334478</v>
      </c>
      <c r="X8" s="592" t="s">
        <v>14</v>
      </c>
      <c r="Y8" s="592" t="s">
        <v>14</v>
      </c>
      <c r="Z8" s="59">
        <v>1568917.1162334478</v>
      </c>
      <c r="AA8" s="59">
        <v>2875755.026974007</v>
      </c>
      <c r="AB8" s="59">
        <v>269719.2251103482</v>
      </c>
    </row>
    <row r="9" spans="1:28" s="33" customFormat="1" ht="12.9" hidden="1" customHeight="1">
      <c r="A9" s="1296" t="s">
        <v>215</v>
      </c>
      <c r="B9" s="1296"/>
      <c r="C9" s="1296"/>
      <c r="D9" s="602"/>
      <c r="E9" s="60">
        <v>53138709.460663401</v>
      </c>
      <c r="F9" s="59">
        <v>51970332.588697411</v>
      </c>
      <c r="G9" s="59">
        <v>38751624.476975463</v>
      </c>
      <c r="H9" s="59">
        <v>3146771.4990197141</v>
      </c>
      <c r="I9" s="59">
        <v>639665.50707579905</v>
      </c>
      <c r="J9" s="59">
        <v>16544150.664766146</v>
      </c>
      <c r="K9" s="59">
        <v>18421036.806113809</v>
      </c>
      <c r="L9" s="59">
        <f>7277443.1577938-Y9</f>
        <v>7261751.1029594438</v>
      </c>
      <c r="M9" s="59">
        <v>3244246.5870800535</v>
      </c>
      <c r="N9" s="1296" t="s">
        <v>215</v>
      </c>
      <c r="O9" s="1296"/>
      <c r="P9" s="1296"/>
      <c r="Q9" s="32"/>
      <c r="R9" s="60">
        <v>596984.68239671912</v>
      </c>
      <c r="S9" s="59">
        <v>424584.16639973369</v>
      </c>
      <c r="T9" s="59">
        <v>1148554.4776865582</v>
      </c>
      <c r="U9" s="59">
        <v>1418468.3032339863</v>
      </c>
      <c r="V9" s="59">
        <v>428912.88616240019</v>
      </c>
      <c r="W9" s="59">
        <f>Y9+Z9</f>
        <v>5956957.0087624732</v>
      </c>
      <c r="X9" s="592" t="s">
        <v>14</v>
      </c>
      <c r="Y9" s="59">
        <v>15692.054834356253</v>
      </c>
      <c r="Z9" s="59">
        <v>5941264.9539281167</v>
      </c>
      <c r="AA9" s="59">
        <v>3392665.2298546568</v>
      </c>
      <c r="AB9" s="59">
        <v>2224288.3578886618</v>
      </c>
    </row>
    <row r="10" spans="1:28" s="33" customFormat="1" ht="12.9" hidden="1" customHeight="1">
      <c r="A10" s="1296" t="s">
        <v>216</v>
      </c>
      <c r="B10" s="1296"/>
      <c r="C10" s="1296"/>
      <c r="D10" s="602"/>
      <c r="E10" s="60">
        <v>69547432.330629051</v>
      </c>
      <c r="F10" s="59">
        <v>66944940.673514403</v>
      </c>
      <c r="G10" s="59">
        <v>49424729.864786483</v>
      </c>
      <c r="H10" s="59">
        <v>8576853.4366964251</v>
      </c>
      <c r="I10" s="59">
        <v>1228758.1219403748</v>
      </c>
      <c r="J10" s="59">
        <v>17904049.046108969</v>
      </c>
      <c r="K10" s="59">
        <v>21715069.260040667</v>
      </c>
      <c r="L10" s="59">
        <v>10538573.703303671</v>
      </c>
      <c r="M10" s="59">
        <v>3427402.4114142489</v>
      </c>
      <c r="N10" s="1296" t="s">
        <v>216</v>
      </c>
      <c r="O10" s="1296"/>
      <c r="P10" s="1296"/>
      <c r="Q10" s="32"/>
      <c r="R10" s="60">
        <v>1329222.4413508596</v>
      </c>
      <c r="S10" s="59">
        <v>1234135.7259039669</v>
      </c>
      <c r="T10" s="59">
        <v>3228520.3123602844</v>
      </c>
      <c r="U10" s="59">
        <v>879677.82388162683</v>
      </c>
      <c r="V10" s="59">
        <v>439614.98839266301</v>
      </c>
      <c r="W10" s="59">
        <v>6981637.1054244637</v>
      </c>
      <c r="X10" s="59">
        <v>3465902.2868250133</v>
      </c>
      <c r="Y10" s="59">
        <v>12106.908360091726</v>
      </c>
      <c r="Z10" s="59">
        <v>3503627.9102393533</v>
      </c>
      <c r="AA10" s="59">
        <v>3406143.6088711852</v>
      </c>
      <c r="AB10" s="59">
        <v>803651.95175656676</v>
      </c>
    </row>
    <row r="11" spans="1:28" s="593" customFormat="1" ht="13.65" hidden="1" customHeight="1">
      <c r="A11" s="1277" t="s">
        <v>217</v>
      </c>
      <c r="B11" s="1277"/>
      <c r="C11" s="1277"/>
      <c r="D11" s="505"/>
      <c r="E11" s="131">
        <v>84883820.509927526</v>
      </c>
      <c r="F11" s="50">
        <v>82077761.725776941</v>
      </c>
      <c r="G11" s="50">
        <v>64883717.961363927</v>
      </c>
      <c r="H11" s="50">
        <v>6420671.9944818253</v>
      </c>
      <c r="I11" s="50">
        <v>1246043.4035268647</v>
      </c>
      <c r="J11" s="50">
        <v>25502257.123477895</v>
      </c>
      <c r="K11" s="50">
        <v>31714745.43987738</v>
      </c>
      <c r="L11" s="50">
        <v>8209473.3277625311</v>
      </c>
      <c r="M11" s="50">
        <v>3932569.2989578741</v>
      </c>
      <c r="N11" s="1277" t="s">
        <v>217</v>
      </c>
      <c r="O11" s="1277"/>
      <c r="P11" s="1277"/>
      <c r="Q11" s="22"/>
      <c r="R11" s="50">
        <v>848317.92865191901</v>
      </c>
      <c r="S11" s="50">
        <v>468972.2203398188</v>
      </c>
      <c r="T11" s="50">
        <v>1665798.8850730329</v>
      </c>
      <c r="U11" s="50">
        <v>391178.10805881763</v>
      </c>
      <c r="V11" s="50">
        <v>902636.88668106135</v>
      </c>
      <c r="W11" s="50">
        <v>8984570.4366504941</v>
      </c>
      <c r="X11" s="132">
        <v>4659800.8531221021</v>
      </c>
      <c r="Y11" s="132">
        <v>20046.728969005355</v>
      </c>
      <c r="Z11" s="132">
        <v>4304722.8545593433</v>
      </c>
      <c r="AA11" s="132">
        <v>4156986.945869247</v>
      </c>
      <c r="AB11" s="132">
        <v>1350928.1617188195</v>
      </c>
    </row>
    <row r="12" spans="1:28" s="33" customFormat="1" ht="13.65" hidden="1" customHeight="1">
      <c r="A12" s="1296" t="s">
        <v>218</v>
      </c>
      <c r="B12" s="1296"/>
      <c r="C12" s="1296"/>
      <c r="D12" s="602"/>
      <c r="E12" s="131">
        <v>87573289.677770346</v>
      </c>
      <c r="F12" s="50">
        <v>84196098.96249029</v>
      </c>
      <c r="G12" s="50">
        <v>66245456.313127212</v>
      </c>
      <c r="H12" s="50">
        <v>4652283.4843130196</v>
      </c>
      <c r="I12" s="50">
        <v>1761832.2412949384</v>
      </c>
      <c r="J12" s="50">
        <v>29074303.522591263</v>
      </c>
      <c r="K12" s="50">
        <v>30757037.064927991</v>
      </c>
      <c r="L12" s="50">
        <v>8400645.485614866</v>
      </c>
      <c r="M12" s="50">
        <v>4668997.942584265</v>
      </c>
      <c r="N12" s="1296" t="s">
        <v>218</v>
      </c>
      <c r="O12" s="1296"/>
      <c r="P12" s="1296"/>
      <c r="Q12" s="32"/>
      <c r="R12" s="50">
        <v>1045900.4233637911</v>
      </c>
      <c r="S12" s="50">
        <v>508095.47858892643</v>
      </c>
      <c r="T12" s="50">
        <v>1324699.035683206</v>
      </c>
      <c r="U12" s="50">
        <v>427716.89143254503</v>
      </c>
      <c r="V12" s="50">
        <v>425235.71396213328</v>
      </c>
      <c r="W12" s="50">
        <v>9549997.163748214</v>
      </c>
      <c r="X12" s="50">
        <v>5069229.3138984861</v>
      </c>
      <c r="Y12" s="50">
        <v>17212.032786156669</v>
      </c>
      <c r="Z12" s="50">
        <v>4463555.81706357</v>
      </c>
      <c r="AA12" s="50">
        <v>5161845.8940034313</v>
      </c>
      <c r="AB12" s="50">
        <v>1784655.1787234079</v>
      </c>
    </row>
    <row r="13" spans="1:28" s="33" customFormat="1" ht="13.65" hidden="1" customHeight="1">
      <c r="A13" s="1277" t="s">
        <v>219</v>
      </c>
      <c r="B13" s="1277"/>
      <c r="C13" s="1277"/>
      <c r="D13" s="602"/>
      <c r="E13" s="131">
        <v>142431770.12462345</v>
      </c>
      <c r="F13" s="50">
        <v>138652530.16173175</v>
      </c>
      <c r="G13" s="50">
        <v>119960002.54658288</v>
      </c>
      <c r="H13" s="50">
        <v>7917480.7959044157</v>
      </c>
      <c r="I13" s="50">
        <v>2040265.0259258342</v>
      </c>
      <c r="J13" s="50">
        <v>71809239.311739042</v>
      </c>
      <c r="K13" s="50">
        <v>38193017.413013585</v>
      </c>
      <c r="L13" s="50">
        <v>9181853.2319956385</v>
      </c>
      <c r="M13" s="50">
        <v>4734147.9396555535</v>
      </c>
      <c r="N13" s="1277" t="s">
        <v>219</v>
      </c>
      <c r="O13" s="1277"/>
      <c r="P13" s="1277"/>
      <c r="Q13" s="32"/>
      <c r="R13" s="50">
        <v>1132021.1297866825</v>
      </c>
      <c r="S13" s="50">
        <v>522099.75270912272</v>
      </c>
      <c r="T13" s="50">
        <v>1663459.6643749173</v>
      </c>
      <c r="U13" s="50">
        <v>446158.12652006221</v>
      </c>
      <c r="V13" s="50">
        <v>683966.6189492963</v>
      </c>
      <c r="W13" s="50">
        <v>9510674.3831532467</v>
      </c>
      <c r="X13" s="50">
        <v>5309810.0966065452</v>
      </c>
      <c r="Y13" s="50">
        <v>28767.497585439385</v>
      </c>
      <c r="Z13" s="50">
        <v>4172096.7889612587</v>
      </c>
      <c r="AA13" s="50">
        <v>5193657.541908388</v>
      </c>
      <c r="AB13" s="50">
        <v>1414417.5790166846</v>
      </c>
    </row>
    <row r="14" spans="1:28" s="33" customFormat="1" ht="13.65" hidden="1" customHeight="1">
      <c r="A14" s="1277" t="s">
        <v>220</v>
      </c>
      <c r="B14" s="1277"/>
      <c r="C14" s="1277"/>
      <c r="D14" s="32"/>
      <c r="E14" s="50">
        <v>138244500.80078667</v>
      </c>
      <c r="F14" s="50">
        <v>134598936.41352648</v>
      </c>
      <c r="G14" s="50">
        <v>116916360.37959389</v>
      </c>
      <c r="H14" s="50">
        <v>8288400.2429973911</v>
      </c>
      <c r="I14" s="50">
        <v>2000137.3884093289</v>
      </c>
      <c r="J14" s="50">
        <v>75208787.652484447</v>
      </c>
      <c r="K14" s="50">
        <v>31419035.095702622</v>
      </c>
      <c r="L14" s="50">
        <v>8276117.1579114245</v>
      </c>
      <c r="M14" s="50">
        <v>4239219.5702600004</v>
      </c>
      <c r="N14" s="1277" t="s">
        <v>220</v>
      </c>
      <c r="O14" s="1277"/>
      <c r="P14" s="1277"/>
      <c r="Q14" s="32"/>
      <c r="R14" s="50">
        <v>1169315.5364562003</v>
      </c>
      <c r="S14" s="50">
        <v>439805.7155999018</v>
      </c>
      <c r="T14" s="50">
        <v>1512655.2869608914</v>
      </c>
      <c r="U14" s="50">
        <v>391215.66078726551</v>
      </c>
      <c r="V14" s="50">
        <v>523905.38784717658</v>
      </c>
      <c r="W14" s="50">
        <v>9406458.8760212418</v>
      </c>
      <c r="X14" s="50">
        <v>5844205.5756820925</v>
      </c>
      <c r="Y14" s="50">
        <v>46367.97641107747</v>
      </c>
      <c r="Z14" s="50">
        <v>3515885.3239280712</v>
      </c>
      <c r="AA14" s="50">
        <v>5408309.7648466369</v>
      </c>
      <c r="AB14" s="50">
        <v>1762745.3775861782</v>
      </c>
    </row>
    <row r="15" spans="1:28" s="33" customFormat="1" ht="13.65" hidden="1" customHeight="1">
      <c r="A15" s="1296" t="s">
        <v>221</v>
      </c>
      <c r="B15" s="1296"/>
      <c r="C15" s="1296"/>
      <c r="D15" s="602"/>
      <c r="E15" s="60">
        <v>120770471.13732949</v>
      </c>
      <c r="F15" s="59">
        <v>115871991.21325965</v>
      </c>
      <c r="G15" s="59">
        <v>99344878.109365329</v>
      </c>
      <c r="H15" s="59">
        <v>5901751.8982499372</v>
      </c>
      <c r="I15" s="59">
        <v>1851669.0540231902</v>
      </c>
      <c r="J15" s="59">
        <v>58220775.785370037</v>
      </c>
      <c r="K15" s="59">
        <v>33370681.371722151</v>
      </c>
      <c r="L15" s="59">
        <v>7328379.0483743632</v>
      </c>
      <c r="M15" s="59">
        <v>3271480.4167044037</v>
      </c>
      <c r="N15" s="1296" t="s">
        <v>221</v>
      </c>
      <c r="O15" s="1296"/>
      <c r="P15" s="1296"/>
      <c r="Q15" s="32"/>
      <c r="R15" s="60">
        <v>1180045.1623085579</v>
      </c>
      <c r="S15" s="59">
        <v>450930.69269331993</v>
      </c>
      <c r="T15" s="59">
        <v>1577597.3988247183</v>
      </c>
      <c r="U15" s="59">
        <v>481573.35967791732</v>
      </c>
      <c r="V15" s="59">
        <v>366752.01816541789</v>
      </c>
      <c r="W15" s="59">
        <v>9198734.0555199534</v>
      </c>
      <c r="X15" s="59">
        <v>5459214.1753182644</v>
      </c>
      <c r="Y15" s="59">
        <v>12245.046602341225</v>
      </c>
      <c r="Z15" s="59">
        <v>3727274.8335993416</v>
      </c>
      <c r="AA15" s="59">
        <v>6396276.2625272684</v>
      </c>
      <c r="AB15" s="59">
        <v>1497796.3384574514</v>
      </c>
    </row>
    <row r="16" spans="1:28" s="33" customFormat="1" ht="16.5" hidden="1" customHeight="1">
      <c r="A16" s="1296" t="s">
        <v>222</v>
      </c>
      <c r="B16" s="1296"/>
      <c r="C16" s="1296"/>
      <c r="D16" s="32"/>
      <c r="E16" s="60">
        <v>122811991.37389635</v>
      </c>
      <c r="F16" s="59">
        <v>117037441.93935125</v>
      </c>
      <c r="G16" s="59">
        <v>102611471.26171812</v>
      </c>
      <c r="H16" s="59">
        <v>4618843.1283259485</v>
      </c>
      <c r="I16" s="59">
        <v>1909767.8397831721</v>
      </c>
      <c r="J16" s="59">
        <v>64557615.092847526</v>
      </c>
      <c r="K16" s="59">
        <v>31525245.200761393</v>
      </c>
      <c r="L16" s="59">
        <v>6228623.2152924482</v>
      </c>
      <c r="M16" s="59">
        <v>2769633.1062185625</v>
      </c>
      <c r="N16" s="1296" t="s">
        <v>222</v>
      </c>
      <c r="O16" s="1296"/>
      <c r="P16" s="1296"/>
      <c r="Q16" s="32"/>
      <c r="R16" s="59">
        <v>801532.19235911057</v>
      </c>
      <c r="S16" s="59">
        <v>429470.50051434879</v>
      </c>
      <c r="T16" s="59">
        <v>1118706.8101862795</v>
      </c>
      <c r="U16" s="59">
        <v>713853.31881479768</v>
      </c>
      <c r="V16" s="59">
        <v>395427.28719935525</v>
      </c>
      <c r="W16" s="59">
        <v>8197347.4623405142</v>
      </c>
      <c r="X16" s="59">
        <v>4722229.3189674988</v>
      </c>
      <c r="Y16" s="59">
        <v>18612.250242336053</v>
      </c>
      <c r="Z16" s="59">
        <v>3456505.8931306712</v>
      </c>
      <c r="AA16" s="59">
        <v>7326450.6869520592</v>
      </c>
      <c r="AB16" s="59">
        <v>1551901.2524067771</v>
      </c>
    </row>
    <row r="17" spans="1:28" s="33" customFormat="1" ht="16.5" hidden="1" customHeight="1">
      <c r="A17" s="1296" t="s">
        <v>365</v>
      </c>
      <c r="B17" s="1296"/>
      <c r="C17" s="1296"/>
      <c r="D17" s="32"/>
      <c r="E17" s="579">
        <v>137271807.67072111</v>
      </c>
      <c r="F17" s="579">
        <v>130139560.14273787</v>
      </c>
      <c r="G17" s="579">
        <v>114712954.49892333</v>
      </c>
      <c r="H17" s="579">
        <v>4035883.6265496998</v>
      </c>
      <c r="I17" s="579">
        <v>1461599.7471238622</v>
      </c>
      <c r="J17" s="579">
        <v>74709661.413526639</v>
      </c>
      <c r="K17" s="579">
        <v>34505809.71172294</v>
      </c>
      <c r="L17" s="579">
        <v>6624599.8299082816</v>
      </c>
      <c r="M17" s="579">
        <v>2690930.7672343333</v>
      </c>
      <c r="N17" s="1296" t="s">
        <v>365</v>
      </c>
      <c r="O17" s="1296"/>
      <c r="P17" s="1296"/>
      <c r="Q17" s="32"/>
      <c r="R17" s="579">
        <v>957390.27181734913</v>
      </c>
      <c r="S17" s="579">
        <v>462415.56007049623</v>
      </c>
      <c r="T17" s="579">
        <v>1254657.238755754</v>
      </c>
      <c r="U17" s="579">
        <v>597174.17611880437</v>
      </c>
      <c r="V17" s="579">
        <v>662031.81591153692</v>
      </c>
      <c r="W17" s="579">
        <v>8802005.8139064535</v>
      </c>
      <c r="X17" s="579">
        <v>5124959.8067901563</v>
      </c>
      <c r="Y17" s="579">
        <v>25383.933866772786</v>
      </c>
      <c r="Z17" s="579">
        <v>3651662.0732495147</v>
      </c>
      <c r="AA17" s="579">
        <v>8539037.0184852835</v>
      </c>
      <c r="AB17" s="579">
        <v>1406789.490502018</v>
      </c>
    </row>
    <row r="18" spans="1:28" s="33" customFormat="1" ht="15.75" hidden="1" customHeight="1">
      <c r="A18" s="1296" t="s">
        <v>979</v>
      </c>
      <c r="B18" s="1296"/>
      <c r="C18" s="1296"/>
      <c r="D18" s="32"/>
      <c r="E18" s="579">
        <f>'[1]9'!E18/'[1]1'!$E$19*1000</f>
        <v>133487314.86550899</v>
      </c>
      <c r="F18" s="579">
        <f>'[1]9'!F18/'[1]1'!$E$19*1000</f>
        <v>128623517.83984515</v>
      </c>
      <c r="G18" s="579">
        <f>'[1]9'!G18/'[1]1'!$E$19*1000</f>
        <v>93247508.794795215</v>
      </c>
      <c r="H18" s="579">
        <f>'[1]9'!H18/'[1]1'!$E$19*1000</f>
        <v>3395041.0590333133</v>
      </c>
      <c r="I18" s="579">
        <f>'[1]9'!I18/'[1]1'!$E$19*1000</f>
        <v>1525101.2626764025</v>
      </c>
      <c r="J18" s="579">
        <f>'[1]9'!J18/'[1]1'!$E$19*1000</f>
        <v>60367369.199577861</v>
      </c>
      <c r="K18" s="579">
        <f>'[1]9'!K18/'[1]1'!$E$19*1000</f>
        <v>27959997.273507643</v>
      </c>
      <c r="L18" s="579">
        <f>'[1]9'!L18/'[1]1'!$E$19*1000</f>
        <v>5618602.884139779</v>
      </c>
      <c r="M18" s="579">
        <f>'[1]9'!M18/'[1]1'!$E$19*1000</f>
        <v>2401064.5057882848</v>
      </c>
      <c r="N18" s="1296" t="s">
        <v>979</v>
      </c>
      <c r="O18" s="1296"/>
      <c r="P18" s="1296"/>
      <c r="Q18" s="32"/>
      <c r="R18" s="579">
        <f>'[1]9'!R18/'[1]1'!$E$19*1000</f>
        <v>800386.76297170739</v>
      </c>
      <c r="S18" s="579">
        <f>'[1]9'!S18/'[1]1'!$E$19*1000</f>
        <v>408424.92465258436</v>
      </c>
      <c r="T18" s="579">
        <f>'[1]9'!T18/'[1]1'!$E$19*1000</f>
        <v>1054818.5800929901</v>
      </c>
      <c r="U18" s="579">
        <f>'[1]9'!U18/'[1]1'!$E$19*1000</f>
        <v>555572.36718787253</v>
      </c>
      <c r="V18" s="579">
        <f>'[1]9'!V18/'[1]1'!$E$19*1000</f>
        <v>398335.74344633892</v>
      </c>
      <c r="W18" s="579">
        <f>'[1]9'!W18/'[1]1'!$E$19*1000</f>
        <v>7416011.7715422865</v>
      </c>
      <c r="X18" s="579">
        <f>'[1]9'!X18/'[1]1'!$E$19*1000</f>
        <v>4265347.7597170947</v>
      </c>
      <c r="Y18" s="579">
        <f>'[1]9'!Y18/'[1]1'!$E$19*1000</f>
        <v>18602.583078554151</v>
      </c>
      <c r="Z18" s="579">
        <f>'[1]9'!Z18/'[1]1'!$E$19*1000</f>
        <v>3132061.4287466346</v>
      </c>
      <c r="AA18" s="579">
        <f>'[1]9'!AA18/'[1]1'!$E$19*1000</f>
        <v>5709187.877394814</v>
      </c>
      <c r="AB18" s="579">
        <f>'[1]9'!AB18/'[1]1'!$E$19*1000</f>
        <v>845390.85173096182</v>
      </c>
    </row>
    <row r="19" spans="1:28" s="33" customFormat="1" ht="15.75" customHeight="1">
      <c r="A19" s="1296" t="s">
        <v>980</v>
      </c>
      <c r="B19" s="1296"/>
      <c r="C19" s="1296"/>
      <c r="D19" s="32"/>
      <c r="E19" s="579">
        <v>133087571.49141754</v>
      </c>
      <c r="F19" s="579">
        <v>126928992.47056101</v>
      </c>
      <c r="G19" s="579">
        <v>111291924.9787202</v>
      </c>
      <c r="H19" s="579">
        <v>3455054.3242028197</v>
      </c>
      <c r="I19" s="579">
        <v>2028155.1103764928</v>
      </c>
      <c r="J19" s="579">
        <v>73054826.979995519</v>
      </c>
      <c r="K19" s="579">
        <v>32753888.564145356</v>
      </c>
      <c r="L19" s="579">
        <v>7071965.7771261418</v>
      </c>
      <c r="M19" s="579">
        <v>2872868.7127631912</v>
      </c>
      <c r="N19" s="1296" t="s">
        <v>980</v>
      </c>
      <c r="O19" s="1296"/>
      <c r="P19" s="1296"/>
      <c r="Q19" s="32"/>
      <c r="R19" s="579">
        <v>1051691.364607523</v>
      </c>
      <c r="S19" s="579">
        <v>632345.73975360033</v>
      </c>
      <c r="T19" s="579">
        <v>1434247.5322407298</v>
      </c>
      <c r="U19" s="579">
        <v>649869.43345078616</v>
      </c>
      <c r="V19" s="579">
        <v>430942.9943103047</v>
      </c>
      <c r="W19" s="579">
        <v>8565101.7147146482</v>
      </c>
      <c r="X19" s="579">
        <v>4559328.2581069004</v>
      </c>
      <c r="Y19" s="579">
        <v>21961.493155565771</v>
      </c>
      <c r="Z19" s="579">
        <v>3983811.9634521911</v>
      </c>
      <c r="AA19" s="579">
        <v>7519735.9777127951</v>
      </c>
      <c r="AB19" s="579">
        <v>1361156.9568557751</v>
      </c>
    </row>
    <row r="20" spans="1:28" s="33" customFormat="1" ht="15.75" customHeight="1">
      <c r="A20" s="1296" t="s">
        <v>981</v>
      </c>
      <c r="B20" s="1296"/>
      <c r="C20" s="1296"/>
      <c r="D20" s="32"/>
      <c r="E20" s="579">
        <v>137543935.25461501</v>
      </c>
      <c r="F20" s="579">
        <v>131399461.55056205</v>
      </c>
      <c r="G20" s="579">
        <v>116235537.79577959</v>
      </c>
      <c r="H20" s="579">
        <v>2317008.6863031718</v>
      </c>
      <c r="I20" s="579">
        <v>1920600.0515636096</v>
      </c>
      <c r="J20" s="579">
        <v>77532382.107397094</v>
      </c>
      <c r="K20" s="579">
        <v>34465546.950515926</v>
      </c>
      <c r="L20" s="579">
        <v>6930767.7218795223</v>
      </c>
      <c r="M20" s="579">
        <v>3012096.6369991056</v>
      </c>
      <c r="N20" s="1296" t="s">
        <v>981</v>
      </c>
      <c r="O20" s="1296"/>
      <c r="P20" s="1296"/>
      <c r="Q20" s="32"/>
      <c r="R20" s="579">
        <v>1215630.2181840912</v>
      </c>
      <c r="S20" s="579">
        <v>593386.01397847815</v>
      </c>
      <c r="T20" s="579">
        <v>1285198.2991135521</v>
      </c>
      <c r="U20" s="579">
        <v>416920.144951478</v>
      </c>
      <c r="V20" s="579">
        <v>407536.40865282662</v>
      </c>
      <c r="W20" s="579">
        <v>8233156.0329025127</v>
      </c>
      <c r="X20" s="579">
        <v>4828324.219584736</v>
      </c>
      <c r="Y20" s="579">
        <v>30978.969950469778</v>
      </c>
      <c r="Z20" s="579">
        <v>3373852.8433673126</v>
      </c>
      <c r="AA20" s="579">
        <v>7578399.2825483959</v>
      </c>
      <c r="AB20" s="579">
        <v>1433925.578495237</v>
      </c>
    </row>
    <row r="21" spans="1:28" s="33" customFormat="1" ht="15.75" customHeight="1">
      <c r="A21" s="1296" t="s">
        <v>982</v>
      </c>
      <c r="B21" s="1296"/>
      <c r="C21" s="1296"/>
      <c r="D21" s="32"/>
      <c r="E21" s="579">
        <v>152701417.52390888</v>
      </c>
      <c r="F21" s="579">
        <v>145901447.23306477</v>
      </c>
      <c r="G21" s="579">
        <v>130006893.41413972</v>
      </c>
      <c r="H21" s="579">
        <v>3403180.6123666922</v>
      </c>
      <c r="I21" s="579">
        <v>2126428.5064143236</v>
      </c>
      <c r="J21" s="579">
        <v>87793081.96749571</v>
      </c>
      <c r="K21" s="579">
        <v>36684202.327863</v>
      </c>
      <c r="L21" s="579">
        <v>7195021.5599494204</v>
      </c>
      <c r="M21" s="579">
        <v>3108235.7612018664</v>
      </c>
      <c r="N21" s="1296" t="s">
        <v>982</v>
      </c>
      <c r="O21" s="1296"/>
      <c r="P21" s="1296"/>
      <c r="Q21" s="32"/>
      <c r="R21" s="579">
        <v>1209444.3516195812</v>
      </c>
      <c r="S21" s="579">
        <v>614351.3607385956</v>
      </c>
      <c r="T21" s="579">
        <v>1457040.4488149518</v>
      </c>
      <c r="U21" s="579">
        <v>399153.45815356134</v>
      </c>
      <c r="V21" s="579">
        <v>406796.17942085979</v>
      </c>
      <c r="W21" s="579">
        <v>8699532.2589756809</v>
      </c>
      <c r="X21" s="579">
        <v>5148030.4085478839</v>
      </c>
      <c r="Y21" s="579">
        <v>23432.915222230979</v>
      </c>
      <c r="Z21" s="579">
        <v>3528068.9352055662</v>
      </c>
      <c r="AA21" s="579">
        <v>8165791.6577958595</v>
      </c>
      <c r="AB21" s="579">
        <v>1365821.366951748</v>
      </c>
    </row>
    <row r="22" spans="1:28" s="33" customFormat="1" ht="15.75" customHeight="1">
      <c r="A22" s="1296" t="s">
        <v>983</v>
      </c>
      <c r="B22" s="1296"/>
      <c r="C22" s="1296"/>
      <c r="D22" s="32"/>
      <c r="E22" s="579">
        <v>153797652.24766204</v>
      </c>
      <c r="F22" s="579">
        <v>146098499.39765069</v>
      </c>
      <c r="G22" s="579">
        <v>130401838.64359072</v>
      </c>
      <c r="H22" s="579">
        <v>3761263.4514207472</v>
      </c>
      <c r="I22" s="579">
        <v>2429551.5259868479</v>
      </c>
      <c r="J22" s="579">
        <v>88877369.184387386</v>
      </c>
      <c r="K22" s="579">
        <v>35333654.481795788</v>
      </c>
      <c r="L22" s="579">
        <v>6906905.34186952</v>
      </c>
      <c r="M22" s="579">
        <v>3074515.3579280037</v>
      </c>
      <c r="N22" s="1296" t="s">
        <v>983</v>
      </c>
      <c r="O22" s="1296"/>
      <c r="P22" s="1296"/>
      <c r="Q22" s="32"/>
      <c r="R22" s="579">
        <v>1217953.4264672168</v>
      </c>
      <c r="S22" s="579">
        <v>558168.11524089542</v>
      </c>
      <c r="T22" s="579">
        <v>1440536.126120432</v>
      </c>
      <c r="U22" s="579">
        <v>295513.57966395497</v>
      </c>
      <c r="V22" s="579">
        <v>320218.73644901911</v>
      </c>
      <c r="W22" s="579">
        <v>8789755.4121903684</v>
      </c>
      <c r="X22" s="579">
        <v>4950849.7182957623</v>
      </c>
      <c r="Y22" s="579">
        <v>41271.386123445271</v>
      </c>
      <c r="Z22" s="579">
        <v>3797634.3077711733</v>
      </c>
      <c r="AA22" s="579">
        <v>9024129.8514902294</v>
      </c>
      <c r="AB22" s="579">
        <v>1324977.0014789477</v>
      </c>
    </row>
    <row r="23" spans="1:28" s="33" customFormat="1" ht="15.75" customHeight="1">
      <c r="A23" s="1296" t="s">
        <v>1111</v>
      </c>
      <c r="B23" s="1296"/>
      <c r="C23" s="1296"/>
      <c r="D23" s="32"/>
      <c r="E23" s="579">
        <v>164983698.39535782</v>
      </c>
      <c r="F23" s="579">
        <v>156014141.97459751</v>
      </c>
      <c r="G23" s="579">
        <v>138093232.31628186</v>
      </c>
      <c r="H23" s="579">
        <v>3477272.6658326271</v>
      </c>
      <c r="I23" s="579">
        <v>2839627.2960978011</v>
      </c>
      <c r="J23" s="579">
        <v>95930099.864583328</v>
      </c>
      <c r="K23" s="579">
        <v>35297866.105474629</v>
      </c>
      <c r="L23" s="579">
        <v>7075709.2033747444</v>
      </c>
      <c r="M23" s="579">
        <v>3241565.5398335499</v>
      </c>
      <c r="N23" s="1296" t="s">
        <v>1111</v>
      </c>
      <c r="O23" s="1296"/>
      <c r="P23" s="1296"/>
      <c r="Q23" s="32"/>
      <c r="R23" s="579">
        <v>1111938.1144584706</v>
      </c>
      <c r="S23" s="579">
        <v>641697.78652250126</v>
      </c>
      <c r="T23" s="579">
        <v>1501581.188244693</v>
      </c>
      <c r="U23" s="579">
        <v>346871.51955815963</v>
      </c>
      <c r="V23" s="579">
        <v>223117.34826928584</v>
      </c>
      <c r="W23" s="579">
        <v>10845200.454940857</v>
      </c>
      <c r="X23" s="579">
        <v>4322797.3007123629</v>
      </c>
      <c r="Y23" s="579">
        <v>10874.526807038417</v>
      </c>
      <c r="Z23" s="579">
        <v>4003606.1827994362</v>
      </c>
      <c r="AA23" s="579">
        <v>10229007.755889941</v>
      </c>
      <c r="AB23" s="579">
        <v>1259634.9853915677</v>
      </c>
    </row>
    <row r="24" spans="1:28" ht="14.25" customHeight="1">
      <c r="A24" s="1296" t="s">
        <v>17</v>
      </c>
      <c r="B24" s="1296"/>
      <c r="C24" s="1296"/>
      <c r="D24" s="32"/>
      <c r="E24" s="450"/>
      <c r="F24" s="450"/>
      <c r="G24" s="450"/>
      <c r="H24" s="450"/>
      <c r="I24" s="450"/>
      <c r="J24" s="450"/>
      <c r="K24" s="450"/>
      <c r="L24" s="450"/>
      <c r="M24" s="450"/>
      <c r="N24" s="1296" t="s">
        <v>17</v>
      </c>
      <c r="O24" s="1296"/>
      <c r="P24" s="1296"/>
      <c r="Q24" s="32"/>
      <c r="R24" s="449"/>
      <c r="S24" s="450"/>
      <c r="T24" s="450"/>
      <c r="U24" s="450"/>
      <c r="V24" s="450"/>
      <c r="W24" s="450"/>
      <c r="X24" s="450"/>
      <c r="Y24" s="450"/>
      <c r="Z24" s="450"/>
      <c r="AA24" s="450"/>
      <c r="AB24" s="450"/>
    </row>
    <row r="25" spans="1:28" ht="14.25" customHeight="1">
      <c r="A25" s="34"/>
      <c r="B25" s="595" t="s">
        <v>301</v>
      </c>
      <c r="C25" s="34"/>
      <c r="D25" s="594"/>
      <c r="E25" s="450">
        <v>25060908.201126143</v>
      </c>
      <c r="F25" s="450">
        <v>20113190.726866178</v>
      </c>
      <c r="G25" s="450">
        <v>16805496.940270115</v>
      </c>
      <c r="H25" s="450">
        <v>1100967.659519132</v>
      </c>
      <c r="I25" s="450">
        <v>406529.03380505223</v>
      </c>
      <c r="J25" s="450">
        <v>7012533.1865910701</v>
      </c>
      <c r="K25" s="450">
        <v>8285467.0603548596</v>
      </c>
      <c r="L25" s="450">
        <v>2023037.9069241895</v>
      </c>
      <c r="M25" s="450">
        <v>795572.25936682359</v>
      </c>
      <c r="N25" s="34"/>
      <c r="O25" s="595" t="s">
        <v>301</v>
      </c>
      <c r="P25" s="34"/>
      <c r="Q25" s="594"/>
      <c r="R25" s="449">
        <v>177557.31363909706</v>
      </c>
      <c r="S25" s="450">
        <v>335678.7210525921</v>
      </c>
      <c r="T25" s="450">
        <v>535206.28828923136</v>
      </c>
      <c r="U25" s="450">
        <v>113090.80774613695</v>
      </c>
      <c r="V25" s="450">
        <v>65932.516830306457</v>
      </c>
      <c r="W25" s="450">
        <v>1284655.8796718742</v>
      </c>
      <c r="X25" s="450">
        <v>250699.41227035731</v>
      </c>
      <c r="Y25" s="450">
        <v>1624.487186592539</v>
      </c>
      <c r="Z25" s="450">
        <v>1032331.9802149243</v>
      </c>
      <c r="AA25" s="450">
        <v>5223626.5763125625</v>
      </c>
      <c r="AB25" s="450">
        <v>275909.1020526035</v>
      </c>
    </row>
    <row r="26" spans="1:28" ht="14.25" customHeight="1">
      <c r="A26" s="34"/>
      <c r="B26" s="595" t="s">
        <v>850</v>
      </c>
      <c r="C26" s="34"/>
      <c r="D26" s="594"/>
      <c r="E26" s="450">
        <v>169490674.49846563</v>
      </c>
      <c r="F26" s="450">
        <v>153144095.58095229</v>
      </c>
      <c r="G26" s="450">
        <v>134482073.73465511</v>
      </c>
      <c r="H26" s="450">
        <v>7107945.5600233562</v>
      </c>
      <c r="I26" s="450">
        <v>1786465.9939654293</v>
      </c>
      <c r="J26" s="450">
        <v>75849654.620917693</v>
      </c>
      <c r="K26" s="450">
        <v>49738007.559748709</v>
      </c>
      <c r="L26" s="450">
        <v>10226648.607844809</v>
      </c>
      <c r="M26" s="450">
        <v>4923640.3644897472</v>
      </c>
      <c r="N26" s="34"/>
      <c r="O26" s="595" t="s">
        <v>850</v>
      </c>
      <c r="P26" s="34"/>
      <c r="Q26" s="594"/>
      <c r="R26" s="449">
        <v>1398942.2771198824</v>
      </c>
      <c r="S26" s="450">
        <v>920309.25717891112</v>
      </c>
      <c r="T26" s="450">
        <v>1598420.371110972</v>
      </c>
      <c r="U26" s="450">
        <v>454730.58477753506</v>
      </c>
      <c r="V26" s="450">
        <v>930605.7531677637</v>
      </c>
      <c r="W26" s="450">
        <v>8435373.2384523526</v>
      </c>
      <c r="X26" s="450">
        <v>2542920.36627487</v>
      </c>
      <c r="Y26" s="450">
        <v>11141.534296125874</v>
      </c>
      <c r="Z26" s="450">
        <v>5881311.3378813565</v>
      </c>
      <c r="AA26" s="450">
        <v>17493270.661549408</v>
      </c>
      <c r="AB26" s="450">
        <v>1146691.7440361076</v>
      </c>
    </row>
    <row r="27" spans="1:28" ht="14.25" customHeight="1">
      <c r="A27" s="34"/>
      <c r="B27" s="595" t="s">
        <v>851</v>
      </c>
      <c r="C27" s="34"/>
      <c r="D27" s="594"/>
      <c r="E27" s="450">
        <v>430421886.48424</v>
      </c>
      <c r="F27" s="450">
        <v>404739808.1438846</v>
      </c>
      <c r="G27" s="450">
        <v>358338566.00941581</v>
      </c>
      <c r="H27" s="450">
        <v>13871186.219055519</v>
      </c>
      <c r="I27" s="450">
        <v>3555601.3416412678</v>
      </c>
      <c r="J27" s="450">
        <v>222511667.45409343</v>
      </c>
      <c r="K27" s="450">
        <v>118400110.99462581</v>
      </c>
      <c r="L27" s="450">
        <v>24254892.411273096</v>
      </c>
      <c r="M27" s="450">
        <v>12075581.818008991</v>
      </c>
      <c r="N27" s="34"/>
      <c r="O27" s="595" t="s">
        <v>851</v>
      </c>
      <c r="P27" s="34"/>
      <c r="Q27" s="594"/>
      <c r="R27" s="449">
        <v>2555954.9745035656</v>
      </c>
      <c r="S27" s="450">
        <v>1889568.954568191</v>
      </c>
      <c r="T27" s="450">
        <v>5658504.3456862634</v>
      </c>
      <c r="U27" s="450">
        <v>1800288.6328125398</v>
      </c>
      <c r="V27" s="450">
        <v>274993.68569354375</v>
      </c>
      <c r="W27" s="450">
        <v>22146349.723195553</v>
      </c>
      <c r="X27" s="450">
        <v>10582097.897677207</v>
      </c>
      <c r="Y27" s="450">
        <v>16781.644899742609</v>
      </c>
      <c r="Z27" s="450">
        <v>11547470.180618601</v>
      </c>
      <c r="AA27" s="450">
        <v>28710383.594901688</v>
      </c>
      <c r="AB27" s="450">
        <v>3028305.2545463447</v>
      </c>
    </row>
    <row r="28" spans="1:28" ht="14.25" customHeight="1">
      <c r="A28" s="34"/>
      <c r="B28" s="595" t="s">
        <v>852</v>
      </c>
      <c r="C28" s="34"/>
      <c r="D28" s="594"/>
      <c r="E28" s="450">
        <v>1651724253.2071774</v>
      </c>
      <c r="F28" s="450">
        <v>1616435663.5123916</v>
      </c>
      <c r="G28" s="450">
        <v>1398764772.3748434</v>
      </c>
      <c r="H28" s="450">
        <v>59438169.901773684</v>
      </c>
      <c r="I28" s="450">
        <v>58639987.686535284</v>
      </c>
      <c r="J28" s="450">
        <v>907165342.52922106</v>
      </c>
      <c r="K28" s="450">
        <v>373521272.25731301</v>
      </c>
      <c r="L28" s="450">
        <v>88029691.390715674</v>
      </c>
      <c r="M28" s="450">
        <v>35074749.119623363</v>
      </c>
      <c r="N28" s="34"/>
      <c r="O28" s="595" t="s">
        <v>852</v>
      </c>
      <c r="P28" s="34"/>
      <c r="Q28" s="594"/>
      <c r="R28" s="449">
        <v>21551317.531271134</v>
      </c>
      <c r="S28" s="450">
        <v>7625732.6615665331</v>
      </c>
      <c r="T28" s="450">
        <v>18106388.88564799</v>
      </c>
      <c r="U28" s="450">
        <v>3445198.5444612294</v>
      </c>
      <c r="V28" s="450">
        <v>2226304.6481454368</v>
      </c>
      <c r="W28" s="450">
        <v>129641199.74683265</v>
      </c>
      <c r="X28" s="450">
        <v>43496214.36660742</v>
      </c>
      <c r="Y28" s="450">
        <v>171236.03787750815</v>
      </c>
      <c r="Z28" s="450">
        <v>85973749.342347726</v>
      </c>
      <c r="AA28" s="450">
        <v>62469856.002926275</v>
      </c>
      <c r="AB28" s="450">
        <v>27181266.30814014</v>
      </c>
    </row>
    <row r="29" spans="1:28" ht="14.25" customHeight="1">
      <c r="A29" s="34"/>
      <c r="B29" s="595" t="s">
        <v>853</v>
      </c>
      <c r="C29" s="34"/>
      <c r="D29" s="594"/>
      <c r="E29" s="450">
        <v>6477521962.3974648</v>
      </c>
      <c r="F29" s="450">
        <v>6313501860.2697964</v>
      </c>
      <c r="G29" s="450">
        <v>5308471368.4423676</v>
      </c>
      <c r="H29" s="450">
        <v>47089463.812638409</v>
      </c>
      <c r="I29" s="450">
        <v>89635689.906850085</v>
      </c>
      <c r="J29" s="450">
        <v>3724429214.8985047</v>
      </c>
      <c r="K29" s="450">
        <v>1327780678.7582819</v>
      </c>
      <c r="L29" s="450">
        <v>159590282.76149753</v>
      </c>
      <c r="M29" s="450">
        <v>58369525.397886917</v>
      </c>
      <c r="N29" s="34"/>
      <c r="O29" s="595" t="s">
        <v>853</v>
      </c>
      <c r="P29" s="34"/>
      <c r="Q29" s="594"/>
      <c r="R29" s="449">
        <v>37799258.479213759</v>
      </c>
      <c r="S29" s="450">
        <v>12201308.483782018</v>
      </c>
      <c r="T29" s="450">
        <v>41619482.189368598</v>
      </c>
      <c r="U29" s="450">
        <v>5303246.6595154032</v>
      </c>
      <c r="V29" s="450">
        <v>2349164.6047375984</v>
      </c>
      <c r="W29" s="450">
        <v>845440209.06593168</v>
      </c>
      <c r="X29" s="450">
        <v>233373796.04759642</v>
      </c>
      <c r="Y29" s="450">
        <v>454560.90671752574</v>
      </c>
      <c r="Z29" s="450">
        <v>64919291.925978169</v>
      </c>
      <c r="AA29" s="450">
        <v>179806475.76865983</v>
      </c>
      <c r="AB29" s="450">
        <v>15826406.869380668</v>
      </c>
    </row>
    <row r="30" spans="1:28" ht="14.25" customHeight="1">
      <c r="A30" s="34"/>
      <c r="B30" s="595" t="s">
        <v>306</v>
      </c>
      <c r="C30" s="34"/>
      <c r="D30" s="594"/>
      <c r="E30" s="450">
        <v>30259725546.444443</v>
      </c>
      <c r="F30" s="450">
        <v>30000890343.444443</v>
      </c>
      <c r="G30" s="450">
        <v>28055508712.222221</v>
      </c>
      <c r="H30" s="450">
        <v>45636191.851851851</v>
      </c>
      <c r="I30" s="450">
        <v>606236586</v>
      </c>
      <c r="J30" s="450">
        <v>24108508490.925926</v>
      </c>
      <c r="K30" s="450">
        <v>3295127443.4444447</v>
      </c>
      <c r="L30" s="450">
        <v>654105684.51851857</v>
      </c>
      <c r="M30" s="450">
        <v>385909779.74074072</v>
      </c>
      <c r="N30" s="34"/>
      <c r="O30" s="595" t="s">
        <v>306</v>
      </c>
      <c r="P30" s="34"/>
      <c r="Q30" s="594"/>
      <c r="R30" s="449">
        <v>143725305.18518519</v>
      </c>
      <c r="S30" s="450">
        <v>6949533.4814814813</v>
      </c>
      <c r="T30" s="450">
        <v>89734955.111111104</v>
      </c>
      <c r="U30" s="450">
        <v>18903464.444444444</v>
      </c>
      <c r="V30" s="450">
        <v>8882646.555555556</v>
      </c>
      <c r="W30" s="450">
        <v>1291275946.7037036</v>
      </c>
      <c r="X30" s="450">
        <v>960480980.14814818</v>
      </c>
      <c r="Y30" s="450">
        <v>1946370.888888889</v>
      </c>
      <c r="Z30" s="450">
        <v>328848595.66666669</v>
      </c>
      <c r="AA30" s="450">
        <v>464092174.77777779</v>
      </c>
      <c r="AB30" s="450">
        <v>205256971.77777779</v>
      </c>
    </row>
    <row r="31" spans="1:28" ht="14.25" customHeight="1">
      <c r="A31" s="1100" t="s">
        <v>18</v>
      </c>
      <c r="B31" s="1100"/>
      <c r="C31" s="1100"/>
      <c r="D31" s="2"/>
      <c r="E31" s="450"/>
      <c r="F31" s="450"/>
      <c r="G31" s="450"/>
      <c r="H31" s="450"/>
      <c r="I31" s="450"/>
      <c r="J31" s="450"/>
      <c r="K31" s="450"/>
      <c r="L31" s="450"/>
      <c r="M31" s="450"/>
      <c r="N31" s="1100" t="s">
        <v>18</v>
      </c>
      <c r="O31" s="1100"/>
      <c r="P31" s="1100"/>
      <c r="Q31" s="2"/>
      <c r="R31" s="449"/>
      <c r="S31" s="450"/>
      <c r="T31" s="450"/>
      <c r="U31" s="450"/>
      <c r="V31" s="450"/>
      <c r="W31" s="450"/>
      <c r="X31" s="450"/>
      <c r="Y31" s="450"/>
      <c r="Z31" s="450"/>
      <c r="AA31" s="450"/>
      <c r="AB31" s="450"/>
    </row>
    <row r="32" spans="1:28" ht="14.25" customHeight="1">
      <c r="A32" s="98"/>
      <c r="B32" s="62" t="s">
        <v>487</v>
      </c>
      <c r="C32" s="98"/>
      <c r="D32" s="46"/>
      <c r="E32" s="450">
        <v>18567614.806217741</v>
      </c>
      <c r="F32" s="450">
        <v>15189822.919905622</v>
      </c>
      <c r="G32" s="450">
        <v>12963067.079327904</v>
      </c>
      <c r="H32" s="450">
        <v>655157.42405974038</v>
      </c>
      <c r="I32" s="450">
        <v>431702.74700924079</v>
      </c>
      <c r="J32" s="450">
        <v>5024681.1502358159</v>
      </c>
      <c r="K32" s="450">
        <v>6851525.7580231009</v>
      </c>
      <c r="L32" s="450">
        <v>1442638.5137087784</v>
      </c>
      <c r="M32" s="450">
        <v>805459.5065244576</v>
      </c>
      <c r="N32" s="98"/>
      <c r="O32" s="62" t="s">
        <v>487</v>
      </c>
      <c r="P32" s="98"/>
      <c r="Q32" s="46"/>
      <c r="R32" s="449">
        <v>141239.91669613862</v>
      </c>
      <c r="S32" s="450">
        <v>192486.08334467799</v>
      </c>
      <c r="T32" s="450">
        <v>242208.51794856464</v>
      </c>
      <c r="U32" s="450">
        <v>56478.615925197737</v>
      </c>
      <c r="V32" s="450">
        <v>4765.8732697419919</v>
      </c>
      <c r="W32" s="450">
        <v>784117.32686894154</v>
      </c>
      <c r="X32" s="450">
        <v>195883.98536120279</v>
      </c>
      <c r="Y32" s="450">
        <v>2871.65916595823</v>
      </c>
      <c r="Z32" s="450">
        <v>585361.6823417804</v>
      </c>
      <c r="AA32" s="450">
        <v>3722863.5069192024</v>
      </c>
      <c r="AB32" s="450">
        <v>345071.62060708756</v>
      </c>
    </row>
    <row r="33" spans="1:28" ht="14.25" customHeight="1">
      <c r="A33" s="98"/>
      <c r="B33" s="62" t="s">
        <v>488</v>
      </c>
      <c r="C33" s="98"/>
      <c r="D33" s="46"/>
      <c r="E33" s="450">
        <v>20090240.43977534</v>
      </c>
      <c r="F33" s="450">
        <v>13356093.670622351</v>
      </c>
      <c r="G33" s="450">
        <v>10451920.982502665</v>
      </c>
      <c r="H33" s="450">
        <v>683556.44385360309</v>
      </c>
      <c r="I33" s="450">
        <v>326424.6736728425</v>
      </c>
      <c r="J33" s="450">
        <v>4074792.9516134178</v>
      </c>
      <c r="K33" s="450">
        <v>5367146.9133628001</v>
      </c>
      <c r="L33" s="450">
        <v>1785426.1695193634</v>
      </c>
      <c r="M33" s="450">
        <v>533383.97232092754</v>
      </c>
      <c r="N33" s="98"/>
      <c r="O33" s="62" t="s">
        <v>488</v>
      </c>
      <c r="P33" s="98"/>
      <c r="Q33" s="46"/>
      <c r="R33" s="449">
        <v>154686.08097728904</v>
      </c>
      <c r="S33" s="450">
        <v>456240.59241427772</v>
      </c>
      <c r="T33" s="450">
        <v>512061.88186930615</v>
      </c>
      <c r="U33" s="450">
        <v>81600.637786583917</v>
      </c>
      <c r="V33" s="450">
        <v>47453.004150978581</v>
      </c>
      <c r="W33" s="450">
        <v>1118746.5186003244</v>
      </c>
      <c r="X33" s="450">
        <v>331067.29533150862</v>
      </c>
      <c r="Y33" s="450">
        <v>577.39278553341819</v>
      </c>
      <c r="Z33" s="450">
        <v>787101.83048328233</v>
      </c>
      <c r="AA33" s="450">
        <v>6833877.4254968166</v>
      </c>
      <c r="AB33" s="450">
        <v>99730.656343832117</v>
      </c>
    </row>
    <row r="34" spans="1:28" ht="14.25" customHeight="1">
      <c r="A34" s="42"/>
      <c r="B34" s="62" t="s">
        <v>489</v>
      </c>
      <c r="C34" s="42"/>
      <c r="D34" s="46"/>
      <c r="E34" s="450">
        <v>27689869.813621491</v>
      </c>
      <c r="F34" s="450">
        <v>21136269.205809943</v>
      </c>
      <c r="G34" s="450">
        <v>17761567.439746857</v>
      </c>
      <c r="H34" s="450">
        <v>934173.34810215631</v>
      </c>
      <c r="I34" s="450">
        <v>205642.94519418455</v>
      </c>
      <c r="J34" s="450">
        <v>6298620.7915049819</v>
      </c>
      <c r="K34" s="450">
        <v>10323130.354945542</v>
      </c>
      <c r="L34" s="450">
        <v>2115166.3426102074</v>
      </c>
      <c r="M34" s="450">
        <v>699116.92124895751</v>
      </c>
      <c r="N34" s="42"/>
      <c r="O34" s="62" t="s">
        <v>489</v>
      </c>
      <c r="P34" s="42"/>
      <c r="Q34" s="46"/>
      <c r="R34" s="449">
        <v>180624.70975022289</v>
      </c>
      <c r="S34" s="450">
        <v>451366.20098429365</v>
      </c>
      <c r="T34" s="450">
        <v>497667.91815631522</v>
      </c>
      <c r="U34" s="450">
        <v>153844.01269274612</v>
      </c>
      <c r="V34" s="450">
        <v>132546.57977767324</v>
      </c>
      <c r="W34" s="450">
        <v>1259535.42345287</v>
      </c>
      <c r="X34" s="450">
        <v>282872.8279821013</v>
      </c>
      <c r="Y34" s="450">
        <v>160.66244618864877</v>
      </c>
      <c r="Z34" s="450">
        <v>976501.93302457978</v>
      </c>
      <c r="AA34" s="450">
        <v>6751657.560730773</v>
      </c>
      <c r="AB34" s="450">
        <v>198056.95291921019</v>
      </c>
    </row>
    <row r="35" spans="1:28" ht="14.25" customHeight="1">
      <c r="A35" s="42"/>
      <c r="B35" s="62" t="s">
        <v>490</v>
      </c>
      <c r="C35" s="42"/>
      <c r="D35" s="46"/>
      <c r="E35" s="450">
        <v>80483575.605829924</v>
      </c>
      <c r="F35" s="450">
        <v>69513033.420837089</v>
      </c>
      <c r="G35" s="450">
        <v>58421064.229341462</v>
      </c>
      <c r="H35" s="450">
        <v>3549704.6046825256</v>
      </c>
      <c r="I35" s="450">
        <v>2394510.0097248172</v>
      </c>
      <c r="J35" s="450">
        <v>26215732.449709568</v>
      </c>
      <c r="K35" s="450">
        <v>26261117.165224548</v>
      </c>
      <c r="L35" s="450">
        <v>6490448.247658167</v>
      </c>
      <c r="M35" s="450">
        <v>2531577.3029151279</v>
      </c>
      <c r="N35" s="42"/>
      <c r="O35" s="62" t="s">
        <v>490</v>
      </c>
      <c r="P35" s="42"/>
      <c r="Q35" s="46"/>
      <c r="R35" s="449">
        <v>614323.37591391243</v>
      </c>
      <c r="S35" s="450">
        <v>769209.08115088998</v>
      </c>
      <c r="T35" s="450">
        <v>1602269.4780781285</v>
      </c>
      <c r="U35" s="450">
        <v>321454.09751183377</v>
      </c>
      <c r="V35" s="450">
        <v>651614.91208827752</v>
      </c>
      <c r="W35" s="450">
        <v>4601520.9438374862</v>
      </c>
      <c r="X35" s="450">
        <v>839174.29844114254</v>
      </c>
      <c r="Y35" s="450">
        <v>8027.9980156942011</v>
      </c>
      <c r="Z35" s="450">
        <v>3754318.6473806491</v>
      </c>
      <c r="AA35" s="450">
        <v>11349874.174448552</v>
      </c>
      <c r="AB35" s="450">
        <v>379331.98945577099</v>
      </c>
    </row>
    <row r="36" spans="1:28" ht="14.25" customHeight="1">
      <c r="A36" s="42"/>
      <c r="B36" s="62" t="s">
        <v>491</v>
      </c>
      <c r="C36" s="42"/>
      <c r="D36" s="46"/>
      <c r="E36" s="450">
        <v>214640736.05850649</v>
      </c>
      <c r="F36" s="450">
        <v>200124786.69708219</v>
      </c>
      <c r="G36" s="450">
        <v>175456896.0012258</v>
      </c>
      <c r="H36" s="450">
        <v>9462212.035136234</v>
      </c>
      <c r="I36" s="450">
        <v>1521406.2504900717</v>
      </c>
      <c r="J36" s="450">
        <v>97085348.468938321</v>
      </c>
      <c r="K36" s="450">
        <v>67387929.246661216</v>
      </c>
      <c r="L36" s="450">
        <v>13797044.369534437</v>
      </c>
      <c r="M36" s="450">
        <v>5632333.7048797682</v>
      </c>
      <c r="N36" s="42"/>
      <c r="O36" s="62" t="s">
        <v>491</v>
      </c>
      <c r="P36" s="42"/>
      <c r="Q36" s="46"/>
      <c r="R36" s="449">
        <v>1609659.3338054689</v>
      </c>
      <c r="S36" s="450">
        <v>1175925.2799587087</v>
      </c>
      <c r="T36" s="450">
        <v>3887596.6709522232</v>
      </c>
      <c r="U36" s="450">
        <v>980494.06015042681</v>
      </c>
      <c r="V36" s="450">
        <v>511035.31978784507</v>
      </c>
      <c r="W36" s="450">
        <v>10870846.32632185</v>
      </c>
      <c r="X36" s="450">
        <v>2824284.4712760951</v>
      </c>
      <c r="Y36" s="450">
        <v>17230.780247294624</v>
      </c>
      <c r="Z36" s="450">
        <v>8029331.0747984666</v>
      </c>
      <c r="AA36" s="450">
        <v>16491200.584217351</v>
      </c>
      <c r="AB36" s="450">
        <v>1975251.2227931698</v>
      </c>
    </row>
    <row r="37" spans="1:28" ht="14.25" customHeight="1">
      <c r="A37" s="42"/>
      <c r="B37" s="62" t="s">
        <v>492</v>
      </c>
      <c r="C37" s="42"/>
      <c r="D37" s="46"/>
      <c r="E37" s="450">
        <v>536265778.07679588</v>
      </c>
      <c r="F37" s="450">
        <v>506368115.69955719</v>
      </c>
      <c r="G37" s="450">
        <v>457587697.53737932</v>
      </c>
      <c r="H37" s="450">
        <v>16914489.644929614</v>
      </c>
      <c r="I37" s="450">
        <v>2598249.4268063027</v>
      </c>
      <c r="J37" s="450">
        <v>292155935.02981323</v>
      </c>
      <c r="K37" s="450">
        <v>145919023.43583053</v>
      </c>
      <c r="L37" s="450">
        <v>26768775.469611913</v>
      </c>
      <c r="M37" s="450">
        <v>13278486.700040678</v>
      </c>
      <c r="N37" s="42"/>
      <c r="O37" s="62" t="s">
        <v>492</v>
      </c>
      <c r="P37" s="42"/>
      <c r="Q37" s="46"/>
      <c r="R37" s="449">
        <v>3741149.2414515256</v>
      </c>
      <c r="S37" s="450">
        <v>2036514.1541359881</v>
      </c>
      <c r="T37" s="450">
        <v>5414505.0513914395</v>
      </c>
      <c r="U37" s="450">
        <v>1932903.9810260488</v>
      </c>
      <c r="V37" s="450">
        <v>365216.34156624234</v>
      </c>
      <c r="W37" s="450">
        <v>22011642.692565419</v>
      </c>
      <c r="X37" s="450">
        <v>7616900.5263978494</v>
      </c>
      <c r="Y37" s="450">
        <v>30380.752995173279</v>
      </c>
      <c r="Z37" s="450">
        <v>14364361.413172401</v>
      </c>
      <c r="AA37" s="450">
        <v>34758646.392241471</v>
      </c>
      <c r="AB37" s="450">
        <v>4860984.0150030013</v>
      </c>
    </row>
    <row r="38" spans="1:28" ht="14.25" customHeight="1">
      <c r="A38" s="42"/>
      <c r="B38" s="62" t="s">
        <v>493</v>
      </c>
      <c r="C38" s="42"/>
      <c r="D38" s="46"/>
      <c r="E38" s="450">
        <v>1674952571.2865365</v>
      </c>
      <c r="F38" s="450">
        <v>1623983893.0783813</v>
      </c>
      <c r="G38" s="450">
        <v>1439702025.6741934</v>
      </c>
      <c r="H38" s="450">
        <v>44132591.071341015</v>
      </c>
      <c r="I38" s="450">
        <v>7356093.0306070773</v>
      </c>
      <c r="J38" s="450">
        <v>1068860575.7917387</v>
      </c>
      <c r="K38" s="450">
        <v>319352765.78050625</v>
      </c>
      <c r="L38" s="450">
        <v>52996899.066171698</v>
      </c>
      <c r="M38" s="450">
        <v>23238907.377896406</v>
      </c>
      <c r="N38" s="42"/>
      <c r="O38" s="62" t="s">
        <v>493</v>
      </c>
      <c r="P38" s="42"/>
      <c r="Q38" s="46"/>
      <c r="R38" s="449">
        <v>10402873.829160102</v>
      </c>
      <c r="S38" s="450">
        <v>2194513.0450087064</v>
      </c>
      <c r="T38" s="450">
        <v>13851558.346100852</v>
      </c>
      <c r="U38" s="450">
        <v>2559519.4448965732</v>
      </c>
      <c r="V38" s="450">
        <v>749527.02310906851</v>
      </c>
      <c r="W38" s="450">
        <v>131284968.33801661</v>
      </c>
      <c r="X38" s="450">
        <v>47006050.203355484</v>
      </c>
      <c r="Y38" s="450">
        <v>110525.60550605968</v>
      </c>
      <c r="Z38" s="450">
        <v>84168392.52915509</v>
      </c>
      <c r="AA38" s="450">
        <v>57099752.361719087</v>
      </c>
      <c r="AB38" s="450">
        <v>6131074.1535639884</v>
      </c>
    </row>
    <row r="39" spans="1:28" ht="14.25" customHeight="1">
      <c r="A39" s="42"/>
      <c r="B39" s="62" t="s">
        <v>494</v>
      </c>
      <c r="C39" s="42"/>
      <c r="D39" s="46"/>
      <c r="E39" s="450">
        <v>5040312472.1081219</v>
      </c>
      <c r="F39" s="450">
        <v>4906388522.9868383</v>
      </c>
      <c r="G39" s="450">
        <v>3731771117.7389712</v>
      </c>
      <c r="H39" s="450">
        <v>73751459.46411179</v>
      </c>
      <c r="I39" s="450">
        <v>155160105.03626058</v>
      </c>
      <c r="J39" s="450">
        <v>2290112782.1078386</v>
      </c>
      <c r="K39" s="450">
        <v>1059666563.2605036</v>
      </c>
      <c r="L39" s="450">
        <v>247529055.46505544</v>
      </c>
      <c r="M39" s="450">
        <v>114474324.09231132</v>
      </c>
      <c r="N39" s="42"/>
      <c r="O39" s="62" t="s">
        <v>494</v>
      </c>
      <c r="P39" s="42"/>
      <c r="Q39" s="46"/>
      <c r="R39" s="449">
        <v>66349605.107154079</v>
      </c>
      <c r="S39" s="450">
        <v>18186729.739415936</v>
      </c>
      <c r="T39" s="450">
        <v>32635964.412963074</v>
      </c>
      <c r="U39" s="450">
        <v>9225886.1226747893</v>
      </c>
      <c r="V39" s="450">
        <v>4161524.4022959974</v>
      </c>
      <c r="W39" s="450">
        <v>927088349.78281164</v>
      </c>
      <c r="X39" s="450">
        <v>134136902.89903001</v>
      </c>
      <c r="Y39" s="450">
        <v>716315.10977561388</v>
      </c>
      <c r="Z39" s="450">
        <v>92131514.664445609</v>
      </c>
      <c r="AA39" s="450">
        <v>194132362.99879354</v>
      </c>
      <c r="AB39" s="450">
        <v>60259681.097956583</v>
      </c>
    </row>
    <row r="40" spans="1:28" ht="14.25" customHeight="1">
      <c r="A40" s="42"/>
      <c r="B40" s="62" t="s">
        <v>495</v>
      </c>
      <c r="C40" s="42"/>
      <c r="D40" s="46"/>
      <c r="E40" s="450">
        <v>13743379693.7332</v>
      </c>
      <c r="F40" s="450">
        <v>13573881943.725685</v>
      </c>
      <c r="G40" s="450">
        <v>12495508760.841763</v>
      </c>
      <c r="H40" s="450">
        <v>139600053.0340369</v>
      </c>
      <c r="I40" s="450">
        <v>170816803.99325931</v>
      </c>
      <c r="J40" s="450">
        <v>10412365683.36495</v>
      </c>
      <c r="K40" s="450">
        <v>1772726220.4495156</v>
      </c>
      <c r="L40" s="450">
        <v>296800722.30980146</v>
      </c>
      <c r="M40" s="450">
        <v>125663890.38952306</v>
      </c>
      <c r="N40" s="42"/>
      <c r="O40" s="62" t="s">
        <v>495</v>
      </c>
      <c r="P40" s="42"/>
      <c r="Q40" s="46"/>
      <c r="R40" s="449">
        <v>59590866.926980637</v>
      </c>
      <c r="S40" s="450">
        <v>18320874.741222035</v>
      </c>
      <c r="T40" s="450">
        <v>77256037.945923805</v>
      </c>
      <c r="U40" s="450">
        <v>9666274.8843548317</v>
      </c>
      <c r="V40" s="450">
        <v>6302777.4217970511</v>
      </c>
      <c r="W40" s="450">
        <v>781572460.57412302</v>
      </c>
      <c r="X40" s="450">
        <v>602435303.19109678</v>
      </c>
      <c r="Y40" s="450">
        <v>622493.3469191948</v>
      </c>
      <c r="Z40" s="450">
        <v>178514664.03610715</v>
      </c>
      <c r="AA40" s="450">
        <v>222231277.53354651</v>
      </c>
      <c r="AB40" s="450">
        <v>52733527.526033752</v>
      </c>
    </row>
    <row r="41" spans="1:28" ht="14.25" customHeight="1">
      <c r="A41" s="42"/>
      <c r="B41" s="62" t="s">
        <v>432</v>
      </c>
      <c r="C41" s="42"/>
      <c r="D41" s="46"/>
      <c r="E41" s="450">
        <v>42593162939.545456</v>
      </c>
      <c r="F41" s="450">
        <v>42237005197.36364</v>
      </c>
      <c r="G41" s="450">
        <v>39572245120.818184</v>
      </c>
      <c r="H41" s="450">
        <v>67718063.63636364</v>
      </c>
      <c r="I41" s="450">
        <v>1281203005.090909</v>
      </c>
      <c r="J41" s="450">
        <v>32709248422.272728</v>
      </c>
      <c r="K41" s="450">
        <v>5514075629.818182</v>
      </c>
      <c r="L41" s="450">
        <v>948782331.81818187</v>
      </c>
      <c r="M41" s="450">
        <v>620042987.72727275</v>
      </c>
      <c r="N41" s="42"/>
      <c r="O41" s="62" t="s">
        <v>432</v>
      </c>
      <c r="P41" s="42"/>
      <c r="Q41" s="46"/>
      <c r="R41" s="449">
        <v>216120389.54545453</v>
      </c>
      <c r="S41" s="450">
        <v>6450324</v>
      </c>
      <c r="T41" s="450">
        <v>90083675.36363636</v>
      </c>
      <c r="U41" s="450">
        <v>11958081.818181818</v>
      </c>
      <c r="V41" s="450">
        <v>4126873.3636363638</v>
      </c>
      <c r="W41" s="450">
        <v>1715977744.7272727</v>
      </c>
      <c r="X41" s="450">
        <v>1326139090.1818182</v>
      </c>
      <c r="Y41" s="450">
        <v>961622.81818181823</v>
      </c>
      <c r="Z41" s="450">
        <v>388877031.72727275</v>
      </c>
      <c r="AA41" s="450">
        <v>724325199.09090912</v>
      </c>
      <c r="AB41" s="450">
        <v>368167456.90909094</v>
      </c>
    </row>
    <row r="42" spans="1:28" ht="14.25" customHeight="1">
      <c r="A42" s="1100" t="s">
        <v>19</v>
      </c>
      <c r="B42" s="1100"/>
      <c r="C42" s="1100"/>
      <c r="D42" s="46"/>
      <c r="E42" s="450"/>
      <c r="F42" s="450"/>
      <c r="G42" s="450"/>
      <c r="H42" s="450"/>
      <c r="I42" s="450"/>
      <c r="J42" s="450"/>
      <c r="K42" s="450"/>
      <c r="L42" s="450"/>
      <c r="M42" s="450"/>
      <c r="N42" s="1100" t="s">
        <v>19</v>
      </c>
      <c r="O42" s="1100"/>
      <c r="P42" s="1100"/>
      <c r="Q42" s="46"/>
      <c r="R42" s="449"/>
      <c r="S42" s="450"/>
      <c r="T42" s="450"/>
      <c r="U42" s="450"/>
      <c r="V42" s="450"/>
      <c r="W42" s="450"/>
      <c r="X42" s="450"/>
      <c r="Y42" s="450"/>
      <c r="Z42" s="450"/>
      <c r="AA42" s="450"/>
      <c r="AB42" s="450"/>
    </row>
    <row r="43" spans="1:28" ht="14.25" customHeight="1">
      <c r="A43" s="42"/>
      <c r="B43" s="62" t="s">
        <v>487</v>
      </c>
      <c r="C43" s="42"/>
      <c r="D43" s="46"/>
      <c r="E43" s="450">
        <v>16930583.096462552</v>
      </c>
      <c r="F43" s="450">
        <v>13354766.712059405</v>
      </c>
      <c r="G43" s="450">
        <v>10890608.547755456</v>
      </c>
      <c r="H43" s="450">
        <v>839888.13720566209</v>
      </c>
      <c r="I43" s="450">
        <v>272097.86079802644</v>
      </c>
      <c r="J43" s="450">
        <v>3742378.1465615383</v>
      </c>
      <c r="K43" s="450">
        <v>6036244.4031902207</v>
      </c>
      <c r="L43" s="450">
        <v>1692198.8298220697</v>
      </c>
      <c r="M43" s="450">
        <v>930002.00135492557</v>
      </c>
      <c r="N43" s="42"/>
      <c r="O43" s="62" t="s">
        <v>487</v>
      </c>
      <c r="P43" s="42"/>
      <c r="Q43" s="46"/>
      <c r="R43" s="449">
        <v>181338.41986948947</v>
      </c>
      <c r="S43" s="450">
        <v>193026.38734362499</v>
      </c>
      <c r="T43" s="450">
        <v>288396.75086738542</v>
      </c>
      <c r="U43" s="450">
        <v>76166.602342169179</v>
      </c>
      <c r="V43" s="450">
        <v>23268.668044475569</v>
      </c>
      <c r="W43" s="450">
        <v>771959.3344818732</v>
      </c>
      <c r="X43" s="450">
        <v>205358.0143000019</v>
      </c>
      <c r="Y43" s="450">
        <v>2743.2252804800437</v>
      </c>
      <c r="Z43" s="450">
        <v>563858.09490139131</v>
      </c>
      <c r="AA43" s="450">
        <v>3981972.6039325842</v>
      </c>
      <c r="AB43" s="450">
        <v>406156.21952942334</v>
      </c>
    </row>
    <row r="44" spans="1:28" ht="14.25" customHeight="1">
      <c r="A44" s="42"/>
      <c r="B44" s="62" t="s">
        <v>488</v>
      </c>
      <c r="C44" s="42"/>
      <c r="D44" s="46"/>
      <c r="E44" s="450">
        <v>19161459.718321897</v>
      </c>
      <c r="F44" s="450">
        <v>12668417.394187074</v>
      </c>
      <c r="G44" s="450">
        <v>10161503.34170837</v>
      </c>
      <c r="H44" s="450">
        <v>749186.36413512984</v>
      </c>
      <c r="I44" s="450">
        <v>503184.95191621734</v>
      </c>
      <c r="J44" s="450">
        <v>3622550.2588963327</v>
      </c>
      <c r="K44" s="450">
        <v>5286581.7667606892</v>
      </c>
      <c r="L44" s="450">
        <v>1624088.5557911773</v>
      </c>
      <c r="M44" s="450">
        <v>422231.80625030387</v>
      </c>
      <c r="N44" s="42"/>
      <c r="O44" s="62" t="s">
        <v>488</v>
      </c>
      <c r="P44" s="42"/>
      <c r="Q44" s="46"/>
      <c r="R44" s="449">
        <v>142200.43699735779</v>
      </c>
      <c r="S44" s="450">
        <v>382016.13609275367</v>
      </c>
      <c r="T44" s="450">
        <v>533954.34460287518</v>
      </c>
      <c r="U44" s="450">
        <v>84330.704104804317</v>
      </c>
      <c r="V44" s="450">
        <v>59355.127743082368</v>
      </c>
      <c r="W44" s="450">
        <v>882825.49668752577</v>
      </c>
      <c r="X44" s="450">
        <v>251020.26203371328</v>
      </c>
      <c r="Y44" s="450">
        <v>578.91047506784037</v>
      </c>
      <c r="Z44" s="450">
        <v>631226.32417874469</v>
      </c>
      <c r="AA44" s="450">
        <v>6526081.5050532287</v>
      </c>
      <c r="AB44" s="450">
        <v>33039.180918412167</v>
      </c>
    </row>
    <row r="45" spans="1:28" ht="14.25" customHeight="1">
      <c r="A45" s="42"/>
      <c r="B45" s="62" t="s">
        <v>489</v>
      </c>
      <c r="C45" s="42"/>
      <c r="D45" s="46"/>
      <c r="E45" s="450">
        <v>27859812.546050407</v>
      </c>
      <c r="F45" s="450">
        <v>21915919.701439239</v>
      </c>
      <c r="G45" s="450">
        <v>18456075.682084121</v>
      </c>
      <c r="H45" s="450">
        <v>1108593.6848825475</v>
      </c>
      <c r="I45" s="450">
        <v>206392.69284943637</v>
      </c>
      <c r="J45" s="450">
        <v>6565271.3255733792</v>
      </c>
      <c r="K45" s="450">
        <v>10575817.978778768</v>
      </c>
      <c r="L45" s="450">
        <v>2206744.2840351989</v>
      </c>
      <c r="M45" s="450">
        <v>858087.60411223222</v>
      </c>
      <c r="N45" s="42"/>
      <c r="O45" s="62" t="s">
        <v>489</v>
      </c>
      <c r="P45" s="42"/>
      <c r="Q45" s="46"/>
      <c r="R45" s="449">
        <v>208688.31703266114</v>
      </c>
      <c r="S45" s="450">
        <v>491806.05217383686</v>
      </c>
      <c r="T45" s="450">
        <v>379509.17113956361</v>
      </c>
      <c r="U45" s="450">
        <v>154400.35002311569</v>
      </c>
      <c r="V45" s="450">
        <v>114252.78955379159</v>
      </c>
      <c r="W45" s="450">
        <v>1253099.7353199034</v>
      </c>
      <c r="X45" s="450">
        <v>225096.98738523651</v>
      </c>
      <c r="Y45" s="450">
        <v>4787.2132553936635</v>
      </c>
      <c r="Z45" s="450">
        <v>1023215.5346792728</v>
      </c>
      <c r="AA45" s="450">
        <v>6153566.6863189191</v>
      </c>
      <c r="AB45" s="450">
        <v>209673.8417077359</v>
      </c>
    </row>
    <row r="46" spans="1:28" ht="14.25" customHeight="1">
      <c r="A46" s="98"/>
      <c r="B46" s="62" t="s">
        <v>490</v>
      </c>
      <c r="C46" s="98"/>
      <c r="D46" s="46"/>
      <c r="E46" s="450">
        <v>77023497.478749871</v>
      </c>
      <c r="F46" s="450">
        <v>66248768.655329511</v>
      </c>
      <c r="G46" s="450">
        <v>54212535.10553319</v>
      </c>
      <c r="H46" s="450">
        <v>3074810.0582606732</v>
      </c>
      <c r="I46" s="450">
        <v>1502196.9574081034</v>
      </c>
      <c r="J46" s="450">
        <v>24684869.669450864</v>
      </c>
      <c r="K46" s="450">
        <v>24950658.420413561</v>
      </c>
      <c r="L46" s="450">
        <v>6537836.6655871822</v>
      </c>
      <c r="M46" s="450">
        <v>2680011.093376894</v>
      </c>
      <c r="N46" s="98"/>
      <c r="O46" s="62" t="s">
        <v>490</v>
      </c>
      <c r="P46" s="98"/>
      <c r="Q46" s="46"/>
      <c r="R46" s="449">
        <v>496917.75133601564</v>
      </c>
      <c r="S46" s="450">
        <v>845522.54697067931</v>
      </c>
      <c r="T46" s="450">
        <v>1599078.7126054338</v>
      </c>
      <c r="U46" s="450">
        <v>257908.5810175144</v>
      </c>
      <c r="V46" s="450">
        <v>658397.98028064589</v>
      </c>
      <c r="W46" s="450">
        <v>5498396.8842091514</v>
      </c>
      <c r="X46" s="450">
        <v>1331731.2134779014</v>
      </c>
      <c r="Y46" s="450">
        <v>5448.573525947987</v>
      </c>
      <c r="Z46" s="450">
        <v>4161217.0972053064</v>
      </c>
      <c r="AA46" s="450">
        <v>11231593.926840538</v>
      </c>
      <c r="AB46" s="450">
        <v>456865.10342023219</v>
      </c>
    </row>
    <row r="47" spans="1:28" ht="14.25" customHeight="1">
      <c r="A47" s="98"/>
      <c r="B47" s="62" t="s">
        <v>491</v>
      </c>
      <c r="C47" s="98"/>
      <c r="D47" s="46"/>
      <c r="E47" s="450">
        <v>210231771.10699421</v>
      </c>
      <c r="F47" s="450">
        <v>194988693.07190952</v>
      </c>
      <c r="G47" s="450">
        <v>172887988.52427566</v>
      </c>
      <c r="H47" s="450">
        <v>8567595.4046460334</v>
      </c>
      <c r="I47" s="450">
        <v>993874.54211475688</v>
      </c>
      <c r="J47" s="450">
        <v>96583992.837331161</v>
      </c>
      <c r="K47" s="450">
        <v>66742525.740183741</v>
      </c>
      <c r="L47" s="450">
        <v>12894854.841807047</v>
      </c>
      <c r="M47" s="450">
        <v>5058200.5555749442</v>
      </c>
      <c r="N47" s="98"/>
      <c r="O47" s="62" t="s">
        <v>491</v>
      </c>
      <c r="P47" s="98"/>
      <c r="Q47" s="46"/>
      <c r="R47" s="449">
        <v>1673875.7611965095</v>
      </c>
      <c r="S47" s="450">
        <v>1021605.6762739059</v>
      </c>
      <c r="T47" s="450">
        <v>3825016.7267670985</v>
      </c>
      <c r="U47" s="450">
        <v>949632.81689602765</v>
      </c>
      <c r="V47" s="450">
        <v>366523.30509856698</v>
      </c>
      <c r="W47" s="450">
        <v>9205849.7058268469</v>
      </c>
      <c r="X47" s="450">
        <v>2190434.4649295136</v>
      </c>
      <c r="Y47" s="450">
        <v>6801.1077004084946</v>
      </c>
      <c r="Z47" s="450">
        <v>7008614.1331969285</v>
      </c>
      <c r="AA47" s="450">
        <v>16939737.17579855</v>
      </c>
      <c r="AB47" s="450">
        <v>1696659.1407141276</v>
      </c>
    </row>
    <row r="48" spans="1:28" ht="14.25" customHeight="1">
      <c r="A48" s="98"/>
      <c r="B48" s="62" t="s">
        <v>492</v>
      </c>
      <c r="C48" s="98"/>
      <c r="D48" s="46"/>
      <c r="E48" s="450">
        <v>605629251.07390034</v>
      </c>
      <c r="F48" s="450">
        <v>576621079.9269135</v>
      </c>
      <c r="G48" s="450">
        <v>515144568.69962758</v>
      </c>
      <c r="H48" s="450">
        <v>21648086.99333002</v>
      </c>
      <c r="I48" s="450">
        <v>15303198.350197919</v>
      </c>
      <c r="J48" s="450">
        <v>322711040.85623032</v>
      </c>
      <c r="K48" s="450">
        <v>155482242.49986947</v>
      </c>
      <c r="L48" s="450">
        <v>28219553.26470495</v>
      </c>
      <c r="M48" s="450">
        <v>12051697.496533189</v>
      </c>
      <c r="N48" s="98"/>
      <c r="O48" s="62" t="s">
        <v>492</v>
      </c>
      <c r="P48" s="98"/>
      <c r="Q48" s="46"/>
      <c r="R48" s="449">
        <v>6199628.9634785373</v>
      </c>
      <c r="S48" s="450">
        <v>2004869.1220833128</v>
      </c>
      <c r="T48" s="450">
        <v>5602440.2481858432</v>
      </c>
      <c r="U48" s="450">
        <v>2054207.5543465777</v>
      </c>
      <c r="V48" s="450">
        <v>306709.88007750415</v>
      </c>
      <c r="W48" s="450">
        <v>33256957.962580629</v>
      </c>
      <c r="X48" s="450">
        <v>12724375.986653654</v>
      </c>
      <c r="Y48" s="450">
        <v>39531.531340099267</v>
      </c>
      <c r="Z48" s="450">
        <v>20493050.444586858</v>
      </c>
      <c r="AA48" s="450">
        <v>36184512.348068297</v>
      </c>
      <c r="AB48" s="450">
        <v>7176341.2010815134</v>
      </c>
    </row>
    <row r="49" spans="1:53" ht="14.25" customHeight="1">
      <c r="A49" s="98"/>
      <c r="B49" s="62" t="s">
        <v>493</v>
      </c>
      <c r="C49" s="98"/>
      <c r="D49" s="46"/>
      <c r="E49" s="450">
        <v>1864294787.3716862</v>
      </c>
      <c r="F49" s="450">
        <v>1824654898.8284156</v>
      </c>
      <c r="G49" s="450">
        <v>1660265734.6619556</v>
      </c>
      <c r="H49" s="450">
        <v>21652554.427657757</v>
      </c>
      <c r="I49" s="450">
        <v>32948070.08408168</v>
      </c>
      <c r="J49" s="450">
        <v>1229832586.1323822</v>
      </c>
      <c r="K49" s="450">
        <v>375832524.01783413</v>
      </c>
      <c r="L49" s="450">
        <v>54902369.122101277</v>
      </c>
      <c r="M49" s="450">
        <v>23895228.408079278</v>
      </c>
      <c r="N49" s="98"/>
      <c r="O49" s="62" t="s">
        <v>493</v>
      </c>
      <c r="P49" s="98"/>
      <c r="Q49" s="46"/>
      <c r="R49" s="449">
        <v>11121151.499822287</v>
      </c>
      <c r="S49" s="450">
        <v>2425304.1853588102</v>
      </c>
      <c r="T49" s="450">
        <v>13438354.641359286</v>
      </c>
      <c r="U49" s="450">
        <v>3154334.4924627808</v>
      </c>
      <c r="V49" s="450">
        <v>867995.8950188437</v>
      </c>
      <c r="W49" s="450">
        <v>109486795.04435906</v>
      </c>
      <c r="X49" s="450">
        <v>46376524.971923597</v>
      </c>
      <c r="Y49" s="450">
        <v>114844.20023261328</v>
      </c>
      <c r="Z49" s="450">
        <v>62995425.872202851</v>
      </c>
      <c r="AA49" s="450">
        <v>48808145.091396295</v>
      </c>
      <c r="AB49" s="450">
        <v>9168256.5481259245</v>
      </c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</row>
    <row r="50" spans="1:53" ht="14.25" customHeight="1">
      <c r="A50" s="98"/>
      <c r="B50" s="62" t="s">
        <v>494</v>
      </c>
      <c r="C50" s="98"/>
      <c r="D50" s="46"/>
      <c r="E50" s="450">
        <v>4480961281.0939846</v>
      </c>
      <c r="F50" s="450">
        <v>4333006076.1234236</v>
      </c>
      <c r="G50" s="450">
        <v>3401275267.4638834</v>
      </c>
      <c r="H50" s="450">
        <v>62783618.193905279</v>
      </c>
      <c r="I50" s="450">
        <v>71941135.895016357</v>
      </c>
      <c r="J50" s="450">
        <v>2124559872.3318768</v>
      </c>
      <c r="K50" s="450">
        <v>1020231738.1923736</v>
      </c>
      <c r="L50" s="450">
        <v>178709379.9464635</v>
      </c>
      <c r="M50" s="450">
        <v>93779659.584322572</v>
      </c>
      <c r="N50" s="98"/>
      <c r="O50" s="62" t="s">
        <v>494</v>
      </c>
      <c r="P50" s="98"/>
      <c r="Q50" s="46"/>
      <c r="R50" s="449">
        <v>29188909.868149858</v>
      </c>
      <c r="S50" s="450">
        <v>14937117.876618432</v>
      </c>
      <c r="T50" s="450">
        <v>27924893.383234512</v>
      </c>
      <c r="U50" s="450">
        <v>6760294.7786455899</v>
      </c>
      <c r="V50" s="450">
        <v>4133982.1230532262</v>
      </c>
      <c r="W50" s="450">
        <v>753021428.71307635</v>
      </c>
      <c r="X50" s="450">
        <v>113411227.9871856</v>
      </c>
      <c r="Y50" s="450">
        <v>602371.86316444527</v>
      </c>
      <c r="Z50" s="450">
        <v>82150417.398250535</v>
      </c>
      <c r="AA50" s="450">
        <v>170079244.33426726</v>
      </c>
      <c r="AB50" s="450">
        <v>22164816.94430048</v>
      </c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</row>
    <row r="51" spans="1:53" ht="14.25" customHeight="1">
      <c r="A51" s="98"/>
      <c r="B51" s="62" t="s">
        <v>495</v>
      </c>
      <c r="C51" s="98"/>
      <c r="D51" s="46"/>
      <c r="E51" s="450">
        <v>12747887523.188135</v>
      </c>
      <c r="F51" s="450">
        <v>12562891938.114494</v>
      </c>
      <c r="G51" s="450">
        <v>11482974092.581224</v>
      </c>
      <c r="H51" s="450">
        <v>147230324.84309861</v>
      </c>
      <c r="I51" s="450">
        <v>202128799.93028885</v>
      </c>
      <c r="J51" s="450">
        <v>9574800977.3443069</v>
      </c>
      <c r="K51" s="450">
        <v>1558813990.4635291</v>
      </c>
      <c r="L51" s="450">
        <v>353332160.50239217</v>
      </c>
      <c r="M51" s="450">
        <v>160104119.15879998</v>
      </c>
      <c r="N51" s="98"/>
      <c r="O51" s="62" t="s">
        <v>495</v>
      </c>
      <c r="P51" s="98"/>
      <c r="Q51" s="46"/>
      <c r="R51" s="449">
        <v>71567861.555510655</v>
      </c>
      <c r="S51" s="450">
        <v>19575827.728959948</v>
      </c>
      <c r="T51" s="450">
        <v>84154215.805758163</v>
      </c>
      <c r="U51" s="450">
        <v>11025224.33228812</v>
      </c>
      <c r="V51" s="450">
        <v>6904911.9210752817</v>
      </c>
      <c r="W51" s="450">
        <v>726585685.03087819</v>
      </c>
      <c r="X51" s="450">
        <v>557909063.41395235</v>
      </c>
      <c r="Y51" s="450">
        <v>677247.04153656785</v>
      </c>
      <c r="Z51" s="450">
        <v>167999374.57538933</v>
      </c>
      <c r="AA51" s="450">
        <v>233826576.11410594</v>
      </c>
      <c r="AB51" s="450">
        <v>48830991.04046537</v>
      </c>
    </row>
    <row r="52" spans="1:53" ht="14.25" customHeight="1">
      <c r="A52" s="98"/>
      <c r="B52" s="62" t="s">
        <v>432</v>
      </c>
      <c r="C52" s="98"/>
      <c r="D52" s="46"/>
      <c r="E52" s="450">
        <v>37317102388.770874</v>
      </c>
      <c r="F52" s="450">
        <v>37038149296.071922</v>
      </c>
      <c r="G52" s="450">
        <v>34908645289.009789</v>
      </c>
      <c r="H52" s="450">
        <v>54253924.019034922</v>
      </c>
      <c r="I52" s="450">
        <v>679676965.28942251</v>
      </c>
      <c r="J52" s="450">
        <v>29469586003.745815</v>
      </c>
      <c r="K52" s="450">
        <v>4705128395.955513</v>
      </c>
      <c r="L52" s="450">
        <v>677448414.28689027</v>
      </c>
      <c r="M52" s="450">
        <v>433559642.50198162</v>
      </c>
      <c r="N52" s="98"/>
      <c r="O52" s="62" t="s">
        <v>432</v>
      </c>
      <c r="P52" s="98"/>
      <c r="Q52" s="46"/>
      <c r="R52" s="449">
        <v>153572142.96384281</v>
      </c>
      <c r="S52" s="450">
        <v>6417168.8344997289</v>
      </c>
      <c r="T52" s="450">
        <v>73762484.988821968</v>
      </c>
      <c r="U52" s="450">
        <v>6856639.759957606</v>
      </c>
      <c r="V52" s="450">
        <v>3280335.2377865636</v>
      </c>
      <c r="W52" s="450">
        <v>1452055592.775244</v>
      </c>
      <c r="X52" s="450">
        <v>1118774154.672632</v>
      </c>
      <c r="Y52" s="450">
        <v>683274.32401439094</v>
      </c>
      <c r="Z52" s="450">
        <v>332598163.77859747</v>
      </c>
      <c r="AA52" s="450">
        <v>588451610.47048151</v>
      </c>
      <c r="AB52" s="450">
        <v>309498517.77152592</v>
      </c>
    </row>
    <row r="53" spans="1:53" ht="14.25" customHeight="1">
      <c r="A53" s="1100" t="s">
        <v>20</v>
      </c>
      <c r="B53" s="1100"/>
      <c r="C53" s="1100"/>
      <c r="D53" s="2"/>
      <c r="E53" s="450"/>
      <c r="F53" s="450"/>
      <c r="G53" s="450"/>
      <c r="H53" s="450"/>
      <c r="I53" s="450"/>
      <c r="J53" s="450"/>
      <c r="K53" s="450"/>
      <c r="L53" s="450"/>
      <c r="M53" s="450"/>
      <c r="N53" s="1100" t="s">
        <v>20</v>
      </c>
      <c r="O53" s="1100"/>
      <c r="P53" s="1100"/>
      <c r="Q53" s="2"/>
      <c r="R53" s="449"/>
      <c r="S53" s="450"/>
      <c r="T53" s="450"/>
      <c r="U53" s="450"/>
      <c r="V53" s="450"/>
      <c r="W53" s="450"/>
      <c r="X53" s="450"/>
      <c r="Y53" s="450"/>
      <c r="Z53" s="450"/>
      <c r="AA53" s="450"/>
      <c r="AB53" s="450"/>
    </row>
    <row r="54" spans="1:53" ht="14.25" customHeight="1">
      <c r="A54" s="44"/>
      <c r="B54" s="62" t="s">
        <v>487</v>
      </c>
      <c r="C54" s="44"/>
      <c r="D54" s="180"/>
      <c r="E54" s="450">
        <v>3353128.6538219471</v>
      </c>
      <c r="F54" s="450">
        <v>2189971.5335288425</v>
      </c>
      <c r="G54" s="450">
        <v>1694506.1300782315</v>
      </c>
      <c r="H54" s="450">
        <v>124380.68379221873</v>
      </c>
      <c r="I54" s="450">
        <v>0</v>
      </c>
      <c r="J54" s="450">
        <v>228353.41127365574</v>
      </c>
      <c r="K54" s="450">
        <v>1341772.0350123572</v>
      </c>
      <c r="L54" s="450">
        <v>455245.29139016598</v>
      </c>
      <c r="M54" s="450">
        <v>79884.593740096767</v>
      </c>
      <c r="N54" s="44"/>
      <c r="O54" s="62" t="s">
        <v>487</v>
      </c>
      <c r="P54" s="44"/>
      <c r="Q54" s="180"/>
      <c r="R54" s="449">
        <v>26742.936473373051</v>
      </c>
      <c r="S54" s="450">
        <v>164107.52476977004</v>
      </c>
      <c r="T54" s="450">
        <v>139553.60137689894</v>
      </c>
      <c r="U54" s="450">
        <v>43604.649484532158</v>
      </c>
      <c r="V54" s="450">
        <v>1351.9855454950848</v>
      </c>
      <c r="W54" s="450">
        <v>40220.112060444611</v>
      </c>
      <c r="X54" s="450">
        <v>0</v>
      </c>
      <c r="Y54" s="450">
        <v>2696.8374015411696</v>
      </c>
      <c r="Z54" s="450">
        <v>37523.27465890345</v>
      </c>
      <c r="AA54" s="450">
        <v>1287922.5174618855</v>
      </c>
      <c r="AB54" s="450">
        <v>124765.39716878161</v>
      </c>
    </row>
    <row r="55" spans="1:53" ht="14.25" customHeight="1">
      <c r="A55" s="6"/>
      <c r="B55" s="62" t="s">
        <v>488</v>
      </c>
      <c r="C55" s="6"/>
      <c r="D55" s="2"/>
      <c r="E55" s="450">
        <v>7822663.7464494845</v>
      </c>
      <c r="F55" s="450">
        <v>4259131.0381363537</v>
      </c>
      <c r="G55" s="450">
        <v>3561520.550562615</v>
      </c>
      <c r="H55" s="450">
        <v>319874.31399074499</v>
      </c>
      <c r="I55" s="450">
        <v>38007.571795110234</v>
      </c>
      <c r="J55" s="450">
        <v>563656.22227047558</v>
      </c>
      <c r="K55" s="450">
        <v>2639982.442506284</v>
      </c>
      <c r="L55" s="450">
        <v>608523.89813211362</v>
      </c>
      <c r="M55" s="450">
        <v>28726.850597127577</v>
      </c>
      <c r="N55" s="6"/>
      <c r="O55" s="62" t="s">
        <v>488</v>
      </c>
      <c r="P55" s="6"/>
      <c r="Q55" s="2"/>
      <c r="R55" s="449">
        <v>41150.19419251036</v>
      </c>
      <c r="S55" s="450">
        <v>235787.63865046785</v>
      </c>
      <c r="T55" s="450">
        <v>236794.86984199652</v>
      </c>
      <c r="U55" s="450">
        <v>66064.344850011097</v>
      </c>
      <c r="V55" s="450">
        <v>0</v>
      </c>
      <c r="W55" s="450">
        <v>89086.589441626726</v>
      </c>
      <c r="X55" s="450">
        <v>41.264236854152294</v>
      </c>
      <c r="Y55" s="450">
        <v>655.17591266071963</v>
      </c>
      <c r="Z55" s="450">
        <v>88390.149292111833</v>
      </c>
      <c r="AA55" s="450">
        <v>3563833.9856617372</v>
      </c>
      <c r="AB55" s="450">
        <v>301.27734860919537</v>
      </c>
    </row>
    <row r="56" spans="1:53" ht="14.25" customHeight="1">
      <c r="A56" s="98"/>
      <c r="B56" s="62" t="s">
        <v>489</v>
      </c>
      <c r="C56" s="98"/>
      <c r="D56" s="46"/>
      <c r="E56" s="450">
        <v>14073664.334852988</v>
      </c>
      <c r="F56" s="450">
        <v>8536204.4045340344</v>
      </c>
      <c r="G56" s="450">
        <v>6935226.7544201091</v>
      </c>
      <c r="H56" s="450">
        <v>696583.49513486505</v>
      </c>
      <c r="I56" s="450">
        <v>4345.3304776501764</v>
      </c>
      <c r="J56" s="450">
        <v>1298383.0187909226</v>
      </c>
      <c r="K56" s="450">
        <v>4935914.9100166764</v>
      </c>
      <c r="L56" s="450">
        <v>1209872.7640105304</v>
      </c>
      <c r="M56" s="450">
        <v>128262.57222551717</v>
      </c>
      <c r="N56" s="98"/>
      <c r="O56" s="62" t="s">
        <v>489</v>
      </c>
      <c r="P56" s="98"/>
      <c r="Q56" s="46"/>
      <c r="R56" s="449">
        <v>108683.12351887848</v>
      </c>
      <c r="S56" s="450">
        <v>421795.73324830912</v>
      </c>
      <c r="T56" s="450">
        <v>485290.98060878791</v>
      </c>
      <c r="U56" s="450">
        <v>61536.389549543768</v>
      </c>
      <c r="V56" s="450">
        <v>4303.9648594935288</v>
      </c>
      <c r="W56" s="450">
        <v>391104.88610339916</v>
      </c>
      <c r="X56" s="450">
        <v>61333.049855676851</v>
      </c>
      <c r="Y56" s="450">
        <v>903.35304534124884</v>
      </c>
      <c r="Z56" s="450">
        <v>328868.48320238112</v>
      </c>
      <c r="AA56" s="450">
        <v>5545382.3943147464</v>
      </c>
      <c r="AB56" s="450">
        <v>7922.4639957992858</v>
      </c>
    </row>
    <row r="57" spans="1:53" ht="14.25" customHeight="1">
      <c r="A57" s="98"/>
      <c r="B57" s="62" t="s">
        <v>490</v>
      </c>
      <c r="C57" s="98"/>
      <c r="D57" s="46"/>
      <c r="E57" s="450">
        <v>32377399.717590861</v>
      </c>
      <c r="F57" s="450">
        <v>23199863.03375883</v>
      </c>
      <c r="G57" s="450">
        <v>19185357.439528916</v>
      </c>
      <c r="H57" s="450">
        <v>1256821.5612116486</v>
      </c>
      <c r="I57" s="450">
        <v>90648.044782659505</v>
      </c>
      <c r="J57" s="450">
        <v>5510654.106901126</v>
      </c>
      <c r="K57" s="450">
        <v>12327233.726633467</v>
      </c>
      <c r="L57" s="450">
        <v>2231391.6724242573</v>
      </c>
      <c r="M57" s="450">
        <v>367566.59950247698</v>
      </c>
      <c r="N57" s="98"/>
      <c r="O57" s="62" t="s">
        <v>490</v>
      </c>
      <c r="P57" s="98"/>
      <c r="Q57" s="46"/>
      <c r="R57" s="449">
        <v>272088.15174942394</v>
      </c>
      <c r="S57" s="450">
        <v>587268.34900131088</v>
      </c>
      <c r="T57" s="450">
        <v>722860.61635831557</v>
      </c>
      <c r="U57" s="450">
        <v>224945.49675788326</v>
      </c>
      <c r="V57" s="450">
        <v>56662.459054846819</v>
      </c>
      <c r="W57" s="450">
        <v>1783113.9218056651</v>
      </c>
      <c r="X57" s="450">
        <v>43360.26741120252</v>
      </c>
      <c r="Y57" s="450">
        <v>1383.8447105828564</v>
      </c>
      <c r="Z57" s="450">
        <v>1738369.8096838794</v>
      </c>
      <c r="AA57" s="450">
        <v>9361152.9624470193</v>
      </c>
      <c r="AB57" s="450">
        <v>183616.27861499522</v>
      </c>
    </row>
    <row r="58" spans="1:53" ht="14.25" customHeight="1">
      <c r="A58" s="98"/>
      <c r="B58" s="62" t="s">
        <v>491</v>
      </c>
      <c r="C58" s="98"/>
      <c r="D58" s="46"/>
      <c r="E58" s="450">
        <v>70712885.610541388</v>
      </c>
      <c r="F58" s="450">
        <v>57695776.941453025</v>
      </c>
      <c r="G58" s="450">
        <v>48469030.739449069</v>
      </c>
      <c r="H58" s="450">
        <v>3292688.1311648567</v>
      </c>
      <c r="I58" s="450">
        <v>1039320.9720080378</v>
      </c>
      <c r="J58" s="450">
        <v>18455589.22607265</v>
      </c>
      <c r="K58" s="450">
        <v>25681432.41020349</v>
      </c>
      <c r="L58" s="450">
        <v>5418176.6251223776</v>
      </c>
      <c r="M58" s="450">
        <v>2104013.0996437217</v>
      </c>
      <c r="N58" s="98"/>
      <c r="O58" s="62" t="s">
        <v>491</v>
      </c>
      <c r="P58" s="98"/>
      <c r="Q58" s="46"/>
      <c r="R58" s="449">
        <v>444165.61773875979</v>
      </c>
      <c r="S58" s="450">
        <v>769574.40134757757</v>
      </c>
      <c r="T58" s="450">
        <v>1455362.7185275555</v>
      </c>
      <c r="U58" s="450">
        <v>349160.85974615894</v>
      </c>
      <c r="V58" s="450">
        <v>295899.92811860557</v>
      </c>
      <c r="W58" s="450">
        <v>3808569.5768815666</v>
      </c>
      <c r="X58" s="450">
        <v>414973.95997292927</v>
      </c>
      <c r="Y58" s="450">
        <v>3539.8517137352474</v>
      </c>
      <c r="Z58" s="450">
        <v>3390055.7651949017</v>
      </c>
      <c r="AA58" s="450">
        <v>13333885.056888716</v>
      </c>
      <c r="AB58" s="450">
        <v>316776.38780028111</v>
      </c>
    </row>
    <row r="59" spans="1:53" ht="14.25" customHeight="1">
      <c r="A59" s="98"/>
      <c r="B59" s="62" t="s">
        <v>492</v>
      </c>
      <c r="C59" s="98"/>
      <c r="D59" s="46"/>
      <c r="E59" s="450">
        <v>175196873.30892971</v>
      </c>
      <c r="F59" s="450">
        <v>156885964.28295749</v>
      </c>
      <c r="G59" s="450">
        <v>128999511.02883923</v>
      </c>
      <c r="H59" s="450">
        <v>6446551.4192383504</v>
      </c>
      <c r="I59" s="450">
        <v>1916131.3777473667</v>
      </c>
      <c r="J59" s="450">
        <v>62566276.01818385</v>
      </c>
      <c r="K59" s="450">
        <v>58070552.213669769</v>
      </c>
      <c r="L59" s="450">
        <v>17543576.876638398</v>
      </c>
      <c r="M59" s="450">
        <v>8715657.8134388663</v>
      </c>
      <c r="N59" s="98"/>
      <c r="O59" s="62" t="s">
        <v>492</v>
      </c>
      <c r="P59" s="98"/>
      <c r="Q59" s="46"/>
      <c r="R59" s="449">
        <v>2206241.2723310362</v>
      </c>
      <c r="S59" s="450">
        <v>1281357.0069533996</v>
      </c>
      <c r="T59" s="450">
        <v>4094382.8018873227</v>
      </c>
      <c r="U59" s="450">
        <v>821972.85259517247</v>
      </c>
      <c r="V59" s="450">
        <v>423965.12943259574</v>
      </c>
      <c r="W59" s="450">
        <v>10342876.377479713</v>
      </c>
      <c r="X59" s="450">
        <v>2325190.9399059447</v>
      </c>
      <c r="Y59" s="450">
        <v>6006.6637003815531</v>
      </c>
      <c r="Z59" s="450">
        <v>8011678.7738733944</v>
      </c>
      <c r="AA59" s="450">
        <v>20380247.041505434</v>
      </c>
      <c r="AB59" s="450">
        <v>2069338.0155331378</v>
      </c>
    </row>
    <row r="60" spans="1:53" ht="14.25" customHeight="1">
      <c r="A60" s="98"/>
      <c r="B60" s="62" t="s">
        <v>493</v>
      </c>
      <c r="C60" s="98"/>
      <c r="D60" s="46"/>
      <c r="E60" s="450">
        <v>384614376.40053332</v>
      </c>
      <c r="F60" s="450">
        <v>368948545.35059923</v>
      </c>
      <c r="G60" s="450">
        <v>313697541.73908955</v>
      </c>
      <c r="H60" s="450">
        <v>11887279.79378186</v>
      </c>
      <c r="I60" s="450">
        <v>11893073.935937367</v>
      </c>
      <c r="J60" s="450">
        <v>184583217.13032162</v>
      </c>
      <c r="K60" s="450">
        <v>105333970.87904862</v>
      </c>
      <c r="L60" s="450">
        <v>29861516.748341039</v>
      </c>
      <c r="M60" s="450">
        <v>13080607.258310746</v>
      </c>
      <c r="N60" s="98"/>
      <c r="O60" s="62" t="s">
        <v>493</v>
      </c>
      <c r="P60" s="98"/>
      <c r="Q60" s="46"/>
      <c r="R60" s="449">
        <v>2938453.9131147377</v>
      </c>
      <c r="S60" s="450">
        <v>1788557.5698603839</v>
      </c>
      <c r="T60" s="450">
        <v>6216142.7479354488</v>
      </c>
      <c r="U60" s="450">
        <v>1452285.4368687731</v>
      </c>
      <c r="V60" s="450">
        <v>4385469.8222509418</v>
      </c>
      <c r="W60" s="450">
        <v>25389486.863168608</v>
      </c>
      <c r="X60" s="450">
        <v>5824053.7761240881</v>
      </c>
      <c r="Y60" s="450">
        <v>19447.934270626931</v>
      </c>
      <c r="Z60" s="450">
        <v>19545985.152773902</v>
      </c>
      <c r="AA60" s="450">
        <v>22843008.268802751</v>
      </c>
      <c r="AB60" s="450">
        <v>7177177.2188685201</v>
      </c>
    </row>
    <row r="61" spans="1:53" ht="14.25" customHeight="1">
      <c r="A61" s="98"/>
      <c r="B61" s="62" t="s">
        <v>494</v>
      </c>
      <c r="C61" s="98"/>
      <c r="D61" s="46"/>
      <c r="E61" s="450">
        <v>706350522.62408924</v>
      </c>
      <c r="F61" s="450">
        <v>666869123.26530182</v>
      </c>
      <c r="G61" s="450">
        <v>599833892.81664884</v>
      </c>
      <c r="H61" s="450">
        <v>23799885.854474597</v>
      </c>
      <c r="I61" s="450">
        <v>2468233.2593630203</v>
      </c>
      <c r="J61" s="450">
        <v>385861509.36678398</v>
      </c>
      <c r="K61" s="450">
        <v>187704264.33602712</v>
      </c>
      <c r="L61" s="450">
        <v>35289860.185804248</v>
      </c>
      <c r="M61" s="450">
        <v>19867199.534402642</v>
      </c>
      <c r="N61" s="98"/>
      <c r="O61" s="62" t="s">
        <v>494</v>
      </c>
      <c r="P61" s="98"/>
      <c r="Q61" s="46"/>
      <c r="R61" s="449">
        <v>5472762.4621873377</v>
      </c>
      <c r="S61" s="450">
        <v>1687398.6709055412</v>
      </c>
      <c r="T61" s="450">
        <v>4122064.2883654293</v>
      </c>
      <c r="U61" s="450">
        <v>3603487.5844605998</v>
      </c>
      <c r="V61" s="450">
        <v>536947.64548270463</v>
      </c>
      <c r="W61" s="450">
        <v>31745370.262848798</v>
      </c>
      <c r="X61" s="450">
        <v>12244355.020127635</v>
      </c>
      <c r="Y61" s="450">
        <v>100020.96471480306</v>
      </c>
      <c r="Z61" s="450">
        <v>19400994.278006367</v>
      </c>
      <c r="AA61" s="450">
        <v>45431433.37125545</v>
      </c>
      <c r="AB61" s="450">
        <v>5950034.012467904</v>
      </c>
    </row>
    <row r="62" spans="1:53" ht="14.25" customHeight="1">
      <c r="A62" s="98"/>
      <c r="B62" s="62" t="s">
        <v>495</v>
      </c>
      <c r="C62" s="98"/>
      <c r="D62" s="46"/>
      <c r="E62" s="450">
        <v>1730325022.2090044</v>
      </c>
      <c r="F62" s="450">
        <v>1655516749.2237973</v>
      </c>
      <c r="G62" s="450">
        <v>1478540112.3816066</v>
      </c>
      <c r="H62" s="450">
        <v>68140550.773492977</v>
      </c>
      <c r="I62" s="450">
        <v>20282512.975763805</v>
      </c>
      <c r="J62" s="450">
        <v>953094662.49340117</v>
      </c>
      <c r="K62" s="450">
        <v>437022386.13894892</v>
      </c>
      <c r="L62" s="450">
        <v>96824893.492183045</v>
      </c>
      <c r="M62" s="450">
        <v>54593910.906363033</v>
      </c>
      <c r="N62" s="98"/>
      <c r="O62" s="62" t="s">
        <v>495</v>
      </c>
      <c r="P62" s="98"/>
      <c r="Q62" s="46"/>
      <c r="R62" s="449">
        <v>11678780.814232085</v>
      </c>
      <c r="S62" s="450">
        <v>7518435.3354045982</v>
      </c>
      <c r="T62" s="450">
        <v>17593532.623162989</v>
      </c>
      <c r="U62" s="450">
        <v>2883188.7404649826</v>
      </c>
      <c r="V62" s="450">
        <v>2557045.0725553678</v>
      </c>
      <c r="W62" s="450">
        <v>80151743.350007698</v>
      </c>
      <c r="X62" s="450">
        <v>39680755.407868862</v>
      </c>
      <c r="Y62" s="450">
        <v>94658.514940714755</v>
      </c>
      <c r="Z62" s="450">
        <v>40376329.427198112</v>
      </c>
      <c r="AA62" s="450">
        <v>86821844.080155447</v>
      </c>
      <c r="AB62" s="450">
        <v>12013571.094948703</v>
      </c>
    </row>
    <row r="63" spans="1:53" ht="14.25" customHeight="1" thickBot="1">
      <c r="A63" s="100"/>
      <c r="B63" s="63" t="s">
        <v>432</v>
      </c>
      <c r="C63" s="100"/>
      <c r="D63" s="181"/>
      <c r="E63" s="452">
        <v>14553657997.658129</v>
      </c>
      <c r="F63" s="452">
        <v>14370572179.981682</v>
      </c>
      <c r="G63" s="452">
        <v>12925933166.269218</v>
      </c>
      <c r="H63" s="452">
        <v>120097165.25135368</v>
      </c>
      <c r="I63" s="452">
        <v>316810662.92095321</v>
      </c>
      <c r="J63" s="452">
        <v>10213203749.777273</v>
      </c>
      <c r="K63" s="452">
        <v>2190613690.5684876</v>
      </c>
      <c r="L63" s="452">
        <v>315415460.46642268</v>
      </c>
      <c r="M63" s="452">
        <v>153169454.94363162</v>
      </c>
      <c r="N63" s="100"/>
      <c r="O63" s="63" t="s">
        <v>432</v>
      </c>
      <c r="P63" s="100"/>
      <c r="Q63" s="181"/>
      <c r="R63" s="451">
        <v>81799901.531775534</v>
      </c>
      <c r="S63" s="452">
        <v>9888283.1651706137</v>
      </c>
      <c r="T63" s="452">
        <v>56675201.859139152</v>
      </c>
      <c r="U63" s="452">
        <v>8856557.3956444189</v>
      </c>
      <c r="V63" s="452">
        <v>3637276.2582149501</v>
      </c>
      <c r="W63" s="452">
        <v>1129223553.2460406</v>
      </c>
      <c r="X63" s="452">
        <v>505747248.81804103</v>
      </c>
      <c r="Y63" s="452">
        <v>857143.34784447192</v>
      </c>
      <c r="Z63" s="452">
        <v>232925690.89332375</v>
      </c>
      <c r="AA63" s="452">
        <v>277160200.55563623</v>
      </c>
      <c r="AB63" s="452">
        <v>94102919.370865822</v>
      </c>
    </row>
    <row r="64" spans="1:53" s="598" customFormat="1" ht="13.65" customHeight="1">
      <c r="A64" s="600"/>
      <c r="B64" s="600"/>
      <c r="C64" s="600"/>
      <c r="D64" s="600"/>
      <c r="E64" s="601"/>
      <c r="F64" s="601"/>
      <c r="G64" s="601"/>
      <c r="H64" s="601"/>
      <c r="K64" s="599"/>
      <c r="L64" s="599"/>
      <c r="M64" s="599"/>
      <c r="N64" s="600"/>
      <c r="O64" s="600"/>
      <c r="P64" s="600"/>
      <c r="Q64" s="600"/>
      <c r="R64" s="601"/>
      <c r="S64" s="601"/>
      <c r="T64" s="601"/>
      <c r="U64" s="601"/>
      <c r="V64" s="601"/>
    </row>
    <row r="65" spans="11:13">
      <c r="K65" s="49"/>
      <c r="L65" s="49"/>
      <c r="M65" s="49"/>
    </row>
    <row r="66" spans="11:13">
      <c r="K66" s="49"/>
      <c r="L66" s="49"/>
      <c r="M66" s="49"/>
    </row>
    <row r="67" spans="11:13">
      <c r="K67" s="49"/>
      <c r="L67" s="49"/>
      <c r="M67" s="49"/>
    </row>
    <row r="68" spans="11:13">
      <c r="K68" s="49"/>
      <c r="L68" s="49"/>
      <c r="M68" s="49"/>
    </row>
    <row r="69" spans="11:13">
      <c r="K69" s="49"/>
      <c r="L69" s="49"/>
      <c r="M69" s="49"/>
    </row>
    <row r="70" spans="11:13">
      <c r="K70" s="49"/>
      <c r="L70" s="49"/>
      <c r="M70" s="49"/>
    </row>
    <row r="71" spans="11:13">
      <c r="K71" s="49"/>
      <c r="L71" s="49"/>
      <c r="M71" s="49"/>
    </row>
    <row r="72" spans="11:13">
      <c r="K72" s="49"/>
      <c r="L72" s="49"/>
      <c r="M72" s="49"/>
    </row>
  </sheetData>
  <mergeCells count="58">
    <mergeCell ref="N23:P23"/>
    <mergeCell ref="I1:M1"/>
    <mergeCell ref="W1:AB1"/>
    <mergeCell ref="A6:C6"/>
    <mergeCell ref="N6:P6"/>
    <mergeCell ref="A3:C5"/>
    <mergeCell ref="N3:P5"/>
    <mergeCell ref="F3:M3"/>
    <mergeCell ref="E3:E5"/>
    <mergeCell ref="F4:F5"/>
    <mergeCell ref="W4:Z4"/>
    <mergeCell ref="G4:K4"/>
    <mergeCell ref="L4:M4"/>
    <mergeCell ref="AB3:AB5"/>
    <mergeCell ref="AA3:AA5"/>
    <mergeCell ref="A14:C14"/>
    <mergeCell ref="A15:C15"/>
    <mergeCell ref="N11:P11"/>
    <mergeCell ref="A11:C11"/>
    <mergeCell ref="A13:C13"/>
    <mergeCell ref="N12:P12"/>
    <mergeCell ref="A12:C12"/>
    <mergeCell ref="A7:C7"/>
    <mergeCell ref="N10:P10"/>
    <mergeCell ref="A9:C9"/>
    <mergeCell ref="N8:P8"/>
    <mergeCell ref="N9:P9"/>
    <mergeCell ref="A10:C10"/>
    <mergeCell ref="A8:C8"/>
    <mergeCell ref="N17:P17"/>
    <mergeCell ref="R3:Z3"/>
    <mergeCell ref="R4:V4"/>
    <mergeCell ref="N15:P15"/>
    <mergeCell ref="N16:P16"/>
    <mergeCell ref="N14:P14"/>
    <mergeCell ref="N13:P13"/>
    <mergeCell ref="N7:P7"/>
    <mergeCell ref="N18:P18"/>
    <mergeCell ref="N20:P20"/>
    <mergeCell ref="A42:C42"/>
    <mergeCell ref="N53:P53"/>
    <mergeCell ref="N19:P19"/>
    <mergeCell ref="A53:C53"/>
    <mergeCell ref="N24:P24"/>
    <mergeCell ref="N31:P31"/>
    <mergeCell ref="N42:P42"/>
    <mergeCell ref="A24:C24"/>
    <mergeCell ref="A31:C31"/>
    <mergeCell ref="A19:C19"/>
    <mergeCell ref="N21:P21"/>
    <mergeCell ref="A22:C22"/>
    <mergeCell ref="N22:P22"/>
    <mergeCell ref="A23:C23"/>
    <mergeCell ref="A16:C16"/>
    <mergeCell ref="A17:C17"/>
    <mergeCell ref="A18:C18"/>
    <mergeCell ref="A20:C20"/>
    <mergeCell ref="A21:C21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3" manualBreakCount="3">
    <brk id="8" max="1048575" man="1"/>
    <brk id="13" max="1048575" man="1"/>
    <brk id="22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BE76"/>
  <sheetViews>
    <sheetView view="pageBreakPreview" topLeftCell="S1" zoomScaleNormal="50" workbookViewId="0">
      <selection activeCell="J65" sqref="J65"/>
    </sheetView>
  </sheetViews>
  <sheetFormatPr defaultColWidth="9.109375" defaultRowHeight="15.6"/>
  <cols>
    <col min="1" max="1" width="2.33203125" style="37" customWidth="1"/>
    <col min="2" max="2" width="15.6640625" style="37" customWidth="1"/>
    <col min="3" max="3" width="2.33203125" style="37" customWidth="1"/>
    <col min="4" max="4" width="1.6640625" style="38" customWidth="1"/>
    <col min="5" max="8" width="15.5546875" style="48" customWidth="1"/>
    <col min="9" max="11" width="18.33203125" style="48" customWidth="1"/>
    <col min="12" max="12" width="18.33203125" style="606" customWidth="1"/>
    <col min="13" max="13" width="18.33203125" style="37" customWidth="1"/>
    <col min="14" max="14" width="2.33203125" style="37" customWidth="1"/>
    <col min="15" max="15" width="15.6640625" style="38" customWidth="1"/>
    <col min="16" max="16" width="2.33203125" style="48" customWidth="1"/>
    <col min="17" max="17" width="1.6640625" style="48" customWidth="1"/>
    <col min="18" max="22" width="15" style="48" customWidth="1"/>
    <col min="23" max="26" width="16.44140625" style="588" customWidth="1"/>
    <col min="27" max="28" width="16.44140625" style="48" customWidth="1"/>
    <col min="29" max="29" width="9.109375" style="48"/>
    <col min="30" max="30" width="12.33203125" style="48" bestFit="1" customWidth="1"/>
    <col min="31" max="33" width="9.109375" style="48"/>
    <col min="34" max="36" width="15.44140625" style="48" bestFit="1" customWidth="1"/>
    <col min="37" max="37" width="14.109375" style="48" bestFit="1" customWidth="1"/>
    <col min="38" max="38" width="12.88671875" style="48" bestFit="1" customWidth="1"/>
    <col min="39" max="41" width="14.109375" style="48" bestFit="1" customWidth="1"/>
    <col min="42" max="42" width="12.88671875" style="48" bestFit="1" customWidth="1"/>
    <col min="43" max="46" width="9.109375" style="48"/>
    <col min="47" max="50" width="12.88671875" style="48" bestFit="1" customWidth="1"/>
    <col min="51" max="51" width="11.5546875" style="48" bestFit="1" customWidth="1"/>
    <col min="52" max="52" width="14.109375" style="48" bestFit="1" customWidth="1"/>
    <col min="53" max="53" width="12.88671875" style="48" bestFit="1" customWidth="1"/>
    <col min="54" max="54" width="10.33203125" style="48" bestFit="1" customWidth="1"/>
    <col min="55" max="57" width="12.88671875" style="48" bestFit="1" customWidth="1"/>
    <col min="58" max="16384" width="9.109375" style="48"/>
  </cols>
  <sheetData>
    <row r="1" spans="1:57" s="24" customFormat="1" ht="35.1" customHeight="1">
      <c r="A1" s="583"/>
      <c r="B1" s="583"/>
      <c r="C1" s="583"/>
      <c r="D1" s="583"/>
      <c r="E1" s="583"/>
      <c r="F1" s="583"/>
      <c r="G1" s="583"/>
      <c r="H1" s="104" t="s">
        <v>599</v>
      </c>
      <c r="I1" s="103" t="s">
        <v>330</v>
      </c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104" t="s">
        <v>599</v>
      </c>
      <c r="W1" s="584" t="s">
        <v>391</v>
      </c>
      <c r="Z1" s="585"/>
      <c r="AA1" s="583"/>
      <c r="AB1" s="583"/>
    </row>
    <row r="2" spans="1:57" ht="12.9" customHeight="1" thickBot="1">
      <c r="A2" s="48"/>
      <c r="B2" s="26"/>
      <c r="C2" s="26"/>
      <c r="D2" s="27"/>
      <c r="L2" s="48"/>
      <c r="M2" s="586" t="s">
        <v>66</v>
      </c>
      <c r="N2" s="48"/>
      <c r="O2" s="587"/>
      <c r="P2" s="26"/>
      <c r="Q2" s="27"/>
      <c r="AA2" s="51"/>
      <c r="AB2" s="28" t="s">
        <v>66</v>
      </c>
    </row>
    <row r="3" spans="1:57" s="590" customFormat="1" ht="15" customHeight="1">
      <c r="A3" s="1300" t="s">
        <v>23</v>
      </c>
      <c r="B3" s="1300"/>
      <c r="C3" s="1300"/>
      <c r="D3" s="29"/>
      <c r="E3" s="1101" t="s">
        <v>868</v>
      </c>
      <c r="F3" s="1175" t="s">
        <v>191</v>
      </c>
      <c r="G3" s="1176"/>
      <c r="H3" s="1176"/>
      <c r="I3" s="1176"/>
      <c r="J3" s="1176"/>
      <c r="K3" s="1176"/>
      <c r="L3" s="1176"/>
      <c r="M3" s="1176"/>
      <c r="N3" s="1300" t="s">
        <v>23</v>
      </c>
      <c r="O3" s="1300"/>
      <c r="P3" s="1300"/>
      <c r="Q3" s="29"/>
      <c r="R3" s="1175" t="s">
        <v>129</v>
      </c>
      <c r="S3" s="1176"/>
      <c r="T3" s="1176"/>
      <c r="U3" s="1176"/>
      <c r="V3" s="1176"/>
      <c r="W3" s="1176"/>
      <c r="X3" s="1176"/>
      <c r="Y3" s="222"/>
      <c r="Z3" s="223"/>
      <c r="AA3" s="1101" t="s">
        <v>862</v>
      </c>
      <c r="AB3" s="1107" t="s">
        <v>866</v>
      </c>
    </row>
    <row r="4" spans="1:57" s="590" customFormat="1" ht="15" customHeight="1">
      <c r="A4" s="1301"/>
      <c r="B4" s="1301"/>
      <c r="C4" s="1301"/>
      <c r="D4" s="30"/>
      <c r="E4" s="1102"/>
      <c r="F4" s="1195" t="s">
        <v>869</v>
      </c>
      <c r="G4" s="1189" t="s">
        <v>867</v>
      </c>
      <c r="H4" s="1190"/>
      <c r="I4" s="1190"/>
      <c r="J4" s="1190"/>
      <c r="K4" s="1192"/>
      <c r="L4" s="1189" t="s">
        <v>192</v>
      </c>
      <c r="M4" s="1192"/>
      <c r="N4" s="1301"/>
      <c r="O4" s="1301"/>
      <c r="P4" s="1301"/>
      <c r="Q4" s="30"/>
      <c r="R4" s="1189" t="s">
        <v>193</v>
      </c>
      <c r="S4" s="1190"/>
      <c r="T4" s="1190"/>
      <c r="U4" s="1190"/>
      <c r="V4" s="1192"/>
      <c r="W4" s="1307" t="s">
        <v>74</v>
      </c>
      <c r="X4" s="1185"/>
      <c r="Y4" s="232" t="s">
        <v>519</v>
      </c>
      <c r="Z4" s="233"/>
      <c r="AA4" s="1102"/>
      <c r="AB4" s="1108"/>
    </row>
    <row r="5" spans="1:57" s="591" customFormat="1" ht="48.75" customHeight="1">
      <c r="A5" s="1302"/>
      <c r="B5" s="1302"/>
      <c r="C5" s="1302"/>
      <c r="D5" s="31"/>
      <c r="E5" s="1103"/>
      <c r="F5" s="1103"/>
      <c r="G5" s="124" t="s">
        <v>68</v>
      </c>
      <c r="H5" s="125" t="s">
        <v>85</v>
      </c>
      <c r="I5" s="206" t="s">
        <v>69</v>
      </c>
      <c r="J5" s="124" t="s">
        <v>412</v>
      </c>
      <c r="K5" s="207" t="s">
        <v>77</v>
      </c>
      <c r="L5" s="124" t="s">
        <v>68</v>
      </c>
      <c r="M5" s="124" t="s">
        <v>70</v>
      </c>
      <c r="N5" s="1302"/>
      <c r="O5" s="1302"/>
      <c r="P5" s="1302"/>
      <c r="Q5" s="31"/>
      <c r="R5" s="124" t="s">
        <v>298</v>
      </c>
      <c r="S5" s="124" t="s">
        <v>71</v>
      </c>
      <c r="T5" s="124" t="s">
        <v>72</v>
      </c>
      <c r="U5" s="124" t="s">
        <v>521</v>
      </c>
      <c r="V5" s="125" t="s">
        <v>520</v>
      </c>
      <c r="W5" s="206" t="s">
        <v>68</v>
      </c>
      <c r="X5" s="125" t="s">
        <v>297</v>
      </c>
      <c r="Y5" s="125" t="s">
        <v>73</v>
      </c>
      <c r="Z5" s="125" t="s">
        <v>74</v>
      </c>
      <c r="AA5" s="1103"/>
      <c r="AB5" s="1109"/>
    </row>
    <row r="6" spans="1:57" s="33" customFormat="1" ht="23.4" hidden="1" customHeight="1">
      <c r="A6" s="1297" t="s">
        <v>212</v>
      </c>
      <c r="B6" s="1297"/>
      <c r="C6" s="1297"/>
      <c r="D6" s="32"/>
      <c r="E6" s="57">
        <v>58954089</v>
      </c>
      <c r="F6" s="58">
        <v>54706903</v>
      </c>
      <c r="G6" s="58">
        <v>37628720</v>
      </c>
      <c r="H6" s="58">
        <v>2369468</v>
      </c>
      <c r="I6" s="58">
        <v>1197469</v>
      </c>
      <c r="J6" s="58">
        <v>13720051</v>
      </c>
      <c r="K6" s="58">
        <v>20341733</v>
      </c>
      <c r="L6" s="58">
        <v>10503954</v>
      </c>
      <c r="M6" s="58">
        <v>2435850</v>
      </c>
      <c r="N6" s="1297" t="s">
        <v>212</v>
      </c>
      <c r="O6" s="1297"/>
      <c r="P6" s="1297"/>
      <c r="Q6" s="32"/>
      <c r="R6" s="57">
        <v>974751</v>
      </c>
      <c r="S6" s="58">
        <v>1326142</v>
      </c>
      <c r="T6" s="58">
        <v>3517296</v>
      </c>
      <c r="U6" s="58">
        <v>1307501</v>
      </c>
      <c r="V6" s="58">
        <v>942414</v>
      </c>
      <c r="W6" s="58">
        <f>Z6</f>
        <v>6574229</v>
      </c>
      <c r="X6" s="603" t="s">
        <v>14</v>
      </c>
      <c r="Y6" s="603" t="s">
        <v>14</v>
      </c>
      <c r="Z6" s="58">
        <v>6574229</v>
      </c>
      <c r="AA6" s="58">
        <v>4817778</v>
      </c>
      <c r="AB6" s="58">
        <v>570592</v>
      </c>
    </row>
    <row r="7" spans="1:57" s="33" customFormat="1" ht="23.4" hidden="1" customHeight="1">
      <c r="A7" s="1296" t="s">
        <v>213</v>
      </c>
      <c r="B7" s="1296"/>
      <c r="C7" s="1296"/>
      <c r="D7" s="32"/>
      <c r="E7" s="60">
        <v>82370387</v>
      </c>
      <c r="F7" s="59">
        <v>78444752</v>
      </c>
      <c r="G7" s="59">
        <v>56033811</v>
      </c>
      <c r="H7" s="59">
        <v>4012297</v>
      </c>
      <c r="I7" s="59">
        <v>1691516</v>
      </c>
      <c r="J7" s="59">
        <v>26965809</v>
      </c>
      <c r="K7" s="59">
        <v>23364189</v>
      </c>
      <c r="L7" s="59">
        <f>11851527-Y7</f>
        <v>11837832</v>
      </c>
      <c r="M7" s="59">
        <v>4246685</v>
      </c>
      <c r="N7" s="1296" t="s">
        <v>213</v>
      </c>
      <c r="O7" s="1296"/>
      <c r="P7" s="1296"/>
      <c r="Q7" s="32"/>
      <c r="R7" s="60">
        <v>1149949</v>
      </c>
      <c r="S7" s="59">
        <v>1387778</v>
      </c>
      <c r="T7" s="59">
        <v>3308611</v>
      </c>
      <c r="U7" s="59">
        <v>872439</v>
      </c>
      <c r="V7" s="59">
        <v>872370</v>
      </c>
      <c r="W7" s="59">
        <f>Y7+Z7</f>
        <v>10573109</v>
      </c>
      <c r="X7" s="592" t="s">
        <v>14</v>
      </c>
      <c r="Y7" s="59">
        <v>13695</v>
      </c>
      <c r="Z7" s="59">
        <v>10559414</v>
      </c>
      <c r="AA7" s="59">
        <v>5122245</v>
      </c>
      <c r="AB7" s="59">
        <v>1196611</v>
      </c>
    </row>
    <row r="8" spans="1:57" s="33" customFormat="1" ht="23.4" hidden="1" customHeight="1">
      <c r="A8" s="1296" t="s">
        <v>214</v>
      </c>
      <c r="B8" s="1296"/>
      <c r="C8" s="1296"/>
      <c r="D8" s="32"/>
      <c r="E8" s="60">
        <f>F8+AA8-AB8</f>
        <v>63639364.904010072</v>
      </c>
      <c r="F8" s="59">
        <f>G8+L8+W8</f>
        <v>61033329.102146409</v>
      </c>
      <c r="G8" s="59">
        <v>38774712.588790067</v>
      </c>
      <c r="H8" s="59">
        <v>2027217.9908076166</v>
      </c>
      <c r="I8" s="59">
        <v>732677.90843431035</v>
      </c>
      <c r="J8" s="59">
        <v>19792080.76165463</v>
      </c>
      <c r="K8" s="59">
        <v>16222735.92789351</v>
      </c>
      <c r="L8" s="59">
        <v>20689699.397122901</v>
      </c>
      <c r="M8" s="59">
        <v>4943881.5137587301</v>
      </c>
      <c r="N8" s="1296" t="s">
        <v>214</v>
      </c>
      <c r="O8" s="1296"/>
      <c r="P8" s="1296"/>
      <c r="Q8" s="32"/>
      <c r="R8" s="60">
        <v>1172196.2633558169</v>
      </c>
      <c r="S8" s="59">
        <v>1498345.9081955471</v>
      </c>
      <c r="T8" s="59">
        <v>9113039.5427684318</v>
      </c>
      <c r="U8" s="59">
        <v>2472922.3745000982</v>
      </c>
      <c r="V8" s="59">
        <v>1489313.7945442607</v>
      </c>
      <c r="W8" s="59">
        <v>1568917.1162334478</v>
      </c>
      <c r="X8" s="592" t="s">
        <v>14</v>
      </c>
      <c r="Y8" s="592" t="s">
        <v>14</v>
      </c>
      <c r="Z8" s="59">
        <v>1568917.1162334478</v>
      </c>
      <c r="AA8" s="59">
        <v>2875755.026974007</v>
      </c>
      <c r="AB8" s="59">
        <v>269719.2251103482</v>
      </c>
    </row>
    <row r="9" spans="1:57" s="33" customFormat="1" ht="19.5" hidden="1" customHeight="1">
      <c r="A9" s="1296" t="s">
        <v>215</v>
      </c>
      <c r="B9" s="1296"/>
      <c r="C9" s="1296"/>
      <c r="D9" s="32"/>
      <c r="E9" s="60">
        <v>54930578.748789676</v>
      </c>
      <c r="F9" s="59">
        <v>53762201.877269588</v>
      </c>
      <c r="G9" s="59">
        <v>38751996.74430491</v>
      </c>
      <c r="H9" s="59">
        <v>3146771.4990197178</v>
      </c>
      <c r="I9" s="59">
        <v>639665.50707579928</v>
      </c>
      <c r="J9" s="59">
        <v>16544150.664766164</v>
      </c>
      <c r="K9" s="59">
        <v>18421409.073443234</v>
      </c>
      <c r="L9" s="59">
        <f>9191426.6022194-Y9</f>
        <v>9175734.5473850444</v>
      </c>
      <c r="M9" s="59">
        <v>3243874.3197505982</v>
      </c>
      <c r="N9" s="1296" t="s">
        <v>215</v>
      </c>
      <c r="O9" s="1296"/>
      <c r="P9" s="1296"/>
      <c r="Q9" s="32"/>
      <c r="R9" s="60">
        <v>596984.68239671912</v>
      </c>
      <c r="S9" s="59">
        <v>424584.16639973369</v>
      </c>
      <c r="T9" s="59">
        <v>1148554.4776865582</v>
      </c>
      <c r="U9" s="59">
        <v>1418468.3032339863</v>
      </c>
      <c r="V9" s="59">
        <v>428912.88616240019</v>
      </c>
      <c r="W9" s="59">
        <f>Y9+Z9</f>
        <v>5956957.0087624732</v>
      </c>
      <c r="X9" s="592" t="s">
        <v>14</v>
      </c>
      <c r="Y9" s="59">
        <v>15692.054834356253</v>
      </c>
      <c r="Z9" s="59">
        <v>5941264.9539281167</v>
      </c>
      <c r="AA9" s="59">
        <v>3392665.2298546568</v>
      </c>
      <c r="AB9" s="59">
        <v>2224288.3578886618</v>
      </c>
    </row>
    <row r="10" spans="1:57" s="33" customFormat="1" ht="19.5" hidden="1" customHeight="1">
      <c r="A10" s="1296" t="s">
        <v>216</v>
      </c>
      <c r="B10" s="1296"/>
      <c r="C10" s="1296"/>
      <c r="D10" s="32"/>
      <c r="E10" s="60">
        <v>69547432.330629051</v>
      </c>
      <c r="F10" s="59">
        <v>66944940.673514403</v>
      </c>
      <c r="G10" s="59">
        <v>49424729.864786483</v>
      </c>
      <c r="H10" s="59">
        <v>8576853.4366964251</v>
      </c>
      <c r="I10" s="59">
        <v>1228758.1219403748</v>
      </c>
      <c r="J10" s="59">
        <v>17904049.046108969</v>
      </c>
      <c r="K10" s="59">
        <v>21715069.260040667</v>
      </c>
      <c r="L10" s="59">
        <v>10538573.703303671</v>
      </c>
      <c r="M10" s="59">
        <v>3427402.4114142489</v>
      </c>
      <c r="N10" s="1296" t="s">
        <v>216</v>
      </c>
      <c r="O10" s="1296"/>
      <c r="P10" s="1296"/>
      <c r="Q10" s="32"/>
      <c r="R10" s="60">
        <v>1329222.4413508596</v>
      </c>
      <c r="S10" s="59">
        <v>1234135.7259039669</v>
      </c>
      <c r="T10" s="59">
        <v>3228520.3123602844</v>
      </c>
      <c r="U10" s="59">
        <v>879677.82388162683</v>
      </c>
      <c r="V10" s="59">
        <v>439614.98839266301</v>
      </c>
      <c r="W10" s="59">
        <v>6981637.1054244637</v>
      </c>
      <c r="X10" s="59">
        <v>3465902.2868250133</v>
      </c>
      <c r="Y10" s="59">
        <v>12106.908360091726</v>
      </c>
      <c r="Z10" s="59">
        <v>3503627.9102393533</v>
      </c>
      <c r="AA10" s="59">
        <v>3406143.6088711852</v>
      </c>
      <c r="AB10" s="59">
        <v>803651.95175656676</v>
      </c>
    </row>
    <row r="11" spans="1:57" s="593" customFormat="1" ht="19.5" hidden="1" customHeight="1">
      <c r="A11" s="1277" t="s">
        <v>217</v>
      </c>
      <c r="B11" s="1277"/>
      <c r="C11" s="1277"/>
      <c r="D11" s="22"/>
      <c r="E11" s="50">
        <v>88771684.983000308</v>
      </c>
      <c r="F11" s="50">
        <v>85965626.198850051</v>
      </c>
      <c r="G11" s="50">
        <v>64883717.961363927</v>
      </c>
      <c r="H11" s="50">
        <v>6420671.9944818253</v>
      </c>
      <c r="I11" s="50">
        <v>1246043.4035268647</v>
      </c>
      <c r="J11" s="50">
        <v>25502257.123477895</v>
      </c>
      <c r="K11" s="50">
        <v>31714745.43987738</v>
      </c>
      <c r="L11" s="50">
        <v>12097337.800835583</v>
      </c>
      <c r="M11" s="50">
        <v>3932569.2989578741</v>
      </c>
      <c r="N11" s="1277" t="s">
        <v>217</v>
      </c>
      <c r="O11" s="1277"/>
      <c r="P11" s="1277"/>
      <c r="Q11" s="22"/>
      <c r="R11" s="50">
        <v>1072728.8640189883</v>
      </c>
      <c r="S11" s="50">
        <v>1290226.9212124641</v>
      </c>
      <c r="T11" s="50">
        <v>4038696.2763020075</v>
      </c>
      <c r="U11" s="50">
        <v>860479.55366315669</v>
      </c>
      <c r="V11" s="50">
        <v>902636.88668106135</v>
      </c>
      <c r="W11" s="50">
        <v>8984570.4366504941</v>
      </c>
      <c r="X11" s="132">
        <v>4659800.8531221021</v>
      </c>
      <c r="Y11" s="132">
        <v>20046.728969005355</v>
      </c>
      <c r="Z11" s="132">
        <v>4304722.8545593433</v>
      </c>
      <c r="AA11" s="132">
        <v>4156986.945869247</v>
      </c>
      <c r="AB11" s="132">
        <v>1350928.1617188195</v>
      </c>
    </row>
    <row r="12" spans="1:57" s="33" customFormat="1" ht="19.5" hidden="1" customHeight="1">
      <c r="A12" s="1296" t="s">
        <v>218</v>
      </c>
      <c r="B12" s="1296"/>
      <c r="C12" s="1296"/>
      <c r="D12" s="32"/>
      <c r="E12" s="50">
        <v>91598279.008505613</v>
      </c>
      <c r="F12" s="50">
        <v>88221088.293225616</v>
      </c>
      <c r="G12" s="50">
        <v>66245456.313127212</v>
      </c>
      <c r="H12" s="50">
        <v>4652283.4843130196</v>
      </c>
      <c r="I12" s="50">
        <v>1761832.2412949384</v>
      </c>
      <c r="J12" s="50">
        <v>29074303.522591263</v>
      </c>
      <c r="K12" s="50">
        <v>30757037.064927991</v>
      </c>
      <c r="L12" s="50">
        <v>12425634.816350238</v>
      </c>
      <c r="M12" s="50">
        <v>4668997.942584265</v>
      </c>
      <c r="N12" s="1296" t="s">
        <v>218</v>
      </c>
      <c r="O12" s="1296"/>
      <c r="P12" s="1296"/>
      <c r="Q12" s="32"/>
      <c r="R12" s="50">
        <v>1351915.0504657042</v>
      </c>
      <c r="S12" s="50">
        <v>1341096.8476114171</v>
      </c>
      <c r="T12" s="50">
        <v>3698246.5128975613</v>
      </c>
      <c r="U12" s="50">
        <v>940142.74882915383</v>
      </c>
      <c r="V12" s="50">
        <v>425235.71396213328</v>
      </c>
      <c r="W12" s="50">
        <v>9549997.163748214</v>
      </c>
      <c r="X12" s="50">
        <v>5069229.3138984861</v>
      </c>
      <c r="Y12" s="50">
        <v>17212.032786156669</v>
      </c>
      <c r="Z12" s="50">
        <v>4463555.81706357</v>
      </c>
      <c r="AA12" s="50">
        <v>5161845.8940034313</v>
      </c>
      <c r="AB12" s="50">
        <v>1784655.1787234079</v>
      </c>
    </row>
    <row r="13" spans="1:57" s="33" customFormat="1" ht="18" hidden="1" customHeight="1">
      <c r="A13" s="1277" t="s">
        <v>219</v>
      </c>
      <c r="B13" s="1277"/>
      <c r="C13" s="1277"/>
      <c r="D13" s="32"/>
      <c r="E13" s="50">
        <f>AH13/12.737</f>
        <v>146780622.53023165</v>
      </c>
      <c r="F13" s="50">
        <f t="shared" ref="F13:M13" si="0">AI13/12.737</f>
        <v>143001382.56733996</v>
      </c>
      <c r="G13" s="50">
        <f t="shared" si="0"/>
        <v>119960002.54658288</v>
      </c>
      <c r="H13" s="50">
        <f t="shared" si="0"/>
        <v>7917480.7959044157</v>
      </c>
      <c r="I13" s="50">
        <f t="shared" si="0"/>
        <v>2040265.0259258342</v>
      </c>
      <c r="J13" s="50">
        <f t="shared" si="0"/>
        <v>71809239.311739042</v>
      </c>
      <c r="K13" s="50">
        <f t="shared" si="0"/>
        <v>38193017.413013585</v>
      </c>
      <c r="L13" s="50">
        <f t="shared" si="0"/>
        <v>13530705.637603836</v>
      </c>
      <c r="M13" s="50">
        <f t="shared" si="0"/>
        <v>4675975.0158018842</v>
      </c>
      <c r="N13" s="1277" t="s">
        <v>219</v>
      </c>
      <c r="O13" s="1277"/>
      <c r="P13" s="1277"/>
      <c r="Q13" s="32"/>
      <c r="R13" s="50">
        <f t="shared" ref="R13:AA13" si="1">AU13/12.737</f>
        <v>1490705.0193350115</v>
      </c>
      <c r="S13" s="50">
        <f t="shared" si="1"/>
        <v>1403260.7133909594</v>
      </c>
      <c r="T13" s="50">
        <f t="shared" si="1"/>
        <v>4286256.6598616885</v>
      </c>
      <c r="U13" s="50">
        <f t="shared" si="1"/>
        <v>998946.15075458155</v>
      </c>
      <c r="V13" s="50">
        <f t="shared" si="1"/>
        <v>675562.07845969696</v>
      </c>
      <c r="W13" s="50">
        <f t="shared" si="1"/>
        <v>9510674.3831532467</v>
      </c>
      <c r="X13" s="50">
        <f t="shared" si="1"/>
        <v>5309810.0966065452</v>
      </c>
      <c r="Y13" s="50">
        <f t="shared" si="1"/>
        <v>28767.497585439385</v>
      </c>
      <c r="Z13" s="50">
        <f t="shared" si="1"/>
        <v>4172096.7889612587</v>
      </c>
      <c r="AA13" s="50">
        <f t="shared" si="1"/>
        <v>5193657.541908388</v>
      </c>
      <c r="AB13" s="50">
        <f>BE13/12.737</f>
        <v>1414417.5790166846</v>
      </c>
      <c r="AD13" s="1100" t="s">
        <v>16</v>
      </c>
      <c r="AE13" s="1100"/>
      <c r="AF13" s="1100"/>
      <c r="AG13" s="126"/>
      <c r="AH13" s="210">
        <v>1869544789.1675606</v>
      </c>
      <c r="AI13" s="210">
        <v>1821408609.7602091</v>
      </c>
      <c r="AJ13" s="210">
        <v>1527930552.4358261</v>
      </c>
      <c r="AK13" s="210">
        <v>100844952.89743455</v>
      </c>
      <c r="AL13" s="210">
        <v>25986855.63521735</v>
      </c>
      <c r="AM13" s="210">
        <v>914634281.11362016</v>
      </c>
      <c r="AN13" s="210">
        <v>486464462.78955406</v>
      </c>
      <c r="AO13" s="210">
        <v>172340597.70616007</v>
      </c>
      <c r="AP13" s="210">
        <v>59557893.776268601</v>
      </c>
      <c r="AQ13" s="1100" t="s">
        <v>16</v>
      </c>
      <c r="AR13" s="1100"/>
      <c r="AS13" s="1100"/>
      <c r="AT13" s="126"/>
      <c r="AU13" s="210">
        <v>18987109.831270043</v>
      </c>
      <c r="AV13" s="210">
        <v>17873331.706460651</v>
      </c>
      <c r="AW13" s="210">
        <v>54594051.076658323</v>
      </c>
      <c r="AX13" s="210">
        <v>12723577.122161105</v>
      </c>
      <c r="AY13" s="210">
        <v>8604634.1933411602</v>
      </c>
      <c r="AZ13" s="210">
        <v>121137459.61822291</v>
      </c>
      <c r="BA13" s="210">
        <v>67631051.20047757</v>
      </c>
      <c r="BB13" s="210">
        <v>366411.61674574146</v>
      </c>
      <c r="BC13" s="210">
        <v>53139996.800999552</v>
      </c>
      <c r="BD13" s="210">
        <v>66151616.111287139</v>
      </c>
      <c r="BE13" s="210">
        <v>18015436.703935511</v>
      </c>
    </row>
    <row r="14" spans="1:57" s="33" customFormat="1" ht="18" hidden="1" customHeight="1">
      <c r="A14" s="1277" t="s">
        <v>220</v>
      </c>
      <c r="B14" s="1277"/>
      <c r="C14" s="1277"/>
      <c r="D14" s="32"/>
      <c r="E14" s="50">
        <v>142563971.52652556</v>
      </c>
      <c r="F14" s="50">
        <v>138918407.13926512</v>
      </c>
      <c r="G14" s="50">
        <v>116916360.37959389</v>
      </c>
      <c r="H14" s="50">
        <v>8288400.2429973911</v>
      </c>
      <c r="I14" s="50">
        <v>2000137.3884093289</v>
      </c>
      <c r="J14" s="50">
        <v>75208787.652484447</v>
      </c>
      <c r="K14" s="50">
        <v>31419035.095702622</v>
      </c>
      <c r="L14" s="50">
        <v>12595587.883650118</v>
      </c>
      <c r="M14" s="50">
        <v>4239219.5702600004</v>
      </c>
      <c r="N14" s="1277" t="s">
        <v>220</v>
      </c>
      <c r="O14" s="1277"/>
      <c r="P14" s="1277"/>
      <c r="Q14" s="32"/>
      <c r="R14" s="50">
        <v>1655499.6211214128</v>
      </c>
      <c r="S14" s="50">
        <v>1222322.6123992209</v>
      </c>
      <c r="T14" s="50">
        <v>4014626.7826262685</v>
      </c>
      <c r="U14" s="50">
        <v>940013.90939599776</v>
      </c>
      <c r="V14" s="50">
        <v>523905.38784717658</v>
      </c>
      <c r="W14" s="50">
        <v>9406458.8760212418</v>
      </c>
      <c r="X14" s="50">
        <v>5844205.5756820925</v>
      </c>
      <c r="Y14" s="50">
        <v>46367.97641107747</v>
      </c>
      <c r="Z14" s="50">
        <v>3515885.3239280712</v>
      </c>
      <c r="AA14" s="50">
        <v>5408309.7648466369</v>
      </c>
      <c r="AB14" s="50">
        <v>1762745.3775861782</v>
      </c>
    </row>
    <row r="15" spans="1:57" s="33" customFormat="1" ht="18" hidden="1" customHeight="1">
      <c r="A15" s="1296" t="s">
        <v>221</v>
      </c>
      <c r="B15" s="1296"/>
      <c r="C15" s="1296"/>
      <c r="D15" s="32"/>
      <c r="E15" s="60">
        <f>('11'!E15/'1'!$E$16)*1000</f>
        <v>125005487.21383116</v>
      </c>
      <c r="F15" s="59">
        <f>('11'!F15/'1'!$E$16)*1000</f>
        <v>120107007.28976133</v>
      </c>
      <c r="G15" s="59">
        <f>('11'!G15/'1'!$E$16)*1000</f>
        <v>99344878.109365329</v>
      </c>
      <c r="H15" s="59">
        <f>('11'!H15/'1'!$E$16)*1000</f>
        <v>5901751.8982499372</v>
      </c>
      <c r="I15" s="59">
        <f>('11'!I15/'1'!$E$16)*1000</f>
        <v>1851669.0540231902</v>
      </c>
      <c r="J15" s="59">
        <f>('11'!J15/'1'!$E$16)*1000</f>
        <v>58220775.785370037</v>
      </c>
      <c r="K15" s="59">
        <f>('11'!K15/'1'!$E$16)*1000</f>
        <v>33370681.371722151</v>
      </c>
      <c r="L15" s="59">
        <f>('11'!L15/'1'!$E$16)*1000</f>
        <v>11563395.124876047</v>
      </c>
      <c r="M15" s="59">
        <f>('11'!M15/'1'!$E$16)*1000</f>
        <v>3271480.4167044037</v>
      </c>
      <c r="N15" s="1296" t="s">
        <v>221</v>
      </c>
      <c r="O15" s="1296"/>
      <c r="P15" s="1296"/>
      <c r="Q15" s="32"/>
      <c r="R15" s="60">
        <f>('11'!R15/'1'!$E$16)*1000</f>
        <v>1564970.2609267996</v>
      </c>
      <c r="S15" s="59">
        <f>('11'!S15/'1'!$E$16)*1000</f>
        <v>1295099.0748718949</v>
      </c>
      <c r="T15" s="59">
        <f>('11'!T15/'1'!$E$16)*1000</f>
        <v>4072134.433514433</v>
      </c>
      <c r="U15" s="59">
        <f>('11'!U15/'1'!$E$16)*1000</f>
        <v>992958.92069310474</v>
      </c>
      <c r="V15" s="59">
        <f>('11'!V15/'1'!$E$16)*1000</f>
        <v>366752.01816541789</v>
      </c>
      <c r="W15" s="59">
        <f>('11'!W15/'1'!$E$16)*1000</f>
        <v>9198734.0555199534</v>
      </c>
      <c r="X15" s="59">
        <f>('11'!X15/'1'!$E$16)*1000</f>
        <v>5459214.1753182644</v>
      </c>
      <c r="Y15" s="59">
        <f>('11'!Y15/'1'!$E$16)*1000</f>
        <v>12245.046602341225</v>
      </c>
      <c r="Z15" s="59">
        <f>('11'!Z15/'1'!$E$16)*1000</f>
        <v>3727274.8335993416</v>
      </c>
      <c r="AA15" s="59">
        <f>('11'!AA15/'1'!$E$16)*1000</f>
        <v>6396276.2625272684</v>
      </c>
      <c r="AB15" s="59">
        <f>('11'!AB15/'1'!$E$16)*1000</f>
        <v>1497796.3384574514</v>
      </c>
    </row>
    <row r="16" spans="1:57" s="33" customFormat="1" ht="18.75" hidden="1" customHeight="1">
      <c r="A16" s="1296" t="s">
        <v>222</v>
      </c>
      <c r="B16" s="1296"/>
      <c r="C16" s="1296"/>
      <c r="D16" s="32"/>
      <c r="E16" s="60">
        <v>126579858.74866116</v>
      </c>
      <c r="F16" s="59">
        <v>120805309.31411588</v>
      </c>
      <c r="G16" s="59">
        <v>102611471.26171812</v>
      </c>
      <c r="H16" s="59">
        <v>4618843.1283259485</v>
      </c>
      <c r="I16" s="59">
        <v>1909767.8397831721</v>
      </c>
      <c r="J16" s="59">
        <v>64557615.092847526</v>
      </c>
      <c r="K16" s="59">
        <v>31525245.200761393</v>
      </c>
      <c r="L16" s="59">
        <v>9996490.5900571551</v>
      </c>
      <c r="M16" s="59">
        <v>2769633.1062185625</v>
      </c>
      <c r="N16" s="1296" t="s">
        <v>222</v>
      </c>
      <c r="O16" s="1296"/>
      <c r="P16" s="1296"/>
      <c r="Q16" s="32"/>
      <c r="R16" s="60">
        <v>1096568.2385734632</v>
      </c>
      <c r="S16" s="59">
        <v>1260681.9693816386</v>
      </c>
      <c r="T16" s="59">
        <v>3230483.5580346812</v>
      </c>
      <c r="U16" s="59">
        <v>1243696.4306494528</v>
      </c>
      <c r="V16" s="59">
        <v>395427.28719935525</v>
      </c>
      <c r="W16" s="59">
        <v>8197347.4623405142</v>
      </c>
      <c r="X16" s="59">
        <v>4722229.3189674988</v>
      </c>
      <c r="Y16" s="59">
        <v>18612.250242336053</v>
      </c>
      <c r="Z16" s="59">
        <v>3456505.8931306712</v>
      </c>
      <c r="AA16" s="59">
        <v>7326450.6869520592</v>
      </c>
      <c r="AB16" s="59">
        <v>1551901.2524067771</v>
      </c>
    </row>
    <row r="17" spans="1:31" s="33" customFormat="1" ht="18.75" hidden="1" customHeight="1">
      <c r="A17" s="1296" t="s">
        <v>365</v>
      </c>
      <c r="B17" s="1296"/>
      <c r="C17" s="1296"/>
      <c r="D17" s="32"/>
      <c r="E17" s="579">
        <v>141274629.52243242</v>
      </c>
      <c r="F17" s="579">
        <v>134142381.99444896</v>
      </c>
      <c r="G17" s="579">
        <v>114712954.49892333</v>
      </c>
      <c r="H17" s="579">
        <v>4035883.6265496998</v>
      </c>
      <c r="I17" s="579">
        <v>1461599.7471238622</v>
      </c>
      <c r="J17" s="579">
        <v>74709661.413526639</v>
      </c>
      <c r="K17" s="579">
        <v>34505809.71172294</v>
      </c>
      <c r="L17" s="579">
        <v>10627421.681619221</v>
      </c>
      <c r="M17" s="579">
        <v>2690930.7672343333</v>
      </c>
      <c r="N17" s="1296" t="s">
        <v>365</v>
      </c>
      <c r="O17" s="1296"/>
      <c r="P17" s="1296"/>
      <c r="Q17" s="32"/>
      <c r="R17" s="579">
        <v>1315376.008510883</v>
      </c>
      <c r="S17" s="579">
        <v>1275279.0712456543</v>
      </c>
      <c r="T17" s="579">
        <v>3539614.9435191471</v>
      </c>
      <c r="U17" s="579">
        <v>1144189.0751976778</v>
      </c>
      <c r="V17" s="579">
        <v>662031.81591153692</v>
      </c>
      <c r="W17" s="579">
        <v>8802005.8139064535</v>
      </c>
      <c r="X17" s="579">
        <v>5124959.8067901563</v>
      </c>
      <c r="Y17" s="579">
        <v>25383.933866772786</v>
      </c>
      <c r="Z17" s="579">
        <v>3651662.0732495147</v>
      </c>
      <c r="AA17" s="579">
        <v>8539037.0184852835</v>
      </c>
      <c r="AB17" s="579">
        <v>1406789.490502018</v>
      </c>
    </row>
    <row r="18" spans="1:31" s="33" customFormat="1" ht="19.5" hidden="1" customHeight="1">
      <c r="A18" s="1296" t="s">
        <v>979</v>
      </c>
      <c r="B18" s="1296"/>
      <c r="C18" s="1296"/>
      <c r="D18" s="32"/>
      <c r="E18" s="234">
        <f>'[1]11'!E18/'[1]1'!$E$19*1000</f>
        <v>114446958.49194515</v>
      </c>
      <c r="F18" s="234">
        <f>'[1]11'!F18/'[1]1'!$E$19*1000</f>
        <v>109583161.46628129</v>
      </c>
      <c r="G18" s="234">
        <f>'[1]11'!G18/'[1]1'!$E$19*1000</f>
        <v>93247508.794795215</v>
      </c>
      <c r="H18" s="234">
        <f>'[1]11'!H18/'[1]1'!$E$19*1000</f>
        <v>3395041.0590333133</v>
      </c>
      <c r="I18" s="234">
        <f>'[1]11'!I18/'[1]1'!$E$19*1000</f>
        <v>1525101.2626764025</v>
      </c>
      <c r="J18" s="234">
        <f>'[1]11'!J18/'[1]1'!$E$19*1000</f>
        <v>60367369.199577861</v>
      </c>
      <c r="K18" s="234">
        <f>'[1]11'!K18/'[1]1'!$E$19*1000</f>
        <v>27959997.273507643</v>
      </c>
      <c r="L18" s="234">
        <f>'[1]11'!L18/'[1]1'!$E$19*1000</f>
        <v>8919640.8999438006</v>
      </c>
      <c r="M18" s="234">
        <f>'[1]11'!M18/'[1]1'!$E$19*1000</f>
        <v>2401064.5057882848</v>
      </c>
      <c r="N18" s="1296" t="s">
        <v>979</v>
      </c>
      <c r="O18" s="1296"/>
      <c r="P18" s="1296"/>
      <c r="Q18" s="32"/>
      <c r="R18" s="234">
        <f>'[1]11'!R18/'[1]1'!$E$19*1000</f>
        <v>1098867.7090195029</v>
      </c>
      <c r="S18" s="234">
        <f>'[1]11'!S18/'[1]1'!$E$19*1000</f>
        <v>1060278.4518592288</v>
      </c>
      <c r="T18" s="234">
        <f>'[1]11'!T18/'[1]1'!$E$19*1000</f>
        <v>2931895.2690630588</v>
      </c>
      <c r="U18" s="234">
        <f>'[1]11'!U18/'[1]1'!$E$19*1000</f>
        <v>1029199.2207673902</v>
      </c>
      <c r="V18" s="234">
        <f>'[1]11'!V18/'[1]1'!$E$19*1000</f>
        <v>398335.74344633892</v>
      </c>
      <c r="W18" s="234">
        <f>'[1]11'!W18/'[1]1'!$E$19*1000</f>
        <v>7416011.7715422865</v>
      </c>
      <c r="X18" s="234">
        <f>'[1]11'!X18/'[1]1'!$E$19*1000</f>
        <v>4265347.7597170947</v>
      </c>
      <c r="Y18" s="234">
        <f>'[1]11'!Y18/'[1]1'!$E$19*1000</f>
        <v>18602.583078554151</v>
      </c>
      <c r="Z18" s="234">
        <f>'[1]11'!Z18/'[1]1'!$E$19*1000</f>
        <v>3132061.4287466346</v>
      </c>
      <c r="AA18" s="234">
        <f>'[1]11'!AA18/'[1]1'!$E$19*1000</f>
        <v>5709187.877394814</v>
      </c>
      <c r="AB18" s="234">
        <f>'[1]11'!AB18/'[1]1'!$E$19*1000</f>
        <v>845390.85173096182</v>
      </c>
    </row>
    <row r="19" spans="1:31" s="33" customFormat="1" ht="18.75" customHeight="1">
      <c r="A19" s="1296" t="s">
        <v>980</v>
      </c>
      <c r="B19" s="1296"/>
      <c r="C19" s="1296"/>
      <c r="D19" s="32"/>
      <c r="E19" s="579">
        <v>137147900.06457341</v>
      </c>
      <c r="F19" s="579">
        <v>130989321.04371627</v>
      </c>
      <c r="G19" s="579">
        <v>111291924.9787202</v>
      </c>
      <c r="H19" s="579">
        <v>3455054.3242028197</v>
      </c>
      <c r="I19" s="579">
        <v>2028155.1103764928</v>
      </c>
      <c r="J19" s="579">
        <v>73054826.979995519</v>
      </c>
      <c r="K19" s="579">
        <v>32753888.564145356</v>
      </c>
      <c r="L19" s="579">
        <v>11132294.350281619</v>
      </c>
      <c r="M19" s="579">
        <v>2872868.7127631912</v>
      </c>
      <c r="N19" s="1296" t="s">
        <v>980</v>
      </c>
      <c r="O19" s="1296"/>
      <c r="P19" s="1296"/>
      <c r="Q19" s="32"/>
      <c r="R19" s="579">
        <v>1429316.4316769636</v>
      </c>
      <c r="S19" s="579">
        <v>1393076.1303157089</v>
      </c>
      <c r="T19" s="579">
        <v>3718742.0342102782</v>
      </c>
      <c r="U19" s="579">
        <v>1287348.0470051584</v>
      </c>
      <c r="V19" s="579">
        <v>430942.9943103047</v>
      </c>
      <c r="W19" s="579">
        <v>8565101.7147146482</v>
      </c>
      <c r="X19" s="579">
        <v>4559328.2581069004</v>
      </c>
      <c r="Y19" s="579">
        <v>21961.493155565771</v>
      </c>
      <c r="Z19" s="579">
        <v>3983811.9634521911</v>
      </c>
      <c r="AA19" s="579">
        <v>7519735.9777127951</v>
      </c>
      <c r="AB19" s="579">
        <v>1361156.9568557751</v>
      </c>
    </row>
    <row r="20" spans="1:31" s="33" customFormat="1" ht="18" customHeight="1">
      <c r="A20" s="1296" t="s">
        <v>981</v>
      </c>
      <c r="B20" s="1296"/>
      <c r="C20" s="1296"/>
      <c r="D20" s="32"/>
      <c r="E20" s="579">
        <v>141563031.27312219</v>
      </c>
      <c r="F20" s="579">
        <v>135418557.56906894</v>
      </c>
      <c r="G20" s="579">
        <v>116235537.79577959</v>
      </c>
      <c r="H20" s="579">
        <v>2317008.6863031718</v>
      </c>
      <c r="I20" s="579">
        <v>1920600.0515636096</v>
      </c>
      <c r="J20" s="579">
        <v>77532382.107397094</v>
      </c>
      <c r="K20" s="579">
        <v>34465546.950515926</v>
      </c>
      <c r="L20" s="579">
        <v>10949863.740386892</v>
      </c>
      <c r="M20" s="579">
        <v>3012096.6369991056</v>
      </c>
      <c r="N20" s="1296" t="s">
        <v>981</v>
      </c>
      <c r="O20" s="1296"/>
      <c r="P20" s="1296"/>
      <c r="Q20" s="32"/>
      <c r="R20" s="579">
        <v>1676373.873450367</v>
      </c>
      <c r="S20" s="579">
        <v>1378493.9970936168</v>
      </c>
      <c r="T20" s="579">
        <v>3475223.923718641</v>
      </c>
      <c r="U20" s="579">
        <v>1000138.900472324</v>
      </c>
      <c r="V20" s="579">
        <v>407536.40865282662</v>
      </c>
      <c r="W20" s="579">
        <v>8233156.0329025127</v>
      </c>
      <c r="X20" s="579">
        <v>4828324.219584736</v>
      </c>
      <c r="Y20" s="579">
        <v>30978.969950469778</v>
      </c>
      <c r="Z20" s="579">
        <v>3373852.8433673126</v>
      </c>
      <c r="AA20" s="579">
        <v>7578399.2825483959</v>
      </c>
      <c r="AB20" s="579">
        <v>1433925.578495237</v>
      </c>
    </row>
    <row r="21" spans="1:31" s="33" customFormat="1" ht="18" customHeight="1">
      <c r="A21" s="1296" t="s">
        <v>982</v>
      </c>
      <c r="B21" s="1296"/>
      <c r="C21" s="1296"/>
      <c r="D21" s="32"/>
      <c r="E21" s="579">
        <v>157044583.47221437</v>
      </c>
      <c r="F21" s="579">
        <v>150244613.1813702</v>
      </c>
      <c r="G21" s="579">
        <v>130006893.41413972</v>
      </c>
      <c r="H21" s="579">
        <v>3403180.6123666922</v>
      </c>
      <c r="I21" s="579">
        <v>2126428.5064143236</v>
      </c>
      <c r="J21" s="579">
        <v>87793081.96749571</v>
      </c>
      <c r="K21" s="579">
        <v>36684202.327863</v>
      </c>
      <c r="L21" s="579">
        <v>11538187.508254867</v>
      </c>
      <c r="M21" s="579">
        <v>3108235.7612018664</v>
      </c>
      <c r="N21" s="1296" t="s">
        <v>982</v>
      </c>
      <c r="O21" s="1296"/>
      <c r="P21" s="1296"/>
      <c r="Q21" s="32"/>
      <c r="R21" s="579">
        <v>1752223.8296792279</v>
      </c>
      <c r="S21" s="579">
        <v>1448811.6378877412</v>
      </c>
      <c r="T21" s="579">
        <v>3824838.9874192793</v>
      </c>
      <c r="U21" s="579">
        <v>997281.11264588579</v>
      </c>
      <c r="V21" s="579">
        <v>406796.17942085979</v>
      </c>
      <c r="W21" s="579">
        <v>8699532.2589756809</v>
      </c>
      <c r="X21" s="579">
        <v>5148030.4085478839</v>
      </c>
      <c r="Y21" s="579">
        <v>23432.915222230979</v>
      </c>
      <c r="Z21" s="579">
        <v>3528068.9352055662</v>
      </c>
      <c r="AA21" s="579">
        <v>8165791.6577958595</v>
      </c>
      <c r="AB21" s="579">
        <v>1365821.366951748</v>
      </c>
    </row>
    <row r="22" spans="1:31" s="33" customFormat="1" ht="18" customHeight="1">
      <c r="A22" s="1296" t="s">
        <v>983</v>
      </c>
      <c r="B22" s="1296"/>
      <c r="C22" s="1296"/>
      <c r="D22" s="32"/>
      <c r="E22" s="579">
        <v>158152578.38222393</v>
      </c>
      <c r="F22" s="579">
        <v>150453425.53221205</v>
      </c>
      <c r="G22" s="579">
        <v>130401838.64359072</v>
      </c>
      <c r="H22" s="579">
        <v>3761263.4514207472</v>
      </c>
      <c r="I22" s="579">
        <v>2429551.5259868479</v>
      </c>
      <c r="J22" s="579">
        <v>88877369.184387386</v>
      </c>
      <c r="K22" s="579">
        <v>35333654.481795788</v>
      </c>
      <c r="L22" s="579">
        <v>11261831.476431098</v>
      </c>
      <c r="M22" s="579">
        <v>3074515.3579280037</v>
      </c>
      <c r="N22" s="1296" t="s">
        <v>983</v>
      </c>
      <c r="O22" s="1296"/>
      <c r="P22" s="1296"/>
      <c r="Q22" s="32"/>
      <c r="R22" s="579">
        <v>1797162.3930725837</v>
      </c>
      <c r="S22" s="579">
        <v>1370394.3338304185</v>
      </c>
      <c r="T22" s="579">
        <v>3783956.98133989</v>
      </c>
      <c r="U22" s="579">
        <v>915583.67381117574</v>
      </c>
      <c r="V22" s="579">
        <v>320218.73644901911</v>
      </c>
      <c r="W22" s="579">
        <v>8789755.4121903684</v>
      </c>
      <c r="X22" s="579">
        <v>4950849.7182957623</v>
      </c>
      <c r="Y22" s="579">
        <v>41271.386123445271</v>
      </c>
      <c r="Z22" s="579">
        <v>3797634.3077711733</v>
      </c>
      <c r="AA22" s="579">
        <v>9024129.8514902294</v>
      </c>
      <c r="AB22" s="579">
        <v>1324977.0014789477</v>
      </c>
    </row>
    <row r="23" spans="1:31" s="33" customFormat="1" ht="18" customHeight="1">
      <c r="A23" s="1296" t="s">
        <v>1111</v>
      </c>
      <c r="B23" s="1296"/>
      <c r="C23" s="1296"/>
      <c r="D23" s="32"/>
      <c r="E23" s="579">
        <v>169996772.62317342</v>
      </c>
      <c r="F23" s="579">
        <v>161027216.20241278</v>
      </c>
      <c r="G23" s="579">
        <v>138093232.31628186</v>
      </c>
      <c r="H23" s="579">
        <v>3477272.6658326271</v>
      </c>
      <c r="I23" s="579">
        <v>2839627.2960978011</v>
      </c>
      <c r="J23" s="579">
        <v>95930099.864583328</v>
      </c>
      <c r="K23" s="579">
        <v>35297866.105474629</v>
      </c>
      <c r="L23" s="579">
        <v>12088783.431190027</v>
      </c>
      <c r="M23" s="579">
        <v>3241565.5398335499</v>
      </c>
      <c r="N23" s="1296" t="s">
        <v>1111</v>
      </c>
      <c r="O23" s="1296"/>
      <c r="P23" s="1296"/>
      <c r="Q23" s="32"/>
      <c r="R23" s="579">
        <v>1631601.1007079268</v>
      </c>
      <c r="S23" s="579">
        <v>1539096.7730123424</v>
      </c>
      <c r="T23" s="579">
        <v>4449120.7141099628</v>
      </c>
      <c r="U23" s="579">
        <v>937985.09910698992</v>
      </c>
      <c r="V23" s="579">
        <v>223117.34826928584</v>
      </c>
      <c r="W23" s="579">
        <v>10845200.454940857</v>
      </c>
      <c r="X23" s="579">
        <v>4322797.3007123629</v>
      </c>
      <c r="Y23" s="579">
        <v>10874.526807038417</v>
      </c>
      <c r="Z23" s="579">
        <v>4003606.1827994362</v>
      </c>
      <c r="AA23" s="579">
        <v>10229007.755889941</v>
      </c>
      <c r="AB23" s="579">
        <v>1259634.9853915677</v>
      </c>
    </row>
    <row r="24" spans="1:31" ht="18" customHeight="1">
      <c r="A24" s="1296" t="s">
        <v>63</v>
      </c>
      <c r="B24" s="1296"/>
      <c r="C24" s="1296"/>
      <c r="D24" s="32"/>
      <c r="E24" s="604"/>
      <c r="F24" s="199"/>
      <c r="G24" s="199"/>
      <c r="H24" s="199"/>
      <c r="I24" s="199"/>
      <c r="J24" s="199"/>
      <c r="K24" s="199"/>
      <c r="L24" s="199"/>
      <c r="M24" s="199"/>
      <c r="N24" s="1296" t="s">
        <v>63</v>
      </c>
      <c r="O24" s="1296"/>
      <c r="P24" s="1296"/>
      <c r="Q24" s="32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D24" s="33"/>
      <c r="AE24" s="33"/>
    </row>
    <row r="25" spans="1:31" ht="18" customHeight="1">
      <c r="A25" s="34"/>
      <c r="B25" s="34" t="s">
        <v>64</v>
      </c>
      <c r="C25" s="34"/>
      <c r="D25" s="594"/>
      <c r="E25" s="449">
        <v>236015280.28277209</v>
      </c>
      <c r="F25" s="450">
        <v>224633636.98692068</v>
      </c>
      <c r="G25" s="450">
        <v>193104716.7627531</v>
      </c>
      <c r="H25" s="450">
        <v>4800329.2539192345</v>
      </c>
      <c r="I25" s="450">
        <v>3992788.3305624574</v>
      </c>
      <c r="J25" s="450">
        <v>134672392.02447569</v>
      </c>
      <c r="K25" s="450">
        <v>48868151.422964945</v>
      </c>
      <c r="L25" s="450">
        <v>16320982.876945682</v>
      </c>
      <c r="M25" s="450">
        <v>4545310.6342303166</v>
      </c>
      <c r="N25" s="34"/>
      <c r="O25" s="34" t="s">
        <v>52</v>
      </c>
      <c r="P25" s="34"/>
      <c r="Q25" s="594"/>
      <c r="R25" s="449">
        <v>2285062.4118028334</v>
      </c>
      <c r="S25" s="450">
        <v>1870051.91649319</v>
      </c>
      <c r="T25" s="450">
        <v>5960718.9215143993</v>
      </c>
      <c r="U25" s="450">
        <v>1253095.5552493818</v>
      </c>
      <c r="V25" s="450">
        <v>313523.69929329114</v>
      </c>
      <c r="W25" s="450">
        <v>15207937.347221883</v>
      </c>
      <c r="X25" s="450">
        <v>6070561.8470715676</v>
      </c>
      <c r="Y25" s="450">
        <v>15235.142213715722</v>
      </c>
      <c r="Z25" s="450">
        <v>5595760.8627813365</v>
      </c>
      <c r="AA25" s="450">
        <v>13146908.979169926</v>
      </c>
      <c r="AB25" s="450">
        <v>1765523.9132014427</v>
      </c>
      <c r="AD25" s="33"/>
      <c r="AE25" s="33"/>
    </row>
    <row r="26" spans="1:31" ht="18" customHeight="1">
      <c r="A26" s="34"/>
      <c r="B26" s="34" t="s">
        <v>25</v>
      </c>
      <c r="C26" s="34"/>
      <c r="D26" s="594"/>
      <c r="E26" s="449">
        <v>7428015.2727586245</v>
      </c>
      <c r="F26" s="450">
        <v>4398156.3672254253</v>
      </c>
      <c r="G26" s="450">
        <v>2628966.5595228379</v>
      </c>
      <c r="H26" s="450">
        <v>219282.24686491181</v>
      </c>
      <c r="I26" s="450">
        <v>0</v>
      </c>
      <c r="J26" s="450">
        <v>528272.15567277558</v>
      </c>
      <c r="K26" s="450">
        <v>1881412.1569851523</v>
      </c>
      <c r="L26" s="450">
        <v>1667108.8258935583</v>
      </c>
      <c r="M26" s="450">
        <v>31129.142352127135</v>
      </c>
      <c r="N26" s="34"/>
      <c r="O26" s="34" t="s">
        <v>25</v>
      </c>
      <c r="P26" s="34"/>
      <c r="Q26" s="594"/>
      <c r="R26" s="449">
        <v>22470.614617239327</v>
      </c>
      <c r="S26" s="450">
        <v>724128.84474856115</v>
      </c>
      <c r="T26" s="450">
        <v>726851.74889919162</v>
      </c>
      <c r="U26" s="450">
        <v>162034.2771446736</v>
      </c>
      <c r="V26" s="450">
        <v>494.19813176455438</v>
      </c>
      <c r="W26" s="450">
        <v>102080.98180903051</v>
      </c>
      <c r="X26" s="450">
        <v>18975.228457197103</v>
      </c>
      <c r="Y26" s="450">
        <v>136.63143379252566</v>
      </c>
      <c r="Z26" s="450">
        <v>82969.121918040895</v>
      </c>
      <c r="AA26" s="450">
        <v>3043756.3353981338</v>
      </c>
      <c r="AB26" s="450">
        <v>13897.429864929598</v>
      </c>
      <c r="AD26" s="33"/>
      <c r="AE26" s="33"/>
    </row>
    <row r="27" spans="1:31" ht="18" customHeight="1">
      <c r="A27" s="1296" t="s">
        <v>26</v>
      </c>
      <c r="B27" s="1296"/>
      <c r="C27" s="1296"/>
      <c r="D27" s="32"/>
      <c r="E27" s="449"/>
      <c r="F27" s="450"/>
      <c r="G27" s="450"/>
      <c r="H27" s="450"/>
      <c r="I27" s="450"/>
      <c r="J27" s="450"/>
      <c r="K27" s="450"/>
      <c r="L27" s="450"/>
      <c r="M27" s="450"/>
      <c r="N27" s="1296" t="s">
        <v>26</v>
      </c>
      <c r="O27" s="1296"/>
      <c r="P27" s="1296"/>
      <c r="Q27" s="32"/>
      <c r="R27" s="449"/>
      <c r="S27" s="450"/>
      <c r="T27" s="450"/>
      <c r="U27" s="450"/>
      <c r="V27" s="450"/>
      <c r="W27" s="450"/>
      <c r="X27" s="450"/>
      <c r="Y27" s="450"/>
      <c r="Z27" s="450"/>
      <c r="AA27" s="450"/>
      <c r="AB27" s="450"/>
      <c r="AD27" s="33"/>
      <c r="AE27" s="33"/>
    </row>
    <row r="28" spans="1:31" ht="18" customHeight="1">
      <c r="A28" s="34"/>
      <c r="B28" s="98" t="s">
        <v>81</v>
      </c>
      <c r="C28" s="34"/>
      <c r="D28" s="594"/>
      <c r="E28" s="449">
        <v>879479424.02873158</v>
      </c>
      <c r="F28" s="450">
        <v>857592181.98558998</v>
      </c>
      <c r="G28" s="450">
        <v>766657738.96082747</v>
      </c>
      <c r="H28" s="450">
        <v>14481913.449844478</v>
      </c>
      <c r="I28" s="450">
        <v>16746021.640644506</v>
      </c>
      <c r="J28" s="450">
        <v>562412316.29205155</v>
      </c>
      <c r="K28" s="450">
        <v>173017487.57828677</v>
      </c>
      <c r="L28" s="450">
        <v>47798747.943645097</v>
      </c>
      <c r="M28" s="450">
        <v>17090658.558864519</v>
      </c>
      <c r="N28" s="34"/>
      <c r="O28" s="34" t="s">
        <v>81</v>
      </c>
      <c r="P28" s="34"/>
      <c r="Q28" s="594"/>
      <c r="R28" s="449">
        <v>6980633.7738522906</v>
      </c>
      <c r="S28" s="450">
        <v>4733255.8893067157</v>
      </c>
      <c r="T28" s="450">
        <v>14550361.825560935</v>
      </c>
      <c r="U28" s="450">
        <v>3400264.6774189244</v>
      </c>
      <c r="V28" s="450">
        <v>1043573.2186416731</v>
      </c>
      <c r="W28" s="450">
        <v>43135695.081117503</v>
      </c>
      <c r="X28" s="450">
        <v>25746647.01188663</v>
      </c>
      <c r="Y28" s="450">
        <v>38415.028006195935</v>
      </c>
      <c r="Z28" s="450">
        <v>17350633.041224677</v>
      </c>
      <c r="AA28" s="450">
        <v>29245742.988893554</v>
      </c>
      <c r="AB28" s="450">
        <v>7358500.9457518486</v>
      </c>
      <c r="AD28" s="33"/>
      <c r="AE28" s="33"/>
    </row>
    <row r="29" spans="1:31" ht="18" customHeight="1">
      <c r="A29" s="34"/>
      <c r="B29" s="98" t="s">
        <v>82</v>
      </c>
      <c r="C29" s="34"/>
      <c r="D29" s="594"/>
      <c r="E29" s="449">
        <v>71009819.845316008</v>
      </c>
      <c r="F29" s="450">
        <v>61037101.43004211</v>
      </c>
      <c r="G29" s="450">
        <v>48919654.072849914</v>
      </c>
      <c r="H29" s="450">
        <v>3002736.8032337381</v>
      </c>
      <c r="I29" s="450">
        <v>638239.93984239595</v>
      </c>
      <c r="J29" s="450">
        <v>22649782.174966503</v>
      </c>
      <c r="K29" s="450">
        <v>22628895.154807214</v>
      </c>
      <c r="L29" s="450">
        <v>9037423.2045833468</v>
      </c>
      <c r="M29" s="450">
        <v>1444744.9830910957</v>
      </c>
      <c r="N29" s="34"/>
      <c r="O29" s="34" t="s">
        <v>82</v>
      </c>
      <c r="P29" s="34"/>
      <c r="Q29" s="594"/>
      <c r="R29" s="449">
        <v>747151.07026775344</v>
      </c>
      <c r="S29" s="450">
        <v>1971599.8978732813</v>
      </c>
      <c r="T29" s="450">
        <v>3835847.5441115918</v>
      </c>
      <c r="U29" s="450">
        <v>873608.30983979371</v>
      </c>
      <c r="V29" s="450">
        <v>164471.39939982991</v>
      </c>
      <c r="W29" s="450">
        <v>3080024.152608912</v>
      </c>
      <c r="X29" s="450">
        <v>315223.06420363538</v>
      </c>
      <c r="Y29" s="450">
        <v>3601.9947205065014</v>
      </c>
      <c r="Z29" s="450">
        <v>2761199.0936847688</v>
      </c>
      <c r="AA29" s="450">
        <v>10427691.833137389</v>
      </c>
      <c r="AB29" s="450">
        <v>454973.41786350636</v>
      </c>
      <c r="AD29" s="33"/>
      <c r="AE29" s="33"/>
    </row>
    <row r="30" spans="1:31" ht="18" customHeight="1">
      <c r="A30" s="34"/>
      <c r="B30" s="98" t="s">
        <v>83</v>
      </c>
      <c r="C30" s="34"/>
      <c r="D30" s="594"/>
      <c r="E30" s="449">
        <v>38742004.174790464</v>
      </c>
      <c r="F30" s="450">
        <v>31306861.427854761</v>
      </c>
      <c r="G30" s="450">
        <v>23559025.846535504</v>
      </c>
      <c r="H30" s="450">
        <v>1419452.5883104561</v>
      </c>
      <c r="I30" s="450">
        <v>437923.14373831963</v>
      </c>
      <c r="J30" s="450">
        <v>11222487.932253338</v>
      </c>
      <c r="K30" s="450">
        <v>10479162.182233399</v>
      </c>
      <c r="L30" s="450">
        <v>6171608.9703385085</v>
      </c>
      <c r="M30" s="450">
        <v>762175.0493785888</v>
      </c>
      <c r="N30" s="34"/>
      <c r="O30" s="34" t="s">
        <v>83</v>
      </c>
      <c r="P30" s="34"/>
      <c r="Q30" s="594"/>
      <c r="R30" s="449">
        <v>589424.61778621608</v>
      </c>
      <c r="S30" s="450">
        <v>1016913.9912633873</v>
      </c>
      <c r="T30" s="450">
        <v>3284705.4101663604</v>
      </c>
      <c r="U30" s="450">
        <v>428496.37061834364</v>
      </c>
      <c r="V30" s="450">
        <v>89893.531125609632</v>
      </c>
      <c r="W30" s="450">
        <v>1576226.6109807307</v>
      </c>
      <c r="X30" s="450">
        <v>282060.27656748286</v>
      </c>
      <c r="Y30" s="450">
        <v>5459.4807459276917</v>
      </c>
      <c r="Z30" s="450">
        <v>1288706.8536673202</v>
      </c>
      <c r="AA30" s="450">
        <v>7596136.0588312801</v>
      </c>
      <c r="AB30" s="450">
        <v>160993.3118955612</v>
      </c>
      <c r="AD30" s="33"/>
      <c r="AE30" s="33"/>
    </row>
    <row r="31" spans="1:31" ht="18" customHeight="1">
      <c r="A31" s="34"/>
      <c r="B31" s="98" t="s">
        <v>344</v>
      </c>
      <c r="C31" s="34"/>
      <c r="D31" s="594"/>
      <c r="E31" s="449">
        <v>8356315.8812747495</v>
      </c>
      <c r="F31" s="450">
        <v>4635055.786436771</v>
      </c>
      <c r="G31" s="450">
        <v>2997009.5063150553</v>
      </c>
      <c r="H31" s="450">
        <v>290409.76276450802</v>
      </c>
      <c r="I31" s="450">
        <v>0</v>
      </c>
      <c r="J31" s="450">
        <v>605374.64588736254</v>
      </c>
      <c r="K31" s="450">
        <v>2101225.097663186</v>
      </c>
      <c r="L31" s="450">
        <v>1471557.334645997</v>
      </c>
      <c r="M31" s="450">
        <v>23444.70635011277</v>
      </c>
      <c r="N31" s="34"/>
      <c r="O31" s="98" t="s">
        <v>344</v>
      </c>
      <c r="P31" s="34"/>
      <c r="Q31" s="594"/>
      <c r="R31" s="449">
        <v>35220.388409138402</v>
      </c>
      <c r="S31" s="450">
        <v>613641.19691538112</v>
      </c>
      <c r="T31" s="450">
        <v>647628.8067172158</v>
      </c>
      <c r="U31" s="450">
        <v>150801.93100428281</v>
      </c>
      <c r="V31" s="450">
        <v>820.30524986601495</v>
      </c>
      <c r="W31" s="450">
        <v>166488.94547571702</v>
      </c>
      <c r="X31" s="450">
        <v>0</v>
      </c>
      <c r="Y31" s="450">
        <v>310.31998030751743</v>
      </c>
      <c r="Z31" s="450">
        <v>166178.62549540951</v>
      </c>
      <c r="AA31" s="450">
        <v>3738057.458177547</v>
      </c>
      <c r="AB31" s="450">
        <v>16797.363339560132</v>
      </c>
      <c r="AD31" s="33"/>
      <c r="AE31" s="33"/>
    </row>
    <row r="32" spans="1:31" ht="18" customHeight="1">
      <c r="A32" s="34"/>
      <c r="B32" s="98" t="s">
        <v>343</v>
      </c>
      <c r="C32" s="34"/>
      <c r="D32" s="594"/>
      <c r="E32" s="449">
        <v>643924008.90954769</v>
      </c>
      <c r="F32" s="450">
        <v>613170195.09296477</v>
      </c>
      <c r="G32" s="450">
        <v>415554678.54271358</v>
      </c>
      <c r="H32" s="450">
        <v>18286472.565326635</v>
      </c>
      <c r="I32" s="450">
        <v>5367862.5175879393</v>
      </c>
      <c r="J32" s="450">
        <v>243994500.91959798</v>
      </c>
      <c r="K32" s="450">
        <v>126096567.42211056</v>
      </c>
      <c r="L32" s="450">
        <v>56639963.442211054</v>
      </c>
      <c r="M32" s="450">
        <v>11777582.291457286</v>
      </c>
      <c r="N32" s="34"/>
      <c r="O32" s="98" t="s">
        <v>343</v>
      </c>
      <c r="P32" s="34"/>
      <c r="Q32" s="594"/>
      <c r="R32" s="449">
        <v>11958337.535175879</v>
      </c>
      <c r="S32" s="450">
        <v>3131237.391959799</v>
      </c>
      <c r="T32" s="450">
        <v>20297039.188442212</v>
      </c>
      <c r="U32" s="450">
        <v>5984530.6055276385</v>
      </c>
      <c r="V32" s="450">
        <v>854520.51005025127</v>
      </c>
      <c r="W32" s="450">
        <v>140975553.10804021</v>
      </c>
      <c r="X32" s="450">
        <v>14378146.268844221</v>
      </c>
      <c r="Y32" s="450">
        <v>106787.40703517589</v>
      </c>
      <c r="Z32" s="450">
        <v>26747141.100502513</v>
      </c>
      <c r="AA32" s="450">
        <v>33336059.969849247</v>
      </c>
      <c r="AB32" s="450">
        <v>2589550.1733668339</v>
      </c>
      <c r="AD32" s="33"/>
      <c r="AE32" s="33"/>
    </row>
    <row r="33" spans="1:31" ht="18" customHeight="1">
      <c r="A33" s="1296" t="s">
        <v>27</v>
      </c>
      <c r="B33" s="1296"/>
      <c r="C33" s="1296"/>
      <c r="D33" s="32"/>
      <c r="E33" s="449"/>
      <c r="F33" s="450"/>
      <c r="G33" s="450"/>
      <c r="H33" s="450"/>
      <c r="I33" s="450"/>
      <c r="J33" s="450"/>
      <c r="K33" s="450"/>
      <c r="L33" s="450"/>
      <c r="M33" s="450"/>
      <c r="N33" s="1296" t="s">
        <v>27</v>
      </c>
      <c r="O33" s="1296"/>
      <c r="P33" s="1296"/>
      <c r="Q33" s="32"/>
      <c r="R33" s="449"/>
      <c r="S33" s="450"/>
      <c r="T33" s="450"/>
      <c r="U33" s="450"/>
      <c r="V33" s="450"/>
      <c r="W33" s="450"/>
      <c r="X33" s="450"/>
      <c r="Y33" s="450"/>
      <c r="Z33" s="450"/>
      <c r="AA33" s="450"/>
      <c r="AB33" s="450"/>
      <c r="AD33" s="33"/>
      <c r="AE33" s="33"/>
    </row>
    <row r="34" spans="1:31" ht="18" customHeight="1">
      <c r="A34" s="1120" t="s">
        <v>65</v>
      </c>
      <c r="B34" s="1120"/>
      <c r="C34" s="35"/>
      <c r="D34" s="32"/>
      <c r="E34" s="449">
        <v>173506344.64694691</v>
      </c>
      <c r="F34" s="450">
        <v>164477487.35083637</v>
      </c>
      <c r="G34" s="450">
        <v>141083325.90605766</v>
      </c>
      <c r="H34" s="450">
        <v>3544409.3882593284</v>
      </c>
      <c r="I34" s="450">
        <v>2906371.4255897403</v>
      </c>
      <c r="J34" s="450">
        <v>98098733.43133311</v>
      </c>
      <c r="K34" s="450">
        <v>35972393.156447306</v>
      </c>
      <c r="L34" s="450">
        <v>12308694.670657203</v>
      </c>
      <c r="M34" s="450">
        <v>3317556.4924597517</v>
      </c>
      <c r="N34" s="1120" t="s">
        <v>65</v>
      </c>
      <c r="O34" s="1120"/>
      <c r="P34" s="35"/>
      <c r="Q34" s="32"/>
      <c r="R34" s="449">
        <v>1669585.961713522</v>
      </c>
      <c r="S34" s="450">
        <v>1553099.1725376029</v>
      </c>
      <c r="T34" s="450">
        <v>4524469.9507481791</v>
      </c>
      <c r="U34" s="450">
        <v>947680.30283897882</v>
      </c>
      <c r="V34" s="450">
        <v>228427.9481112058</v>
      </c>
      <c r="W34" s="450">
        <v>11085466.77412151</v>
      </c>
      <c r="X34" s="450">
        <v>4425652.5315204058</v>
      </c>
      <c r="Y34" s="450">
        <v>11133.36037955252</v>
      </c>
      <c r="Z34" s="450">
        <v>4081065.3091123505</v>
      </c>
      <c r="AA34" s="450">
        <v>10316814.697392453</v>
      </c>
      <c r="AB34" s="450">
        <v>1288145.4227554239</v>
      </c>
      <c r="AD34" s="33"/>
      <c r="AE34" s="33"/>
    </row>
    <row r="35" spans="1:31" ht="18" customHeight="1">
      <c r="A35" s="7"/>
      <c r="B35" s="98" t="s">
        <v>28</v>
      </c>
      <c r="C35" s="36"/>
      <c r="D35" s="32"/>
      <c r="E35" s="449">
        <v>356136828.63623381</v>
      </c>
      <c r="F35" s="450">
        <v>341416131.71204573</v>
      </c>
      <c r="G35" s="450">
        <v>303564001.6520617</v>
      </c>
      <c r="H35" s="450">
        <v>7624941.4864415843</v>
      </c>
      <c r="I35" s="450">
        <v>6593770.3311814405</v>
      </c>
      <c r="J35" s="450">
        <v>217591395.40441319</v>
      </c>
      <c r="K35" s="450">
        <v>71753894.430025339</v>
      </c>
      <c r="L35" s="450">
        <v>21151369.966996066</v>
      </c>
      <c r="M35" s="450">
        <v>7160263.8284047982</v>
      </c>
      <c r="N35" s="7"/>
      <c r="O35" s="98" t="s">
        <v>28</v>
      </c>
      <c r="P35" s="36"/>
      <c r="Q35" s="32"/>
      <c r="R35" s="449">
        <v>3240785.7278057914</v>
      </c>
      <c r="S35" s="450">
        <v>1890551.5922721138</v>
      </c>
      <c r="T35" s="450">
        <v>6851654.7978220591</v>
      </c>
      <c r="U35" s="450">
        <v>1550116.3302732508</v>
      </c>
      <c r="V35" s="450">
        <v>457997.69041805266</v>
      </c>
      <c r="W35" s="450">
        <v>16700760.092988178</v>
      </c>
      <c r="X35" s="450">
        <v>9756813.5716046058</v>
      </c>
      <c r="Y35" s="450">
        <v>21472.791634442659</v>
      </c>
      <c r="Z35" s="450">
        <v>6922473.729749131</v>
      </c>
      <c r="AA35" s="450">
        <v>17946164.080261093</v>
      </c>
      <c r="AB35" s="450">
        <v>3225467.1560730827</v>
      </c>
      <c r="AD35" s="33"/>
      <c r="AE35" s="33"/>
    </row>
    <row r="36" spans="1:31" ht="18" customHeight="1">
      <c r="A36" s="42"/>
      <c r="B36" s="42" t="s">
        <v>854</v>
      </c>
      <c r="C36" s="595"/>
      <c r="D36" s="594"/>
      <c r="E36" s="449">
        <v>161915605.13751882</v>
      </c>
      <c r="F36" s="450">
        <v>144210544.07924658</v>
      </c>
      <c r="G36" s="450">
        <v>120865585.01092611</v>
      </c>
      <c r="H36" s="450">
        <v>5981321.5815659259</v>
      </c>
      <c r="I36" s="450">
        <v>1847280.3254003904</v>
      </c>
      <c r="J36" s="450">
        <v>69657651.526341721</v>
      </c>
      <c r="K36" s="450">
        <v>43379331.577618092</v>
      </c>
      <c r="L36" s="450">
        <v>15787217.843358565</v>
      </c>
      <c r="M36" s="450">
        <v>4876594.651757244</v>
      </c>
      <c r="N36" s="42"/>
      <c r="O36" s="42" t="s">
        <v>854</v>
      </c>
      <c r="P36" s="595"/>
      <c r="Q36" s="594"/>
      <c r="R36" s="449">
        <v>1557472.0580035844</v>
      </c>
      <c r="S36" s="450">
        <v>1971885.49050234</v>
      </c>
      <c r="T36" s="450">
        <v>4714163.1036406336</v>
      </c>
      <c r="U36" s="450">
        <v>1717468.869227635</v>
      </c>
      <c r="V36" s="450">
        <v>949633.67022710794</v>
      </c>
      <c r="W36" s="450">
        <v>7557741.2249617716</v>
      </c>
      <c r="X36" s="450">
        <v>3303254.6402136483</v>
      </c>
      <c r="Y36" s="450">
        <v>15722.826746418241</v>
      </c>
      <c r="Z36" s="450">
        <v>4238763.7580017056</v>
      </c>
      <c r="AA36" s="450">
        <v>18654624.180501521</v>
      </c>
      <c r="AB36" s="450">
        <v>949563.12222917029</v>
      </c>
      <c r="AD36" s="33"/>
      <c r="AE36" s="33"/>
    </row>
    <row r="37" spans="1:31" ht="18" customHeight="1">
      <c r="A37" s="42"/>
      <c r="B37" s="42" t="s">
        <v>855</v>
      </c>
      <c r="C37" s="595"/>
      <c r="D37" s="594"/>
      <c r="E37" s="449">
        <v>1260393613.7158699</v>
      </c>
      <c r="F37" s="450">
        <v>1229972243.4011464</v>
      </c>
      <c r="G37" s="450">
        <v>1105696926.1536479</v>
      </c>
      <c r="H37" s="450">
        <v>21734003.503279258</v>
      </c>
      <c r="I37" s="450">
        <v>25300577.768740129</v>
      </c>
      <c r="J37" s="450">
        <v>839114449.51130188</v>
      </c>
      <c r="K37" s="450">
        <v>219547895.37032676</v>
      </c>
      <c r="L37" s="450">
        <v>62999304.958981164</v>
      </c>
      <c r="M37" s="450">
        <v>22866633.463917378</v>
      </c>
      <c r="N37" s="42"/>
      <c r="O37" s="42" t="s">
        <v>855</v>
      </c>
      <c r="P37" s="595"/>
      <c r="Q37" s="594"/>
      <c r="R37" s="449">
        <v>11226727.843682982</v>
      </c>
      <c r="S37" s="450">
        <v>3233921.601072418</v>
      </c>
      <c r="T37" s="450">
        <v>21878963.612694554</v>
      </c>
      <c r="U37" s="450">
        <v>3258239.6004181947</v>
      </c>
      <c r="V37" s="450">
        <v>534818.83719563787</v>
      </c>
      <c r="W37" s="450">
        <v>61276012.288517572</v>
      </c>
      <c r="X37" s="450">
        <v>39731755.745721839</v>
      </c>
      <c r="Y37" s="450">
        <v>73954.400054658196</v>
      </c>
      <c r="Z37" s="450">
        <v>21470302.142741065</v>
      </c>
      <c r="AA37" s="450">
        <v>43431865.359923691</v>
      </c>
      <c r="AB37" s="450">
        <v>13010495.045200547</v>
      </c>
      <c r="AD37" s="33"/>
      <c r="AE37" s="33"/>
    </row>
    <row r="38" spans="1:31" ht="18" customHeight="1">
      <c r="A38" s="42"/>
      <c r="B38" s="42" t="s">
        <v>856</v>
      </c>
      <c r="C38" s="595"/>
      <c r="D38" s="594"/>
      <c r="E38" s="449">
        <v>119198616.12321262</v>
      </c>
      <c r="F38" s="450">
        <v>111066373.44798332</v>
      </c>
      <c r="G38" s="450">
        <v>99675078.20853214</v>
      </c>
      <c r="H38" s="450">
        <v>3287228.0180919492</v>
      </c>
      <c r="I38" s="450">
        <v>1354062.0339885394</v>
      </c>
      <c r="J38" s="450">
        <v>58155114.595489442</v>
      </c>
      <c r="K38" s="450">
        <v>36878673.560962208</v>
      </c>
      <c r="L38" s="450">
        <v>7602248.9181152768</v>
      </c>
      <c r="M38" s="450">
        <v>2598605.0393546452</v>
      </c>
      <c r="N38" s="42"/>
      <c r="O38" s="42" t="s">
        <v>856</v>
      </c>
      <c r="P38" s="595"/>
      <c r="Q38" s="594"/>
      <c r="R38" s="449">
        <v>1297363.0646847102</v>
      </c>
      <c r="S38" s="450">
        <v>1494847.9632250613</v>
      </c>
      <c r="T38" s="450">
        <v>1548254.6335938014</v>
      </c>
      <c r="U38" s="450">
        <v>644576.20185485447</v>
      </c>
      <c r="V38" s="450">
        <v>18602.015402206212</v>
      </c>
      <c r="W38" s="450">
        <v>3789046.3213358498</v>
      </c>
      <c r="X38" s="450">
        <v>940392.8125971203</v>
      </c>
      <c r="Y38" s="450">
        <v>5251.7390726323601</v>
      </c>
      <c r="Z38" s="450">
        <v>2843401.7696660976</v>
      </c>
      <c r="AA38" s="450">
        <v>8641553.6476026997</v>
      </c>
      <c r="AB38" s="450">
        <v>509310.97237332579</v>
      </c>
      <c r="AD38" s="33"/>
      <c r="AE38" s="33"/>
    </row>
    <row r="39" spans="1:31" ht="18" customHeight="1">
      <c r="A39" s="42"/>
      <c r="B39" s="42" t="s">
        <v>29</v>
      </c>
      <c r="C39" s="595"/>
      <c r="D39" s="594"/>
      <c r="E39" s="449">
        <v>59497255.534004681</v>
      </c>
      <c r="F39" s="450">
        <v>54951020.231487542</v>
      </c>
      <c r="G39" s="450">
        <v>46563394.690826312</v>
      </c>
      <c r="H39" s="450">
        <v>1994814.2039369137</v>
      </c>
      <c r="I39" s="450">
        <v>1614005.020361902</v>
      </c>
      <c r="J39" s="450">
        <v>27173244.244148783</v>
      </c>
      <c r="K39" s="450">
        <v>15781331.222378701</v>
      </c>
      <c r="L39" s="450">
        <v>5655633.0221835505</v>
      </c>
      <c r="M39" s="450">
        <v>1167006.8205499232</v>
      </c>
      <c r="N39" s="42"/>
      <c r="O39" s="42" t="s">
        <v>29</v>
      </c>
      <c r="P39" s="595"/>
      <c r="Q39" s="594"/>
      <c r="R39" s="449">
        <v>444746.25919613958</v>
      </c>
      <c r="S39" s="450">
        <v>1063794.6642526302</v>
      </c>
      <c r="T39" s="450">
        <v>1940573.9420064443</v>
      </c>
      <c r="U39" s="450">
        <v>801272.08321848314</v>
      </c>
      <c r="V39" s="450">
        <v>238239.25295992658</v>
      </c>
      <c r="W39" s="450">
        <v>2731992.5184776844</v>
      </c>
      <c r="X39" s="450">
        <v>840913.51144755317</v>
      </c>
      <c r="Y39" s="450">
        <v>190.82558139625959</v>
      </c>
      <c r="Z39" s="450">
        <v>1890888.1814487353</v>
      </c>
      <c r="AA39" s="450">
        <v>4905160.5435094358</v>
      </c>
      <c r="AB39" s="450">
        <v>358925.2409922838</v>
      </c>
      <c r="AD39" s="33"/>
      <c r="AE39" s="33"/>
    </row>
    <row r="40" spans="1:31" ht="18" customHeight="1">
      <c r="A40" s="42"/>
      <c r="B40" s="98" t="s">
        <v>30</v>
      </c>
      <c r="C40" s="595"/>
      <c r="D40" s="594"/>
      <c r="E40" s="449">
        <v>73427331.547254607</v>
      </c>
      <c r="F40" s="450">
        <v>68215996.319723487</v>
      </c>
      <c r="G40" s="450">
        <v>58393177.258016527</v>
      </c>
      <c r="H40" s="450">
        <v>1670262.7822616652</v>
      </c>
      <c r="I40" s="450">
        <v>1370517.7817016807</v>
      </c>
      <c r="J40" s="450">
        <v>35398863.064954042</v>
      </c>
      <c r="K40" s="450">
        <v>19953533.629099131</v>
      </c>
      <c r="L40" s="450">
        <v>6597475.6280084206</v>
      </c>
      <c r="M40" s="450">
        <v>1414607.674755763</v>
      </c>
      <c r="N40" s="42"/>
      <c r="O40" s="98" t="s">
        <v>30</v>
      </c>
      <c r="P40" s="595"/>
      <c r="Q40" s="594"/>
      <c r="R40" s="449">
        <v>739693.48461519624</v>
      </c>
      <c r="S40" s="450">
        <v>1258284.946806045</v>
      </c>
      <c r="T40" s="450">
        <v>2417803.8695087307</v>
      </c>
      <c r="U40" s="450">
        <v>668826.01097783481</v>
      </c>
      <c r="V40" s="450">
        <v>98259.641344845761</v>
      </c>
      <c r="W40" s="450">
        <v>3225343.4336985354</v>
      </c>
      <c r="X40" s="450">
        <v>1159503.4674956331</v>
      </c>
      <c r="Y40" s="450">
        <v>4786.5868598651195</v>
      </c>
      <c r="Z40" s="450">
        <v>2061053.3793430363</v>
      </c>
      <c r="AA40" s="450">
        <v>5562655.6590408646</v>
      </c>
      <c r="AB40" s="450">
        <v>351320.43150968733</v>
      </c>
      <c r="AD40" s="33"/>
      <c r="AE40" s="33"/>
    </row>
    <row r="41" spans="1:31" ht="18" customHeight="1">
      <c r="A41" s="42"/>
      <c r="B41" s="42" t="s">
        <v>857</v>
      </c>
      <c r="C41" s="595"/>
      <c r="D41" s="594"/>
      <c r="E41" s="449">
        <v>123948561.10282221</v>
      </c>
      <c r="F41" s="450">
        <v>116069293.76645617</v>
      </c>
      <c r="G41" s="450">
        <v>101573294.12746367</v>
      </c>
      <c r="H41" s="450">
        <v>2271471.1028195741</v>
      </c>
      <c r="I41" s="450">
        <v>2574890.5303337439</v>
      </c>
      <c r="J41" s="450">
        <v>64456114.355179153</v>
      </c>
      <c r="K41" s="450">
        <v>32270818.139131207</v>
      </c>
      <c r="L41" s="450">
        <v>9106855.6533329599</v>
      </c>
      <c r="M41" s="450">
        <v>2482963.1666686358</v>
      </c>
      <c r="N41" s="42"/>
      <c r="O41" s="42" t="s">
        <v>857</v>
      </c>
      <c r="P41" s="595"/>
      <c r="Q41" s="594"/>
      <c r="R41" s="449">
        <v>1358812.9380292243</v>
      </c>
      <c r="S41" s="450">
        <v>1306229.9941126576</v>
      </c>
      <c r="T41" s="450">
        <v>2900039.9654619773</v>
      </c>
      <c r="U41" s="450">
        <v>936639.31458501611</v>
      </c>
      <c r="V41" s="450">
        <v>122170.27447544811</v>
      </c>
      <c r="W41" s="450">
        <v>5389143.9856595313</v>
      </c>
      <c r="X41" s="450">
        <v>2147409.0221137046</v>
      </c>
      <c r="Y41" s="450">
        <v>9319.2280958911779</v>
      </c>
      <c r="Z41" s="450">
        <v>3232415.7354499381</v>
      </c>
      <c r="AA41" s="450">
        <v>8567129.3947483078</v>
      </c>
      <c r="AB41" s="450">
        <v>687862.05838226236</v>
      </c>
      <c r="AD41" s="33"/>
      <c r="AE41" s="33"/>
    </row>
    <row r="42" spans="1:31" ht="18" customHeight="1">
      <c r="A42" s="42"/>
      <c r="B42" s="42" t="s">
        <v>858</v>
      </c>
      <c r="C42" s="595"/>
      <c r="D42" s="594"/>
      <c r="E42" s="449">
        <v>25672394.098794099</v>
      </c>
      <c r="F42" s="450">
        <v>22982908.242209394</v>
      </c>
      <c r="G42" s="450">
        <v>17577389.553371903</v>
      </c>
      <c r="H42" s="450">
        <v>1101973.6492713699</v>
      </c>
      <c r="I42" s="450">
        <v>232090.51495642297</v>
      </c>
      <c r="J42" s="450">
        <v>7932642.8245565696</v>
      </c>
      <c r="K42" s="450">
        <v>8310682.564587527</v>
      </c>
      <c r="L42" s="450">
        <v>4225496.8143893769</v>
      </c>
      <c r="M42" s="450">
        <v>404750.03396134975</v>
      </c>
      <c r="N42" s="42"/>
      <c r="O42" s="42" t="s">
        <v>858</v>
      </c>
      <c r="P42" s="595"/>
      <c r="Q42" s="594"/>
      <c r="R42" s="449">
        <v>154473.94362218273</v>
      </c>
      <c r="S42" s="450">
        <v>1212965.1326361906</v>
      </c>
      <c r="T42" s="450">
        <v>1961972.6318246205</v>
      </c>
      <c r="U42" s="450">
        <v>415676.83638065425</v>
      </c>
      <c r="V42" s="450">
        <v>75658.235964378735</v>
      </c>
      <c r="W42" s="450">
        <v>1180021.8744481176</v>
      </c>
      <c r="X42" s="450">
        <v>225690.72420357013</v>
      </c>
      <c r="Y42" s="450">
        <v>502.13059055243684</v>
      </c>
      <c r="Z42" s="450">
        <v>953829.01965399459</v>
      </c>
      <c r="AA42" s="450">
        <v>2722692.0125416829</v>
      </c>
      <c r="AB42" s="450">
        <v>33206.15595695006</v>
      </c>
      <c r="AD42" s="33"/>
      <c r="AE42" s="33"/>
    </row>
    <row r="43" spans="1:31" ht="18" customHeight="1">
      <c r="A43" s="42"/>
      <c r="B43" s="98" t="s">
        <v>31</v>
      </c>
      <c r="C43" s="595"/>
      <c r="D43" s="594"/>
      <c r="E43" s="449">
        <v>105587812.46921864</v>
      </c>
      <c r="F43" s="450">
        <v>97802094.887038887</v>
      </c>
      <c r="G43" s="450">
        <v>73467627.547593281</v>
      </c>
      <c r="H43" s="450">
        <v>1628701.6367243123</v>
      </c>
      <c r="I43" s="450">
        <v>1055986.7090003928</v>
      </c>
      <c r="J43" s="450">
        <v>50055882.780126065</v>
      </c>
      <c r="K43" s="450">
        <v>18964601.295432527</v>
      </c>
      <c r="L43" s="450">
        <v>9913927.911753986</v>
      </c>
      <c r="M43" s="450">
        <v>1631635.1069216577</v>
      </c>
      <c r="N43" s="42"/>
      <c r="O43" s="98" t="s">
        <v>31</v>
      </c>
      <c r="P43" s="595"/>
      <c r="Q43" s="594"/>
      <c r="R43" s="449">
        <v>1194320.5649200547</v>
      </c>
      <c r="S43" s="450">
        <v>1554966.6870769872</v>
      </c>
      <c r="T43" s="450">
        <v>4453311.3562660571</v>
      </c>
      <c r="U43" s="450">
        <v>712847.43800583563</v>
      </c>
      <c r="V43" s="450">
        <v>153767.98983052824</v>
      </c>
      <c r="W43" s="450">
        <v>14420539.427691609</v>
      </c>
      <c r="X43" s="450">
        <v>2767382.5825015279</v>
      </c>
      <c r="Y43" s="450">
        <v>7691.0191470414375</v>
      </c>
      <c r="Z43" s="450">
        <v>3584977.6277989834</v>
      </c>
      <c r="AA43" s="450">
        <v>8184633.2971964963</v>
      </c>
      <c r="AB43" s="450">
        <v>399505.96882396413</v>
      </c>
      <c r="AD43" s="33"/>
      <c r="AE43" s="33"/>
    </row>
    <row r="44" spans="1:31" ht="18" customHeight="1">
      <c r="A44" s="42"/>
      <c r="B44" s="42" t="s">
        <v>859</v>
      </c>
      <c r="C44" s="35"/>
      <c r="D44" s="32"/>
      <c r="E44" s="449">
        <v>68164075.339729398</v>
      </c>
      <c r="F44" s="450">
        <v>62581281.156881861</v>
      </c>
      <c r="G44" s="450">
        <v>52314353.774415776</v>
      </c>
      <c r="H44" s="450">
        <v>1215065.9880966274</v>
      </c>
      <c r="I44" s="450">
        <v>285387.31829146697</v>
      </c>
      <c r="J44" s="450">
        <v>35399961.265016071</v>
      </c>
      <c r="K44" s="450">
        <v>15413939.203011584</v>
      </c>
      <c r="L44" s="450">
        <v>7667610.4307948304</v>
      </c>
      <c r="M44" s="450">
        <v>1121392.4164178572</v>
      </c>
      <c r="N44" s="42"/>
      <c r="O44" s="42" t="s">
        <v>859</v>
      </c>
      <c r="P44" s="35"/>
      <c r="Q44" s="32"/>
      <c r="R44" s="449">
        <v>434791.16172400123</v>
      </c>
      <c r="S44" s="450">
        <v>1057986.9870179803</v>
      </c>
      <c r="T44" s="450">
        <v>4355230.4906997234</v>
      </c>
      <c r="U44" s="450">
        <v>633671.23232215689</v>
      </c>
      <c r="V44" s="450">
        <v>64538.142613113312</v>
      </c>
      <c r="W44" s="450">
        <v>2599316.9516712544</v>
      </c>
      <c r="X44" s="450">
        <v>881371.86830225924</v>
      </c>
      <c r="Y44" s="450">
        <v>9379.9312718411584</v>
      </c>
      <c r="Z44" s="450">
        <v>1708565.1520971535</v>
      </c>
      <c r="AA44" s="450">
        <v>5793617.5372399017</v>
      </c>
      <c r="AB44" s="450">
        <v>210823.3543924125</v>
      </c>
      <c r="AD44" s="33"/>
      <c r="AE44" s="33"/>
    </row>
    <row r="45" spans="1:31" ht="18" customHeight="1">
      <c r="A45" s="42"/>
      <c r="B45" s="42" t="s">
        <v>860</v>
      </c>
      <c r="C45" s="35"/>
      <c r="D45" s="32"/>
      <c r="E45" s="449">
        <v>186671950.89738056</v>
      </c>
      <c r="F45" s="450">
        <v>173435549.89669779</v>
      </c>
      <c r="G45" s="450">
        <v>126708700.71264157</v>
      </c>
      <c r="H45" s="450">
        <v>2191430.9440952535</v>
      </c>
      <c r="I45" s="450">
        <v>2405859.7265023235</v>
      </c>
      <c r="J45" s="450">
        <v>88996617.068997815</v>
      </c>
      <c r="K45" s="450">
        <v>28607995.726431981</v>
      </c>
      <c r="L45" s="450">
        <v>15576795.847217647</v>
      </c>
      <c r="M45" s="450">
        <v>2858900.6862143422</v>
      </c>
      <c r="N45" s="42"/>
      <c r="O45" s="42" t="s">
        <v>860</v>
      </c>
      <c r="P45" s="35"/>
      <c r="Q45" s="32"/>
      <c r="R45" s="449">
        <v>2338929.4347977675</v>
      </c>
      <c r="S45" s="450">
        <v>2261620.9786311844</v>
      </c>
      <c r="T45" s="450">
        <v>6252078.4904358378</v>
      </c>
      <c r="U45" s="450">
        <v>998513.6488346979</v>
      </c>
      <c r="V45" s="450">
        <v>321886.07871012075</v>
      </c>
      <c r="W45" s="450">
        <v>31150053.336838525</v>
      </c>
      <c r="X45" s="450">
        <v>5966375.6672316501</v>
      </c>
      <c r="Y45" s="450">
        <v>10797.560747637403</v>
      </c>
      <c r="Z45" s="450">
        <v>4561299.4360120669</v>
      </c>
      <c r="AA45" s="450">
        <v>14006253.190409685</v>
      </c>
      <c r="AB45" s="450">
        <v>771361.5355212593</v>
      </c>
      <c r="AD45" s="33"/>
      <c r="AE45" s="33"/>
    </row>
    <row r="46" spans="1:31" ht="18" customHeight="1">
      <c r="A46" s="42"/>
      <c r="B46" s="42" t="s">
        <v>32</v>
      </c>
      <c r="C46" s="35"/>
      <c r="D46" s="32"/>
      <c r="E46" s="449">
        <v>41537249.300469011</v>
      </c>
      <c r="F46" s="450">
        <v>38312909.050764628</v>
      </c>
      <c r="G46" s="450">
        <v>28615178.70014761</v>
      </c>
      <c r="H46" s="450">
        <v>1310021.5421693213</v>
      </c>
      <c r="I46" s="450">
        <v>110340.13100377494</v>
      </c>
      <c r="J46" s="450">
        <v>16583751.799347041</v>
      </c>
      <c r="K46" s="450">
        <v>10611065.227627445</v>
      </c>
      <c r="L46" s="450">
        <v>5140351.3286348153</v>
      </c>
      <c r="M46" s="450">
        <v>616243.52129562956</v>
      </c>
      <c r="N46" s="42"/>
      <c r="O46" s="42" t="s">
        <v>32</v>
      </c>
      <c r="P46" s="35"/>
      <c r="Q46" s="32"/>
      <c r="R46" s="449">
        <v>479222.6749122219</v>
      </c>
      <c r="S46" s="450">
        <v>1136426.9596967881</v>
      </c>
      <c r="T46" s="450">
        <v>2433848.0757398722</v>
      </c>
      <c r="U46" s="450">
        <v>444129.60733708006</v>
      </c>
      <c r="V46" s="450">
        <v>30480.489653224507</v>
      </c>
      <c r="W46" s="450">
        <v>4557379.0219822321</v>
      </c>
      <c r="X46" s="450">
        <v>575241.83834615466</v>
      </c>
      <c r="Y46" s="450">
        <v>2684.0242504598077</v>
      </c>
      <c r="Z46" s="450">
        <v>3979453.1593856174</v>
      </c>
      <c r="AA46" s="450">
        <v>3344051.6884640204</v>
      </c>
      <c r="AB46" s="450">
        <v>119711.43875966102</v>
      </c>
      <c r="AD46" s="33"/>
      <c r="AE46" s="33"/>
    </row>
    <row r="47" spans="1:31" ht="18" customHeight="1">
      <c r="A47" s="42"/>
      <c r="B47" s="98" t="s">
        <v>33</v>
      </c>
      <c r="C47" s="35"/>
      <c r="D47" s="32"/>
      <c r="E47" s="449">
        <v>25115140.766820468</v>
      </c>
      <c r="F47" s="450">
        <v>22017684.017001331</v>
      </c>
      <c r="G47" s="450">
        <v>16136439.73789731</v>
      </c>
      <c r="H47" s="450">
        <v>556142.74712439976</v>
      </c>
      <c r="I47" s="450">
        <v>0</v>
      </c>
      <c r="J47" s="450">
        <v>7025643.3954053205</v>
      </c>
      <c r="K47" s="450">
        <v>8554653.59536759</v>
      </c>
      <c r="L47" s="450">
        <v>4717145.8691624859</v>
      </c>
      <c r="M47" s="450">
        <v>595236.00327351934</v>
      </c>
      <c r="N47" s="42"/>
      <c r="O47" s="98" t="s">
        <v>33</v>
      </c>
      <c r="P47" s="35"/>
      <c r="Q47" s="32"/>
      <c r="R47" s="449">
        <v>117164.07550098684</v>
      </c>
      <c r="S47" s="450">
        <v>1138092.2655431428</v>
      </c>
      <c r="T47" s="450">
        <v>2655021.3759516114</v>
      </c>
      <c r="U47" s="450">
        <v>211632.14889322492</v>
      </c>
      <c r="V47" s="450">
        <v>0</v>
      </c>
      <c r="W47" s="450">
        <v>1164098.4099415317</v>
      </c>
      <c r="X47" s="450">
        <v>135114.77423233967</v>
      </c>
      <c r="Y47" s="450">
        <v>4340.5888031616405</v>
      </c>
      <c r="Z47" s="450">
        <v>1024643.0469060302</v>
      </c>
      <c r="AA47" s="450">
        <v>3122494.7036493747</v>
      </c>
      <c r="AB47" s="450">
        <v>25037.953830240262</v>
      </c>
      <c r="AD47" s="33"/>
      <c r="AE47" s="33"/>
    </row>
    <row r="48" spans="1:31" ht="18" customHeight="1">
      <c r="A48" s="1120" t="s">
        <v>34</v>
      </c>
      <c r="B48" s="1120"/>
      <c r="C48" s="35"/>
      <c r="D48" s="32"/>
      <c r="E48" s="449">
        <v>22547063.209307589</v>
      </c>
      <c r="F48" s="450">
        <v>16068949.271874329</v>
      </c>
      <c r="G48" s="450">
        <v>12468675.263122892</v>
      </c>
      <c r="H48" s="450">
        <v>656618.13993610023</v>
      </c>
      <c r="I48" s="450">
        <v>35467.007605895895</v>
      </c>
      <c r="J48" s="450">
        <v>4818024.9231489357</v>
      </c>
      <c r="K48" s="450">
        <v>6958565.1924319649</v>
      </c>
      <c r="L48" s="450">
        <v>2849523.4483120996</v>
      </c>
      <c r="M48" s="450">
        <v>48913.043484782407</v>
      </c>
      <c r="N48" s="1120" t="s">
        <v>34</v>
      </c>
      <c r="O48" s="1120"/>
      <c r="P48" s="35"/>
      <c r="Q48" s="32"/>
      <c r="R48" s="449">
        <v>35720.839678540869</v>
      </c>
      <c r="S48" s="450">
        <v>950805.74290642608</v>
      </c>
      <c r="T48" s="450">
        <v>1283429.0082260703</v>
      </c>
      <c r="U48" s="450">
        <v>530654.81401627953</v>
      </c>
      <c r="V48" s="450">
        <v>0</v>
      </c>
      <c r="W48" s="450">
        <v>750750.56043932831</v>
      </c>
      <c r="X48" s="450">
        <v>1480.1168480234298</v>
      </c>
      <c r="Y48" s="450">
        <v>0</v>
      </c>
      <c r="Z48" s="450">
        <v>749270.44359130482</v>
      </c>
      <c r="AA48" s="450">
        <v>6539923.1833653459</v>
      </c>
      <c r="AB48" s="450">
        <v>61809.245932086087</v>
      </c>
      <c r="AD48" s="33"/>
      <c r="AE48" s="33"/>
    </row>
    <row r="49" spans="1:31" ht="18" customHeight="1">
      <c r="A49" s="1100" t="s">
        <v>164</v>
      </c>
      <c r="B49" s="1100"/>
      <c r="C49" s="1100"/>
      <c r="D49" s="594"/>
      <c r="E49" s="449"/>
      <c r="F49" s="450"/>
      <c r="G49" s="450"/>
      <c r="H49" s="450"/>
      <c r="I49" s="450"/>
      <c r="J49" s="450"/>
      <c r="K49" s="450"/>
      <c r="L49" s="450"/>
      <c r="M49" s="450"/>
      <c r="N49" s="1100" t="s">
        <v>164</v>
      </c>
      <c r="O49" s="1100"/>
      <c r="P49" s="1100"/>
      <c r="Q49" s="594"/>
      <c r="R49" s="449"/>
      <c r="S49" s="450"/>
      <c r="T49" s="450"/>
      <c r="U49" s="450"/>
      <c r="V49" s="450"/>
      <c r="W49" s="450"/>
      <c r="X49" s="450"/>
      <c r="Y49" s="450"/>
      <c r="Z49" s="450"/>
      <c r="AA49" s="450"/>
      <c r="AB49" s="450"/>
      <c r="AD49" s="33"/>
      <c r="AE49" s="33"/>
    </row>
    <row r="50" spans="1:31" ht="18" customHeight="1">
      <c r="A50" s="102"/>
      <c r="B50" s="98" t="s">
        <v>35</v>
      </c>
      <c r="C50" s="102"/>
      <c r="D50" s="594"/>
      <c r="E50" s="449">
        <v>229971357.70990294</v>
      </c>
      <c r="F50" s="450">
        <v>219294026.11310184</v>
      </c>
      <c r="G50" s="450">
        <v>193137095.21464631</v>
      </c>
      <c r="H50" s="450">
        <v>2862970.2803926808</v>
      </c>
      <c r="I50" s="450">
        <v>2508304.013736337</v>
      </c>
      <c r="J50" s="450">
        <v>147470773.50108084</v>
      </c>
      <c r="K50" s="450">
        <v>40295047.419436455</v>
      </c>
      <c r="L50" s="450">
        <v>14931936.379703512</v>
      </c>
      <c r="M50" s="450">
        <v>3341733.4289148422</v>
      </c>
      <c r="N50" s="1120" t="s">
        <v>35</v>
      </c>
      <c r="O50" s="1120" t="s">
        <v>35</v>
      </c>
      <c r="P50" s="102"/>
      <c r="Q50" s="594"/>
      <c r="R50" s="449">
        <v>1674172.3562683293</v>
      </c>
      <c r="S50" s="450">
        <v>2329573.2266280423</v>
      </c>
      <c r="T50" s="450">
        <v>6244325.6211254448</v>
      </c>
      <c r="U50" s="450">
        <v>1152092.5059549327</v>
      </c>
      <c r="V50" s="450">
        <v>190039.24081189424</v>
      </c>
      <c r="W50" s="450">
        <v>11224994.518752104</v>
      </c>
      <c r="X50" s="450">
        <v>6020283.0912474608</v>
      </c>
      <c r="Y50" s="450">
        <v>13262.945551601388</v>
      </c>
      <c r="Z50" s="450">
        <v>5191448.4819530454</v>
      </c>
      <c r="AA50" s="450">
        <v>12082343.665136488</v>
      </c>
      <c r="AB50" s="450">
        <v>1405012.068335457</v>
      </c>
      <c r="AD50" s="33"/>
      <c r="AE50" s="33"/>
    </row>
    <row r="51" spans="1:31" ht="18" customHeight="1">
      <c r="A51" s="98"/>
      <c r="B51" s="605" t="s">
        <v>36</v>
      </c>
      <c r="C51" s="98"/>
      <c r="D51" s="594"/>
      <c r="E51" s="449">
        <v>87420622.597757638</v>
      </c>
      <c r="F51" s="450">
        <v>77846428.238531157</v>
      </c>
      <c r="G51" s="450">
        <v>61675940.060870655</v>
      </c>
      <c r="H51" s="450">
        <v>2302656.3841727036</v>
      </c>
      <c r="I51" s="450">
        <v>487053.11337386054</v>
      </c>
      <c r="J51" s="450">
        <v>36771592.253682628</v>
      </c>
      <c r="K51" s="450">
        <v>22114638.309641492</v>
      </c>
      <c r="L51" s="450">
        <v>11757099.564631917</v>
      </c>
      <c r="M51" s="450">
        <v>1904632.5682654406</v>
      </c>
      <c r="N51" s="98"/>
      <c r="O51" s="98" t="s">
        <v>36</v>
      </c>
      <c r="P51" s="98"/>
      <c r="Q51" s="594"/>
      <c r="R51" s="449">
        <v>758740.7006400578</v>
      </c>
      <c r="S51" s="450">
        <v>2381941.006336275</v>
      </c>
      <c r="T51" s="450">
        <v>5620689.2934361277</v>
      </c>
      <c r="U51" s="450">
        <v>912139.30556089652</v>
      </c>
      <c r="V51" s="450">
        <v>178956.69039311048</v>
      </c>
      <c r="W51" s="450">
        <v>4413388.6130285803</v>
      </c>
      <c r="X51" s="450">
        <v>346653.13055145461</v>
      </c>
      <c r="Y51" s="450">
        <v>2280.7875939774372</v>
      </c>
      <c r="Z51" s="450">
        <v>4064454.6948831487</v>
      </c>
      <c r="AA51" s="450">
        <v>9984152.7371203639</v>
      </c>
      <c r="AB51" s="450">
        <v>409958.37789390527</v>
      </c>
      <c r="AD51" s="33"/>
      <c r="AE51" s="33"/>
    </row>
    <row r="52" spans="1:31" ht="18" customHeight="1">
      <c r="A52" s="98"/>
      <c r="B52" s="605" t="s">
        <v>37</v>
      </c>
      <c r="C52" s="98"/>
      <c r="D52" s="594"/>
      <c r="E52" s="449">
        <v>549937954.9260726</v>
      </c>
      <c r="F52" s="450">
        <v>540991791.29144764</v>
      </c>
      <c r="G52" s="450">
        <v>498281140.74151063</v>
      </c>
      <c r="H52" s="450">
        <v>3654236.463512972</v>
      </c>
      <c r="I52" s="450">
        <v>6324976.6238169428</v>
      </c>
      <c r="J52" s="450">
        <v>412380645.34944755</v>
      </c>
      <c r="K52" s="450">
        <v>75921282.304733217</v>
      </c>
      <c r="L52" s="450">
        <v>22032107.996660288</v>
      </c>
      <c r="M52" s="450">
        <v>6876751.800485881</v>
      </c>
      <c r="N52" s="98"/>
      <c r="O52" s="1308" t="s">
        <v>37</v>
      </c>
      <c r="P52" s="1308"/>
      <c r="Q52" s="594"/>
      <c r="R52" s="449">
        <v>2629758.94884239</v>
      </c>
      <c r="S52" s="450">
        <v>2306819.6803179225</v>
      </c>
      <c r="T52" s="450">
        <v>8471453.7696051057</v>
      </c>
      <c r="U52" s="450">
        <v>1470271.6379651122</v>
      </c>
      <c r="V52" s="450">
        <v>277052.15944387403</v>
      </c>
      <c r="W52" s="450">
        <v>20678542.553276513</v>
      </c>
      <c r="X52" s="450">
        <v>13160471.069014028</v>
      </c>
      <c r="Y52" s="450">
        <v>37202.265656808413</v>
      </c>
      <c r="Z52" s="450">
        <v>7480869.2186056795</v>
      </c>
      <c r="AA52" s="450">
        <v>13075553.937077126</v>
      </c>
      <c r="AB52" s="450">
        <v>4129390.302452052</v>
      </c>
      <c r="AD52" s="33"/>
      <c r="AE52" s="33"/>
    </row>
    <row r="53" spans="1:31" ht="18" customHeight="1">
      <c r="A53" s="98"/>
      <c r="B53" s="605" t="s">
        <v>38</v>
      </c>
      <c r="C53" s="98"/>
      <c r="D53" s="594"/>
      <c r="E53" s="449">
        <v>467547230.46364194</v>
      </c>
      <c r="F53" s="450">
        <v>447922364.48240227</v>
      </c>
      <c r="G53" s="450">
        <v>395217460.23767567</v>
      </c>
      <c r="H53" s="450">
        <v>4584880.3226915356</v>
      </c>
      <c r="I53" s="450">
        <v>7093842.4431187958</v>
      </c>
      <c r="J53" s="450">
        <v>304189451.62710536</v>
      </c>
      <c r="K53" s="450">
        <v>79349285.844760016</v>
      </c>
      <c r="L53" s="450">
        <v>20267078.799351167</v>
      </c>
      <c r="M53" s="450">
        <v>5214135.5119328219</v>
      </c>
      <c r="N53" s="98"/>
      <c r="O53" s="1308" t="s">
        <v>38</v>
      </c>
      <c r="P53" s="1308"/>
      <c r="Q53" s="594"/>
      <c r="R53" s="449">
        <v>5057122.9708449813</v>
      </c>
      <c r="S53" s="450">
        <v>2082128.6940272569</v>
      </c>
      <c r="T53" s="450">
        <v>5885738.1331177326</v>
      </c>
      <c r="U53" s="450">
        <v>1924438.0748312604</v>
      </c>
      <c r="V53" s="450">
        <v>103515.41459711884</v>
      </c>
      <c r="W53" s="450">
        <v>32437825.445375312</v>
      </c>
      <c r="X53" s="450">
        <v>24929473.748051368</v>
      </c>
      <c r="Y53" s="450">
        <v>32767.287663475166</v>
      </c>
      <c r="Z53" s="450">
        <v>7475584.4096604669</v>
      </c>
      <c r="AA53" s="450">
        <v>21858760.178323042</v>
      </c>
      <c r="AB53" s="450">
        <v>2233894.1970832595</v>
      </c>
      <c r="AD53" s="33"/>
      <c r="AE53" s="33"/>
    </row>
    <row r="54" spans="1:31" ht="18" customHeight="1" thickBot="1">
      <c r="A54" s="100"/>
      <c r="B54" s="100" t="s">
        <v>39</v>
      </c>
      <c r="C54" s="100"/>
      <c r="D54" s="596"/>
      <c r="E54" s="451">
        <v>131312695.40145864</v>
      </c>
      <c r="F54" s="452">
        <v>123444667.34795135</v>
      </c>
      <c r="G54" s="452">
        <v>102589509.53333013</v>
      </c>
      <c r="H54" s="452">
        <v>3873502.5168849863</v>
      </c>
      <c r="I54" s="452">
        <v>3053333.4088068441</v>
      </c>
      <c r="J54" s="452">
        <v>62685961.59951292</v>
      </c>
      <c r="K54" s="452">
        <v>32074645.010061279</v>
      </c>
      <c r="L54" s="452">
        <v>10254927.506144591</v>
      </c>
      <c r="M54" s="452">
        <v>3176956.4666610779</v>
      </c>
      <c r="N54" s="1121" t="s">
        <v>39</v>
      </c>
      <c r="O54" s="1121"/>
      <c r="P54" s="100"/>
      <c r="Q54" s="596"/>
      <c r="R54" s="451">
        <v>1604142.3073683383</v>
      </c>
      <c r="S54" s="452">
        <v>1029233.2678393318</v>
      </c>
      <c r="T54" s="452">
        <v>3291199.4854534888</v>
      </c>
      <c r="U54" s="452">
        <v>799884.14437308745</v>
      </c>
      <c r="V54" s="452">
        <v>244452.98671312787</v>
      </c>
      <c r="W54" s="452">
        <v>10600230.308476703</v>
      </c>
      <c r="X54" s="452">
        <v>3227905.6677170927</v>
      </c>
      <c r="Y54" s="452">
        <v>9333.9780059278528</v>
      </c>
      <c r="Z54" s="452">
        <v>3237438.5942912693</v>
      </c>
      <c r="AA54" s="452">
        <v>9033591.5753962733</v>
      </c>
      <c r="AB54" s="452">
        <v>1165865.6280089945</v>
      </c>
      <c r="AD54" s="33"/>
      <c r="AE54" s="33"/>
    </row>
    <row r="55" spans="1:31" s="43" customFormat="1">
      <c r="B55" s="14"/>
      <c r="C55" s="14"/>
      <c r="D55" s="15"/>
      <c r="H55" s="44"/>
    </row>
    <row r="56" spans="1:31" ht="26.1" customHeight="1"/>
    <row r="57" spans="1:31" ht="26.1" customHeight="1"/>
    <row r="58" spans="1:31" ht="26.1" customHeight="1"/>
    <row r="59" spans="1:31" ht="26.1" customHeight="1"/>
    <row r="60" spans="1:31" ht="26.1" customHeight="1"/>
    <row r="61" spans="1:31" ht="26.1" customHeight="1"/>
    <row r="62" spans="1:31" ht="26.1" customHeight="1"/>
    <row r="63" spans="1:31" ht="26.1" customHeight="1"/>
    <row r="64" spans="1:31" ht="26.1" customHeight="1"/>
    <row r="65" ht="26.1" customHeight="1"/>
    <row r="66" ht="26.1" customHeight="1"/>
    <row r="67" ht="26.1" customHeight="1"/>
    <row r="68" ht="26.1" customHeight="1"/>
    <row r="69" ht="26.1" customHeight="1"/>
    <row r="70" ht="26.1" customHeight="1"/>
    <row r="71" ht="26.1" customHeight="1"/>
    <row r="72" ht="26.1" customHeight="1"/>
    <row r="73" ht="26.1" customHeight="1"/>
    <row r="74" ht="26.1" customHeight="1"/>
    <row r="75" ht="26.1" customHeight="1"/>
    <row r="76" ht="26.1" customHeight="1"/>
  </sheetData>
  <mergeCells count="66">
    <mergeCell ref="N54:O54"/>
    <mergeCell ref="N16:P16"/>
    <mergeCell ref="N10:P10"/>
    <mergeCell ref="N19:P19"/>
    <mergeCell ref="N48:O48"/>
    <mergeCell ref="N23:P23"/>
    <mergeCell ref="A49:C49"/>
    <mergeCell ref="A48:B48"/>
    <mergeCell ref="A18:C18"/>
    <mergeCell ref="A14:C14"/>
    <mergeCell ref="O53:P53"/>
    <mergeCell ref="O52:P52"/>
    <mergeCell ref="N50:O50"/>
    <mergeCell ref="N18:P18"/>
    <mergeCell ref="N20:P20"/>
    <mergeCell ref="N49:P49"/>
    <mergeCell ref="N21:P21"/>
    <mergeCell ref="N27:P27"/>
    <mergeCell ref="N34:O34"/>
    <mergeCell ref="N24:P24"/>
    <mergeCell ref="A21:C21"/>
    <mergeCell ref="A20:C20"/>
    <mergeCell ref="AQ13:AS13"/>
    <mergeCell ref="N13:P13"/>
    <mergeCell ref="A13:C13"/>
    <mergeCell ref="A17:C17"/>
    <mergeCell ref="AD13:AF13"/>
    <mergeCell ref="A15:C15"/>
    <mergeCell ref="A34:B34"/>
    <mergeCell ref="AB3:AB5"/>
    <mergeCell ref="N6:P6"/>
    <mergeCell ref="N7:P7"/>
    <mergeCell ref="N3:P5"/>
    <mergeCell ref="AA3:AA5"/>
    <mergeCell ref="N33:P33"/>
    <mergeCell ref="N12:P12"/>
    <mergeCell ref="N15:P15"/>
    <mergeCell ref="N17:P17"/>
    <mergeCell ref="N8:P8"/>
    <mergeCell ref="G4:K4"/>
    <mergeCell ref="L4:M4"/>
    <mergeCell ref="A33:C33"/>
    <mergeCell ref="A24:C24"/>
    <mergeCell ref="A12:C12"/>
    <mergeCell ref="A27:C27"/>
    <mergeCell ref="A19:C19"/>
    <mergeCell ref="N9:P9"/>
    <mergeCell ref="N14:P14"/>
    <mergeCell ref="A3:C5"/>
    <mergeCell ref="N11:P11"/>
    <mergeCell ref="A16:C16"/>
    <mergeCell ref="A8:C8"/>
    <mergeCell ref="A9:C9"/>
    <mergeCell ref="A10:C10"/>
    <mergeCell ref="A11:C11"/>
    <mergeCell ref="A6:C6"/>
    <mergeCell ref="A7:C7"/>
    <mergeCell ref="A22:C22"/>
    <mergeCell ref="N22:P22"/>
    <mergeCell ref="A23:C23"/>
    <mergeCell ref="W4:X4"/>
    <mergeCell ref="R3:X3"/>
    <mergeCell ref="F4:F5"/>
    <mergeCell ref="F3:M3"/>
    <mergeCell ref="E3:E5"/>
    <mergeCell ref="R4:V4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2" manualBreakCount="2">
    <brk id="8" max="1048575" man="1"/>
    <brk id="13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BA72"/>
  <sheetViews>
    <sheetView view="pageBreakPreview" zoomScaleNormal="50" zoomScaleSheetLayoutView="75" workbookViewId="0">
      <selection activeCell="J65" sqref="J65"/>
    </sheetView>
  </sheetViews>
  <sheetFormatPr defaultColWidth="9.109375" defaultRowHeight="15.6"/>
  <cols>
    <col min="1" max="1" width="2.33203125" style="14" customWidth="1"/>
    <col min="2" max="2" width="15.6640625" style="14" customWidth="1"/>
    <col min="3" max="3" width="2.33203125" style="14" customWidth="1"/>
    <col min="4" max="4" width="1.6640625" style="15" customWidth="1"/>
    <col min="5" max="8" width="15.88671875" style="114" customWidth="1"/>
    <col min="9" max="13" width="18.33203125" style="114" customWidth="1"/>
    <col min="14" max="14" width="2.33203125" style="14" customWidth="1"/>
    <col min="15" max="15" width="15.6640625" style="14" customWidth="1"/>
    <col min="16" max="16" width="2.33203125" style="14" customWidth="1"/>
    <col min="17" max="17" width="1.6640625" style="15" customWidth="1"/>
    <col min="18" max="22" width="16.33203125" style="114" customWidth="1"/>
    <col min="23" max="26" width="17.88671875" style="114" customWidth="1"/>
    <col min="27" max="27" width="16.33203125" style="114" customWidth="1"/>
    <col min="28" max="28" width="16.44140625" style="114" customWidth="1"/>
    <col min="29" max="29" width="9.109375" style="114"/>
    <col min="30" max="30" width="14.109375" style="114" bestFit="1" customWidth="1"/>
    <col min="31" max="16384" width="9.109375" style="114"/>
  </cols>
  <sheetData>
    <row r="1" spans="1:28" s="113" customFormat="1" ht="28.5" customHeight="1">
      <c r="A1" s="1128" t="s">
        <v>600</v>
      </c>
      <c r="B1" s="1128"/>
      <c r="C1" s="1128"/>
      <c r="D1" s="1128"/>
      <c r="E1" s="1128"/>
      <c r="F1" s="1128"/>
      <c r="G1" s="1128"/>
      <c r="H1" s="1128"/>
      <c r="I1" s="1124" t="s">
        <v>392</v>
      </c>
      <c r="J1" s="1124"/>
      <c r="K1" s="1124"/>
      <c r="L1" s="1124"/>
      <c r="M1" s="1124"/>
      <c r="N1" s="1128" t="s">
        <v>600</v>
      </c>
      <c r="O1" s="1128"/>
      <c r="P1" s="1128"/>
      <c r="Q1" s="1128"/>
      <c r="R1" s="1128"/>
      <c r="S1" s="1128"/>
      <c r="T1" s="1128"/>
      <c r="U1" s="1128"/>
      <c r="V1" s="1128"/>
      <c r="W1" s="1124" t="s">
        <v>393</v>
      </c>
      <c r="X1" s="1124"/>
      <c r="Y1" s="1124"/>
      <c r="Z1" s="1124"/>
      <c r="AA1" s="1124"/>
      <c r="AB1" s="220"/>
    </row>
    <row r="2" spans="1:28" ht="12.9" customHeight="1" thickBot="1">
      <c r="A2" s="114"/>
      <c r="B2" s="115"/>
      <c r="C2" s="115"/>
      <c r="D2" s="116"/>
      <c r="M2" s="248" t="s">
        <v>307</v>
      </c>
      <c r="N2" s="221"/>
      <c r="O2" s="221"/>
      <c r="P2" s="221"/>
      <c r="Q2" s="221"/>
      <c r="R2" s="221"/>
      <c r="S2" s="221"/>
      <c r="T2" s="221"/>
      <c r="U2" s="221"/>
      <c r="AA2" s="117"/>
      <c r="AB2" s="118" t="s">
        <v>307</v>
      </c>
    </row>
    <row r="3" spans="1:28" s="203" customFormat="1" ht="17.25" customHeight="1">
      <c r="A3" s="1104" t="s">
        <v>1</v>
      </c>
      <c r="B3" s="1104"/>
      <c r="C3" s="1104"/>
      <c r="D3" s="119"/>
      <c r="E3" s="1101" t="s">
        <v>868</v>
      </c>
      <c r="F3" s="1186" t="s">
        <v>147</v>
      </c>
      <c r="G3" s="1187"/>
      <c r="H3" s="1187"/>
      <c r="I3" s="1187"/>
      <c r="J3" s="1187"/>
      <c r="K3" s="1187"/>
      <c r="L3" s="1187"/>
      <c r="M3" s="1187"/>
      <c r="N3" s="1104" t="s">
        <v>1</v>
      </c>
      <c r="O3" s="1104"/>
      <c r="P3" s="1104"/>
      <c r="Q3" s="202"/>
      <c r="R3" s="1186" t="s">
        <v>147</v>
      </c>
      <c r="S3" s="1187"/>
      <c r="T3" s="1187"/>
      <c r="U3" s="1187"/>
      <c r="V3" s="1187"/>
      <c r="W3" s="1187"/>
      <c r="X3" s="1187"/>
      <c r="Y3" s="1187"/>
      <c r="Z3" s="1188"/>
      <c r="AA3" s="1101" t="s">
        <v>862</v>
      </c>
      <c r="AB3" s="1107" t="s">
        <v>866</v>
      </c>
    </row>
    <row r="4" spans="1:28" s="203" customFormat="1" ht="18" customHeight="1">
      <c r="A4" s="1105"/>
      <c r="B4" s="1105"/>
      <c r="C4" s="1105"/>
      <c r="D4" s="122"/>
      <c r="E4" s="1102"/>
      <c r="F4" s="1195" t="s">
        <v>869</v>
      </c>
      <c r="G4" s="1189" t="s">
        <v>867</v>
      </c>
      <c r="H4" s="1190"/>
      <c r="I4" s="1190"/>
      <c r="J4" s="1190"/>
      <c r="K4" s="1192"/>
      <c r="L4" s="1189" t="s">
        <v>192</v>
      </c>
      <c r="M4" s="1192"/>
      <c r="N4" s="1105"/>
      <c r="O4" s="1105"/>
      <c r="P4" s="1105"/>
      <c r="Q4" s="208"/>
      <c r="R4" s="1189" t="s">
        <v>193</v>
      </c>
      <c r="S4" s="1190"/>
      <c r="T4" s="1190"/>
      <c r="U4" s="1190"/>
      <c r="V4" s="1192"/>
      <c r="W4" s="1309" t="s">
        <v>67</v>
      </c>
      <c r="X4" s="1309"/>
      <c r="Y4" s="1309"/>
      <c r="Z4" s="1310"/>
      <c r="AA4" s="1102"/>
      <c r="AB4" s="1108"/>
    </row>
    <row r="5" spans="1:28" s="225" customFormat="1" ht="48.75" customHeight="1">
      <c r="A5" s="1106"/>
      <c r="B5" s="1106"/>
      <c r="C5" s="1106"/>
      <c r="D5" s="224"/>
      <c r="E5" s="1103"/>
      <c r="F5" s="1103"/>
      <c r="G5" s="124" t="s">
        <v>68</v>
      </c>
      <c r="H5" s="125" t="s">
        <v>85</v>
      </c>
      <c r="I5" s="206" t="s">
        <v>69</v>
      </c>
      <c r="J5" s="124" t="s">
        <v>412</v>
      </c>
      <c r="K5" s="207" t="s">
        <v>77</v>
      </c>
      <c r="L5" s="124" t="s">
        <v>68</v>
      </c>
      <c r="M5" s="124" t="s">
        <v>70</v>
      </c>
      <c r="N5" s="1106"/>
      <c r="O5" s="1106"/>
      <c r="P5" s="1106"/>
      <c r="Q5" s="224"/>
      <c r="R5" s="237" t="s">
        <v>61</v>
      </c>
      <c r="S5" s="237" t="s">
        <v>71</v>
      </c>
      <c r="T5" s="237" t="s">
        <v>72</v>
      </c>
      <c r="U5" s="237" t="s">
        <v>84</v>
      </c>
      <c r="V5" s="239" t="s">
        <v>76</v>
      </c>
      <c r="W5" s="238" t="s">
        <v>68</v>
      </c>
      <c r="X5" s="239" t="s">
        <v>62</v>
      </c>
      <c r="Y5" s="239" t="s">
        <v>73</v>
      </c>
      <c r="Z5" s="239" t="s">
        <v>74</v>
      </c>
      <c r="AA5" s="1103"/>
      <c r="AB5" s="1109"/>
    </row>
    <row r="6" spans="1:28" s="130" customFormat="1" ht="13.5" hidden="1" customHeight="1">
      <c r="A6" s="1110" t="s">
        <v>834</v>
      </c>
      <c r="B6" s="1110"/>
      <c r="C6" s="1110"/>
      <c r="D6" s="126"/>
      <c r="E6" s="127">
        <v>884014361</v>
      </c>
      <c r="F6" s="128">
        <v>816615772</v>
      </c>
      <c r="G6" s="128">
        <v>597130155</v>
      </c>
      <c r="H6" s="128">
        <v>37601085</v>
      </c>
      <c r="I6" s="128">
        <v>19002633</v>
      </c>
      <c r="J6" s="128">
        <v>217723483</v>
      </c>
      <c r="K6" s="128">
        <v>322802954</v>
      </c>
      <c r="L6" s="128">
        <v>115159176</v>
      </c>
      <c r="M6" s="128">
        <v>38654505</v>
      </c>
      <c r="N6" s="1110" t="s">
        <v>834</v>
      </c>
      <c r="O6" s="1110"/>
      <c r="P6" s="1110"/>
      <c r="Q6" s="2"/>
      <c r="R6" s="127">
        <v>13161363.5</v>
      </c>
      <c r="S6" s="128">
        <v>9300868.9700000007</v>
      </c>
      <c r="T6" s="128">
        <v>24730148.800000001</v>
      </c>
      <c r="U6" s="128">
        <v>14357118.5</v>
      </c>
      <c r="V6" s="128">
        <v>14955171</v>
      </c>
      <c r="W6" s="128">
        <v>104326441</v>
      </c>
      <c r="X6" s="226" t="s">
        <v>75</v>
      </c>
      <c r="Y6" s="226" t="s">
        <v>75</v>
      </c>
      <c r="Z6" s="128">
        <v>104326441</v>
      </c>
      <c r="AA6" s="128">
        <v>76453319</v>
      </c>
      <c r="AB6" s="128">
        <v>9054729</v>
      </c>
    </row>
    <row r="7" spans="1:28" s="130" customFormat="1" ht="13.5" hidden="1" customHeight="1">
      <c r="A7" s="1100" t="s">
        <v>835</v>
      </c>
      <c r="B7" s="1100"/>
      <c r="C7" s="1100"/>
      <c r="D7" s="126"/>
      <c r="E7" s="131">
        <v>1212122873.0867617</v>
      </c>
      <c r="F7" s="132">
        <v>1151826185.799772</v>
      </c>
      <c r="G7" s="132">
        <v>860664202.23223579</v>
      </c>
      <c r="H7" s="132">
        <v>61627792.47016219</v>
      </c>
      <c r="I7" s="132">
        <v>25981233.91723733</v>
      </c>
      <c r="J7" s="132">
        <v>414187546.63982821</v>
      </c>
      <c r="K7" s="132">
        <v>358867629.20500857</v>
      </c>
      <c r="L7" s="132">
        <v>128972230.68458322</v>
      </c>
      <c r="M7" s="132">
        <v>65227930.940402821</v>
      </c>
      <c r="N7" s="1100" t="s">
        <v>835</v>
      </c>
      <c r="O7" s="1100"/>
      <c r="P7" s="1100"/>
      <c r="Q7" s="2"/>
      <c r="R7" s="131">
        <v>14934836.423175786</v>
      </c>
      <c r="S7" s="132">
        <v>8358378.8585563535</v>
      </c>
      <c r="T7" s="132">
        <v>20710325.182485808</v>
      </c>
      <c r="U7" s="132">
        <v>6131037.8917467138</v>
      </c>
      <c r="V7" s="132">
        <v>13399372.418269351</v>
      </c>
      <c r="W7" s="132">
        <v>162400101.85289735</v>
      </c>
      <c r="X7" s="227" t="s">
        <v>75</v>
      </c>
      <c r="Y7" s="132">
        <v>210348.96994636179</v>
      </c>
      <c r="Z7" s="132">
        <v>162189752.88295099</v>
      </c>
      <c r="AA7" s="132">
        <v>78676303.587583244</v>
      </c>
      <c r="AB7" s="132">
        <v>18379616.300594278</v>
      </c>
    </row>
    <row r="8" spans="1:28" s="130" customFormat="1" ht="13.5" hidden="1" customHeight="1">
      <c r="A8" s="1100" t="s">
        <v>836</v>
      </c>
      <c r="B8" s="1100"/>
      <c r="C8" s="1100"/>
      <c r="D8" s="126"/>
      <c r="E8" s="131">
        <v>948584982</v>
      </c>
      <c r="F8" s="132">
        <v>937957568</v>
      </c>
      <c r="G8" s="132">
        <v>649592760</v>
      </c>
      <c r="H8" s="132">
        <v>33961983</v>
      </c>
      <c r="I8" s="132">
        <v>12274553</v>
      </c>
      <c r="J8" s="132">
        <v>331576729</v>
      </c>
      <c r="K8" s="132">
        <v>271779495</v>
      </c>
      <c r="L8" s="132">
        <v>281966764</v>
      </c>
      <c r="M8" s="132">
        <v>82824847</v>
      </c>
      <c r="N8" s="1100" t="s">
        <v>836</v>
      </c>
      <c r="O8" s="1100"/>
      <c r="P8" s="1100"/>
      <c r="Q8" s="2"/>
      <c r="R8" s="131">
        <v>15951384</v>
      </c>
      <c r="S8" s="132">
        <v>12407920</v>
      </c>
      <c r="T8" s="132">
        <v>114995367.11999992</v>
      </c>
      <c r="U8" s="132">
        <v>30836771.879999924</v>
      </c>
      <c r="V8" s="132">
        <v>24950474</v>
      </c>
      <c r="W8" s="132">
        <v>6398044</v>
      </c>
      <c r="X8" s="227" t="s">
        <v>75</v>
      </c>
      <c r="Y8" s="227" t="s">
        <v>75</v>
      </c>
      <c r="Z8" s="132">
        <v>6398044</v>
      </c>
      <c r="AA8" s="132">
        <v>11727329</v>
      </c>
      <c r="AB8" s="132">
        <v>1099915</v>
      </c>
    </row>
    <row r="9" spans="1:28" s="130" customFormat="1" ht="13.5" hidden="1" customHeight="1">
      <c r="A9" s="1100" t="s">
        <v>837</v>
      </c>
      <c r="B9" s="1100"/>
      <c r="C9" s="1100"/>
      <c r="D9" s="126"/>
      <c r="E9" s="211">
        <v>887937777.42154884</v>
      </c>
      <c r="F9" s="210">
        <v>868414421.03194356</v>
      </c>
      <c r="G9" s="210">
        <v>647532310.41547668</v>
      </c>
      <c r="H9" s="210">
        <v>52581956.153102256</v>
      </c>
      <c r="I9" s="210">
        <v>10688689.552511062</v>
      </c>
      <c r="J9" s="210">
        <v>276449626.26490414</v>
      </c>
      <c r="K9" s="210">
        <v>307812038.4449591</v>
      </c>
      <c r="L9" s="210">
        <v>121604697.7510175</v>
      </c>
      <c r="M9" s="210">
        <v>54210746.42529235</v>
      </c>
      <c r="N9" s="1100" t="s">
        <v>837</v>
      </c>
      <c r="O9" s="1100"/>
      <c r="P9" s="1100"/>
      <c r="Q9" s="2"/>
      <c r="R9" s="131">
        <v>9975501.050405724</v>
      </c>
      <c r="S9" s="132">
        <v>7094721.0586746205</v>
      </c>
      <c r="T9" s="132">
        <v>19192127.933018804</v>
      </c>
      <c r="U9" s="132">
        <v>23702336.870805494</v>
      </c>
      <c r="V9" s="132">
        <v>7167053.1466036355</v>
      </c>
      <c r="W9" s="132">
        <v>99539624.131666765</v>
      </c>
      <c r="X9" s="227" t="s">
        <v>75</v>
      </c>
      <c r="Y9" s="132">
        <v>262211.26621657744</v>
      </c>
      <c r="Z9" s="132">
        <v>99277412.865450189</v>
      </c>
      <c r="AA9" s="132">
        <v>56690793.854573004</v>
      </c>
      <c r="AB9" s="132">
        <v>37167437.464967608</v>
      </c>
    </row>
    <row r="10" spans="1:28" s="130" customFormat="1" ht="13.5" hidden="1" customHeight="1">
      <c r="A10" s="1100" t="s">
        <v>838</v>
      </c>
      <c r="B10" s="1100"/>
      <c r="C10" s="1100"/>
      <c r="D10" s="126"/>
      <c r="E10" s="211">
        <v>1094008385.2415526</v>
      </c>
      <c r="F10" s="210">
        <v>1050978800.6989181</v>
      </c>
      <c r="G10" s="210">
        <v>817188245.88725257</v>
      </c>
      <c r="H10" s="210">
        <v>141809653.47389013</v>
      </c>
      <c r="I10" s="210">
        <v>20316280.878726214</v>
      </c>
      <c r="J10" s="210">
        <v>296025460.82286692</v>
      </c>
      <c r="K10" s="210">
        <v>359036850.71176863</v>
      </c>
      <c r="L10" s="210">
        <v>118356200.48719232</v>
      </c>
      <c r="M10" s="210">
        <v>56668654.987001732</v>
      </c>
      <c r="N10" s="1100" t="s">
        <v>838</v>
      </c>
      <c r="O10" s="1100"/>
      <c r="P10" s="1100"/>
      <c r="Q10" s="2"/>
      <c r="R10" s="131">
        <v>18549099.55864086</v>
      </c>
      <c r="S10" s="132">
        <v>7603529.6621497804</v>
      </c>
      <c r="T10" s="132">
        <v>21131095.142126884</v>
      </c>
      <c r="U10" s="132">
        <v>7135229.0334181515</v>
      </c>
      <c r="V10" s="132">
        <v>7268592.103854835</v>
      </c>
      <c r="W10" s="132">
        <v>115434354.32447402</v>
      </c>
      <c r="X10" s="132">
        <v>57305211.741886877</v>
      </c>
      <c r="Y10" s="132">
        <v>200175.56460030255</v>
      </c>
      <c r="Z10" s="132">
        <v>57928967.017986692</v>
      </c>
      <c r="AA10" s="132">
        <v>56317162.047994226</v>
      </c>
      <c r="AB10" s="132">
        <v>13287577.505359702</v>
      </c>
    </row>
    <row r="11" spans="1:28" s="130" customFormat="1" ht="13.65" hidden="1" customHeight="1">
      <c r="A11" s="1100" t="s">
        <v>839</v>
      </c>
      <c r="B11" s="1100"/>
      <c r="C11" s="1100"/>
      <c r="D11" s="126"/>
      <c r="E11" s="211">
        <v>1104507474.4175601</v>
      </c>
      <c r="F11" s="106">
        <v>1067995063.900094</v>
      </c>
      <c r="G11" s="106">
        <v>844266328.09188735</v>
      </c>
      <c r="H11" s="106">
        <v>83545723.626557037</v>
      </c>
      <c r="I11" s="106">
        <v>16213505.051686004</v>
      </c>
      <c r="J11" s="106">
        <v>331835129.9245007</v>
      </c>
      <c r="K11" s="106">
        <v>412671969.48914409</v>
      </c>
      <c r="L11" s="106">
        <v>106821589.75731826</v>
      </c>
      <c r="M11" s="106">
        <v>51170554.744952828</v>
      </c>
      <c r="N11" s="1100" t="s">
        <v>839</v>
      </c>
      <c r="O11" s="1100"/>
      <c r="P11" s="1100"/>
      <c r="Q11" s="2"/>
      <c r="R11" s="50">
        <v>11038304.911934117</v>
      </c>
      <c r="S11" s="50">
        <v>6102262.1218957547</v>
      </c>
      <c r="T11" s="50">
        <v>21675359.431122921</v>
      </c>
      <c r="U11" s="50">
        <v>5090005.8642972233</v>
      </c>
      <c r="V11" s="50">
        <v>11745102.683115313</v>
      </c>
      <c r="W11" s="50">
        <v>116907146.05088861</v>
      </c>
      <c r="X11" s="50">
        <v>60633284.890478961</v>
      </c>
      <c r="Y11" s="50">
        <v>260847.84887009184</v>
      </c>
      <c r="Z11" s="50">
        <v>56013013.311539777</v>
      </c>
      <c r="AA11" s="50">
        <v>54090675.056642227</v>
      </c>
      <c r="AB11" s="50">
        <v>17578264.539178129</v>
      </c>
    </row>
    <row r="12" spans="1:28" s="130" customFormat="1" ht="13.65" hidden="1" customHeight="1">
      <c r="A12" s="1100" t="s">
        <v>840</v>
      </c>
      <c r="B12" s="1100"/>
      <c r="C12" s="1100"/>
      <c r="D12" s="126"/>
      <c r="E12" s="211">
        <v>1110604457.444062</v>
      </c>
      <c r="F12" s="106">
        <v>1067774924.8796263</v>
      </c>
      <c r="G12" s="106">
        <v>840124875.26148772</v>
      </c>
      <c r="H12" s="106">
        <v>59000259.028558321</v>
      </c>
      <c r="I12" s="106">
        <v>22343556.438847698</v>
      </c>
      <c r="J12" s="106">
        <v>368720316.52669519</v>
      </c>
      <c r="K12" s="106">
        <v>390060743.2673859</v>
      </c>
      <c r="L12" s="106">
        <v>106536985.83278736</v>
      </c>
      <c r="M12" s="106">
        <v>59212231.787924983</v>
      </c>
      <c r="N12" s="1100" t="s">
        <v>840</v>
      </c>
      <c r="O12" s="1100"/>
      <c r="P12" s="1100"/>
      <c r="Q12" s="2"/>
      <c r="R12" s="50">
        <v>13264109.14223442</v>
      </c>
      <c r="S12" s="50">
        <v>6443666.8464137558</v>
      </c>
      <c r="T12" s="50">
        <v>16799833.136507984</v>
      </c>
      <c r="U12" s="50">
        <v>5424305.6061611259</v>
      </c>
      <c r="V12" s="50">
        <v>5392839.3135451013</v>
      </c>
      <c r="W12" s="50">
        <v>121113063.78535204</v>
      </c>
      <c r="X12" s="50">
        <v>64287966.028651543</v>
      </c>
      <c r="Y12" s="50">
        <v>218282.99935192775</v>
      </c>
      <c r="Z12" s="50">
        <v>56606814.757348619</v>
      </c>
      <c r="AA12" s="50">
        <v>65462529.495163396</v>
      </c>
      <c r="AB12" s="50">
        <v>22632996.930729311</v>
      </c>
    </row>
    <row r="13" spans="1:28" s="130" customFormat="1" ht="13.65" hidden="1" customHeight="1">
      <c r="A13" s="1277" t="s">
        <v>219</v>
      </c>
      <c r="B13" s="1277"/>
      <c r="C13" s="1277"/>
      <c r="D13" s="126"/>
      <c r="E13" s="211">
        <v>146780622.53023165</v>
      </c>
      <c r="F13" s="106">
        <v>143001382.56733996</v>
      </c>
      <c r="G13" s="50">
        <v>119960002.54658288</v>
      </c>
      <c r="H13" s="50">
        <v>7917480.7959044157</v>
      </c>
      <c r="I13" s="50">
        <v>2040265.0259258342</v>
      </c>
      <c r="J13" s="50">
        <v>71809239.311739042</v>
      </c>
      <c r="K13" s="50">
        <v>38193017.413013585</v>
      </c>
      <c r="L13" s="50">
        <v>13530705.637603836</v>
      </c>
      <c r="M13" s="50">
        <v>4675975.0158018842</v>
      </c>
      <c r="N13" s="1277" t="s">
        <v>219</v>
      </c>
      <c r="O13" s="1277"/>
      <c r="P13" s="1277"/>
      <c r="Q13" s="2"/>
      <c r="R13" s="50">
        <v>1490705.0193350115</v>
      </c>
      <c r="S13" s="50">
        <v>1403260.7133909594</v>
      </c>
      <c r="T13" s="50">
        <v>4286256.6598616885</v>
      </c>
      <c r="U13" s="50">
        <v>998946.15075458155</v>
      </c>
      <c r="V13" s="50">
        <v>675562.07845969696</v>
      </c>
      <c r="W13" s="50">
        <v>9510674.3831532467</v>
      </c>
      <c r="X13" s="50">
        <v>5309810.0966065452</v>
      </c>
      <c r="Y13" s="50">
        <v>28767.497585439385</v>
      </c>
      <c r="Z13" s="50">
        <v>4172096.7889612587</v>
      </c>
      <c r="AA13" s="50">
        <v>5193657.541908388</v>
      </c>
      <c r="AB13" s="50">
        <v>1414417.5790166846</v>
      </c>
    </row>
    <row r="14" spans="1:28" s="130" customFormat="1" ht="13.65" hidden="1" customHeight="1">
      <c r="A14" s="1277" t="s">
        <v>220</v>
      </c>
      <c r="B14" s="1277"/>
      <c r="C14" s="1277"/>
      <c r="D14" s="2"/>
      <c r="E14" s="50">
        <v>142563971.52652556</v>
      </c>
      <c r="F14" s="50">
        <v>138918407.13926512</v>
      </c>
      <c r="G14" s="50">
        <v>116916360.37959389</v>
      </c>
      <c r="H14" s="50">
        <v>8288400.2429973911</v>
      </c>
      <c r="I14" s="50">
        <v>2000137.3884093289</v>
      </c>
      <c r="J14" s="50">
        <v>75208787.652484447</v>
      </c>
      <c r="K14" s="106">
        <v>31419035.095702622</v>
      </c>
      <c r="L14" s="106">
        <v>12595587.883650118</v>
      </c>
      <c r="M14" s="106">
        <v>4239219.5702600004</v>
      </c>
      <c r="N14" s="1277" t="s">
        <v>220</v>
      </c>
      <c r="O14" s="1277"/>
      <c r="P14" s="1277"/>
      <c r="Q14" s="2"/>
      <c r="R14" s="50">
        <v>1655499.6211214128</v>
      </c>
      <c r="S14" s="50">
        <v>1222322.6123992209</v>
      </c>
      <c r="T14" s="50">
        <v>4014626.7826262685</v>
      </c>
      <c r="U14" s="50">
        <v>940013.90939599776</v>
      </c>
      <c r="V14" s="50">
        <v>523905.38784717658</v>
      </c>
      <c r="W14" s="50">
        <v>9406458.8760212418</v>
      </c>
      <c r="X14" s="50">
        <v>5844205.5756820925</v>
      </c>
      <c r="Y14" s="50">
        <v>46367.97641107747</v>
      </c>
      <c r="Z14" s="50">
        <v>3515885.3239280712</v>
      </c>
      <c r="AA14" s="50">
        <v>5408309.7648466369</v>
      </c>
      <c r="AB14" s="50">
        <v>1762745.3775861782</v>
      </c>
    </row>
    <row r="15" spans="1:28" s="130" customFormat="1" ht="13.65" hidden="1" customHeight="1">
      <c r="A15" s="1296" t="s">
        <v>221</v>
      </c>
      <c r="B15" s="1296"/>
      <c r="C15" s="1296"/>
      <c r="D15" s="126"/>
      <c r="E15" s="60">
        <v>125005487.21383116</v>
      </c>
      <c r="F15" s="59">
        <v>120107007.28976133</v>
      </c>
      <c r="G15" s="59">
        <v>99344878.109365329</v>
      </c>
      <c r="H15" s="59">
        <v>5901751.8982499372</v>
      </c>
      <c r="I15" s="59">
        <v>1851669.0540231902</v>
      </c>
      <c r="J15" s="59">
        <v>58220775.785370037</v>
      </c>
      <c r="K15" s="210">
        <v>33370681.371722151</v>
      </c>
      <c r="L15" s="210">
        <v>11563395.124876047</v>
      </c>
      <c r="M15" s="210">
        <v>3271480.4167044037</v>
      </c>
      <c r="N15" s="1296" t="s">
        <v>221</v>
      </c>
      <c r="O15" s="1296"/>
      <c r="P15" s="1296"/>
      <c r="Q15" s="2"/>
      <c r="R15" s="131">
        <v>1564970.2609267996</v>
      </c>
      <c r="S15" s="132">
        <v>1295099.0748718949</v>
      </c>
      <c r="T15" s="132">
        <v>4072134.433514433</v>
      </c>
      <c r="U15" s="132">
        <v>992958.92069310474</v>
      </c>
      <c r="V15" s="132">
        <v>366752.01816541789</v>
      </c>
      <c r="W15" s="132">
        <v>9198734.0555199534</v>
      </c>
      <c r="X15" s="132">
        <v>5459214.1753182644</v>
      </c>
      <c r="Y15" s="132">
        <v>12245.046602341225</v>
      </c>
      <c r="Z15" s="132">
        <v>3727274.8335993416</v>
      </c>
      <c r="AA15" s="132">
        <v>6396276.2625272684</v>
      </c>
      <c r="AB15" s="132">
        <v>1497796.3384574514</v>
      </c>
    </row>
    <row r="16" spans="1:28" s="33" customFormat="1" ht="15.75" hidden="1" customHeight="1">
      <c r="A16" s="1296" t="s">
        <v>222</v>
      </c>
      <c r="B16" s="1296"/>
      <c r="C16" s="1296"/>
      <c r="D16" s="32"/>
      <c r="E16" s="60">
        <v>126579858.74866116</v>
      </c>
      <c r="F16" s="59">
        <v>120805309.31411588</v>
      </c>
      <c r="G16" s="59">
        <v>102611471.26171812</v>
      </c>
      <c r="H16" s="59">
        <v>4618843.1283259485</v>
      </c>
      <c r="I16" s="59">
        <v>1909767.8397831721</v>
      </c>
      <c r="J16" s="59">
        <v>64557615.092847526</v>
      </c>
      <c r="K16" s="59">
        <v>31525245.200761393</v>
      </c>
      <c r="L16" s="59">
        <v>9996490.5900571551</v>
      </c>
      <c r="M16" s="59">
        <v>2769633.1062185625</v>
      </c>
      <c r="N16" s="1296" t="s">
        <v>222</v>
      </c>
      <c r="O16" s="1296"/>
      <c r="P16" s="1296"/>
      <c r="Q16" s="32"/>
      <c r="R16" s="60">
        <v>1096568.2385734632</v>
      </c>
      <c r="S16" s="59">
        <v>1260681.9693816386</v>
      </c>
      <c r="T16" s="59">
        <v>3230483.5580346812</v>
      </c>
      <c r="U16" s="59">
        <v>1243696.4306494528</v>
      </c>
      <c r="V16" s="59">
        <v>395427.28719935525</v>
      </c>
      <c r="W16" s="59">
        <v>8197347.4623405142</v>
      </c>
      <c r="X16" s="59">
        <v>4722229.3189674988</v>
      </c>
      <c r="Y16" s="59">
        <v>18612.250242336053</v>
      </c>
      <c r="Z16" s="59">
        <v>3456505.8931306712</v>
      </c>
      <c r="AA16" s="59">
        <v>7326450.6869520592</v>
      </c>
      <c r="AB16" s="59">
        <v>1551901.2524067771</v>
      </c>
    </row>
    <row r="17" spans="1:31" s="33" customFormat="1" ht="15.75" hidden="1" customHeight="1">
      <c r="A17" s="1296" t="s">
        <v>365</v>
      </c>
      <c r="B17" s="1296"/>
      <c r="C17" s="1296"/>
      <c r="D17" s="32"/>
      <c r="E17" s="579">
        <v>141274629.52243242</v>
      </c>
      <c r="F17" s="579">
        <v>134142381.99444896</v>
      </c>
      <c r="G17" s="579">
        <v>114712954.49892333</v>
      </c>
      <c r="H17" s="579">
        <v>4035883.6265496998</v>
      </c>
      <c r="I17" s="579">
        <v>1461599.7471238622</v>
      </c>
      <c r="J17" s="579">
        <v>74709661.413526639</v>
      </c>
      <c r="K17" s="579">
        <v>34505809.71172294</v>
      </c>
      <c r="L17" s="579">
        <v>10627421.681619221</v>
      </c>
      <c r="M17" s="579">
        <v>2690930.7672343333</v>
      </c>
      <c r="N17" s="1296" t="s">
        <v>365</v>
      </c>
      <c r="O17" s="1296"/>
      <c r="P17" s="1296"/>
      <c r="Q17" s="32"/>
      <c r="R17" s="579">
        <v>1315376.008510883</v>
      </c>
      <c r="S17" s="579">
        <v>1275279.0712456543</v>
      </c>
      <c r="T17" s="579">
        <v>3539614.9435191471</v>
      </c>
      <c r="U17" s="579">
        <v>1144189.0751976778</v>
      </c>
      <c r="V17" s="579">
        <v>662031.81591153692</v>
      </c>
      <c r="W17" s="579">
        <v>8802005.8139064535</v>
      </c>
      <c r="X17" s="579">
        <v>5124959.8067901563</v>
      </c>
      <c r="Y17" s="579">
        <v>25383.933866772786</v>
      </c>
      <c r="Z17" s="579">
        <v>3651662.0732495147</v>
      </c>
      <c r="AA17" s="579">
        <v>8539037.0184852835</v>
      </c>
      <c r="AB17" s="579">
        <v>1406789.490502018</v>
      </c>
    </row>
    <row r="18" spans="1:31" s="33" customFormat="1" ht="14.25" hidden="1" customHeight="1">
      <c r="A18" s="1296" t="s">
        <v>979</v>
      </c>
      <c r="B18" s="1296"/>
      <c r="C18" s="1296"/>
      <c r="D18" s="32"/>
      <c r="E18" s="234">
        <f>'[1]11'!E18/'[1]1'!$E$19*1000</f>
        <v>114446958.49194515</v>
      </c>
      <c r="F18" s="234">
        <f>'[1]11'!F18/'[1]1'!$E$19*1000</f>
        <v>109583161.46628129</v>
      </c>
      <c r="G18" s="234">
        <f>'[1]11'!G18/'[1]1'!$E$19*1000</f>
        <v>93247508.794795215</v>
      </c>
      <c r="H18" s="234">
        <f>'[1]11'!H18/'[1]1'!$E$19*1000</f>
        <v>3395041.0590333133</v>
      </c>
      <c r="I18" s="234">
        <f>'[1]11'!I18/'[1]1'!$E$19*1000</f>
        <v>1525101.2626764025</v>
      </c>
      <c r="J18" s="234">
        <f>'[1]11'!J18/'[1]1'!$E$19*1000</f>
        <v>60367369.199577861</v>
      </c>
      <c r="K18" s="234">
        <f>'[1]11'!K18/'[1]1'!$E$19*1000</f>
        <v>27959997.273507643</v>
      </c>
      <c r="L18" s="234">
        <f>'[1]11'!L18/'[1]1'!$E$19*1000</f>
        <v>8919640.8999438006</v>
      </c>
      <c r="M18" s="234">
        <f>'[1]11'!M18/'[1]1'!$E$19*1000</f>
        <v>2401064.5057882848</v>
      </c>
      <c r="N18" s="1296" t="s">
        <v>979</v>
      </c>
      <c r="O18" s="1296"/>
      <c r="P18" s="1296"/>
      <c r="Q18" s="32"/>
      <c r="R18" s="234">
        <f>'[1]11'!R18/'[1]1'!$E$19*1000</f>
        <v>1098867.7090195029</v>
      </c>
      <c r="S18" s="234">
        <f>'[1]11'!S18/'[1]1'!$E$19*1000</f>
        <v>1060278.4518592288</v>
      </c>
      <c r="T18" s="234">
        <f>'[1]11'!T18/'[1]1'!$E$19*1000</f>
        <v>2931895.2690630588</v>
      </c>
      <c r="U18" s="234">
        <f>'[1]11'!U18/'[1]1'!$E$19*1000</f>
        <v>1029199.2207673902</v>
      </c>
      <c r="V18" s="234">
        <f>'[1]11'!V18/'[1]1'!$E$19*1000</f>
        <v>398335.74344633892</v>
      </c>
      <c r="W18" s="234">
        <f>'[1]11'!W18/'[1]1'!$E$19*1000</f>
        <v>7416011.7715422865</v>
      </c>
      <c r="X18" s="234">
        <f>'[1]11'!X18/'[1]1'!$E$19*1000</f>
        <v>4265347.7597170947</v>
      </c>
      <c r="Y18" s="234">
        <f>'[1]11'!Y18/'[1]1'!$E$19*1000</f>
        <v>18602.583078554151</v>
      </c>
      <c r="Z18" s="234">
        <f>'[1]11'!Z18/'[1]1'!$E$19*1000</f>
        <v>3132061.4287466346</v>
      </c>
      <c r="AA18" s="234">
        <f>'[1]11'!AA18/'[1]1'!$E$19*1000</f>
        <v>5709187.877394814</v>
      </c>
      <c r="AB18" s="234">
        <f>'[1]11'!AB18/'[1]1'!$E$19*1000</f>
        <v>845390.85173096182</v>
      </c>
    </row>
    <row r="19" spans="1:31" s="33" customFormat="1" ht="14.25" customHeight="1">
      <c r="A19" s="1296" t="s">
        <v>980</v>
      </c>
      <c r="B19" s="1296"/>
      <c r="C19" s="1296"/>
      <c r="D19" s="32"/>
      <c r="E19" s="579">
        <v>137147900.06457341</v>
      </c>
      <c r="F19" s="579">
        <v>130989321.04371627</v>
      </c>
      <c r="G19" s="579">
        <v>111291924.9787202</v>
      </c>
      <c r="H19" s="579">
        <v>3455054.3242028197</v>
      </c>
      <c r="I19" s="579">
        <v>2028155.1103764928</v>
      </c>
      <c r="J19" s="579">
        <v>73054826.979995519</v>
      </c>
      <c r="K19" s="579">
        <v>32753888.564145356</v>
      </c>
      <c r="L19" s="579">
        <v>11132294.350281619</v>
      </c>
      <c r="M19" s="579">
        <v>2872868.7127631912</v>
      </c>
      <c r="N19" s="1296" t="s">
        <v>980</v>
      </c>
      <c r="O19" s="1296"/>
      <c r="P19" s="1296"/>
      <c r="Q19" s="32"/>
      <c r="R19" s="579">
        <v>1429316.4316769636</v>
      </c>
      <c r="S19" s="579">
        <v>1393076.1303157089</v>
      </c>
      <c r="T19" s="579">
        <v>3718742.0342102782</v>
      </c>
      <c r="U19" s="579">
        <v>1287348.0470051584</v>
      </c>
      <c r="V19" s="579">
        <v>430942.9943103047</v>
      </c>
      <c r="W19" s="579">
        <v>8565101.7147146482</v>
      </c>
      <c r="X19" s="579">
        <v>4559328.2581069004</v>
      </c>
      <c r="Y19" s="579">
        <v>21961.493155565771</v>
      </c>
      <c r="Z19" s="579">
        <v>3983811.9634521911</v>
      </c>
      <c r="AA19" s="579">
        <v>7519735.9777127951</v>
      </c>
      <c r="AB19" s="579">
        <v>1361156.9568557751</v>
      </c>
    </row>
    <row r="20" spans="1:31" s="33" customFormat="1" ht="14.25" customHeight="1">
      <c r="A20" s="1296" t="s">
        <v>981</v>
      </c>
      <c r="B20" s="1296"/>
      <c r="C20" s="1296"/>
      <c r="D20" s="32"/>
      <c r="E20" s="579">
        <v>141563031.27312219</v>
      </c>
      <c r="F20" s="579">
        <v>135418557.56906894</v>
      </c>
      <c r="G20" s="579">
        <v>116235537.79577959</v>
      </c>
      <c r="H20" s="579">
        <v>2317008.6863031718</v>
      </c>
      <c r="I20" s="579">
        <v>1920600.0515636096</v>
      </c>
      <c r="J20" s="579">
        <v>77532382.107397094</v>
      </c>
      <c r="K20" s="579">
        <v>34465546.950515926</v>
      </c>
      <c r="L20" s="579">
        <v>10949863.740386892</v>
      </c>
      <c r="M20" s="579">
        <v>3012096.6369991056</v>
      </c>
      <c r="N20" s="1296" t="s">
        <v>981</v>
      </c>
      <c r="O20" s="1296"/>
      <c r="P20" s="1296"/>
      <c r="Q20" s="32"/>
      <c r="R20" s="579">
        <v>1676373.873450367</v>
      </c>
      <c r="S20" s="579">
        <v>1378493.9970936168</v>
      </c>
      <c r="T20" s="579">
        <v>3475223.923718641</v>
      </c>
      <c r="U20" s="579">
        <v>1000138.900472324</v>
      </c>
      <c r="V20" s="579">
        <v>407536.40865282662</v>
      </c>
      <c r="W20" s="579">
        <v>8233156.0329025127</v>
      </c>
      <c r="X20" s="579">
        <v>4828324.219584736</v>
      </c>
      <c r="Y20" s="579">
        <v>30978.969950469778</v>
      </c>
      <c r="Z20" s="579">
        <v>3373852.8433673126</v>
      </c>
      <c r="AA20" s="579">
        <v>7578399.2825483959</v>
      </c>
      <c r="AB20" s="579">
        <v>1433925.578495237</v>
      </c>
    </row>
    <row r="21" spans="1:31" s="33" customFormat="1" ht="14.25" customHeight="1">
      <c r="A21" s="1296" t="s">
        <v>982</v>
      </c>
      <c r="B21" s="1296"/>
      <c r="C21" s="1296"/>
      <c r="D21" s="32"/>
      <c r="E21" s="579">
        <v>157044583.47221437</v>
      </c>
      <c r="F21" s="579">
        <v>150244613.1813702</v>
      </c>
      <c r="G21" s="579">
        <v>130006893.41413972</v>
      </c>
      <c r="H21" s="579">
        <v>3403180.6123666922</v>
      </c>
      <c r="I21" s="579">
        <v>2126428.5064143236</v>
      </c>
      <c r="J21" s="579">
        <v>87793081.96749571</v>
      </c>
      <c r="K21" s="579">
        <v>36684202.327863</v>
      </c>
      <c r="L21" s="579">
        <v>11538187.508254867</v>
      </c>
      <c r="M21" s="579">
        <v>3108235.7612018664</v>
      </c>
      <c r="N21" s="1296" t="s">
        <v>982</v>
      </c>
      <c r="O21" s="1296"/>
      <c r="P21" s="1296"/>
      <c r="Q21" s="32"/>
      <c r="R21" s="579">
        <v>1752223.8296792279</v>
      </c>
      <c r="S21" s="579">
        <v>1448811.6378877412</v>
      </c>
      <c r="T21" s="579">
        <v>3824838.9874192793</v>
      </c>
      <c r="U21" s="579">
        <v>997281.11264588579</v>
      </c>
      <c r="V21" s="579">
        <v>406796.17942085979</v>
      </c>
      <c r="W21" s="579">
        <v>8699532.2589756809</v>
      </c>
      <c r="X21" s="579">
        <v>5148030.4085478839</v>
      </c>
      <c r="Y21" s="579">
        <v>23432.915222230979</v>
      </c>
      <c r="Z21" s="579">
        <v>3528068.9352055662</v>
      </c>
      <c r="AA21" s="579">
        <v>8165791.6577958595</v>
      </c>
      <c r="AB21" s="579">
        <v>1365821.366951748</v>
      </c>
    </row>
    <row r="22" spans="1:31" s="33" customFormat="1" ht="18" customHeight="1">
      <c r="A22" s="1296" t="s">
        <v>983</v>
      </c>
      <c r="B22" s="1296"/>
      <c r="C22" s="1296"/>
      <c r="D22" s="32"/>
      <c r="E22" s="579">
        <v>158152578.38222393</v>
      </c>
      <c r="F22" s="579">
        <v>150453425.53221205</v>
      </c>
      <c r="G22" s="579">
        <v>130401838.64359072</v>
      </c>
      <c r="H22" s="579">
        <v>3761263.4514207472</v>
      </c>
      <c r="I22" s="579">
        <v>2429551.5259868479</v>
      </c>
      <c r="J22" s="579">
        <v>88877369.184387386</v>
      </c>
      <c r="K22" s="579">
        <v>35333654.481795788</v>
      </c>
      <c r="L22" s="579">
        <v>11261831.476431098</v>
      </c>
      <c r="M22" s="579">
        <v>3074515.3579280037</v>
      </c>
      <c r="N22" s="1296" t="s">
        <v>983</v>
      </c>
      <c r="O22" s="1296"/>
      <c r="P22" s="1296"/>
      <c r="Q22" s="32"/>
      <c r="R22" s="579">
        <v>1797162.3930725837</v>
      </c>
      <c r="S22" s="579">
        <v>1370394.3338304185</v>
      </c>
      <c r="T22" s="579">
        <v>3783956.98133989</v>
      </c>
      <c r="U22" s="579">
        <v>915583.67381117574</v>
      </c>
      <c r="V22" s="579">
        <v>320218.73644901911</v>
      </c>
      <c r="W22" s="579">
        <v>8789755.4121903684</v>
      </c>
      <c r="X22" s="579">
        <v>4950849.7182957623</v>
      </c>
      <c r="Y22" s="579">
        <v>41271.386123445271</v>
      </c>
      <c r="Z22" s="579">
        <v>3797634.3077711733</v>
      </c>
      <c r="AA22" s="579">
        <v>9024129.8514902294</v>
      </c>
      <c r="AB22" s="579">
        <v>1324977.0014789477</v>
      </c>
    </row>
    <row r="23" spans="1:31" s="33" customFormat="1" ht="15">
      <c r="A23" s="1296" t="s">
        <v>1111</v>
      </c>
      <c r="B23" s="1296"/>
      <c r="C23" s="1296"/>
      <c r="D23" s="32"/>
      <c r="E23" s="579">
        <v>169996772.62317342</v>
      </c>
      <c r="F23" s="579">
        <v>161027216.20241278</v>
      </c>
      <c r="G23" s="579">
        <v>138093232.31628186</v>
      </c>
      <c r="H23" s="579">
        <v>3477272.6658326271</v>
      </c>
      <c r="I23" s="579">
        <v>2839627.2960978011</v>
      </c>
      <c r="J23" s="579">
        <v>95930099.864583328</v>
      </c>
      <c r="K23" s="579">
        <v>35297866.105474629</v>
      </c>
      <c r="L23" s="579">
        <v>12088783.431190027</v>
      </c>
      <c r="M23" s="579">
        <v>3241565.5398335499</v>
      </c>
      <c r="N23" s="1296" t="s">
        <v>1111</v>
      </c>
      <c r="O23" s="1296"/>
      <c r="P23" s="1296"/>
      <c r="Q23" s="32"/>
      <c r="R23" s="579">
        <v>1631601.1007079268</v>
      </c>
      <c r="S23" s="579">
        <v>1539096.7730123424</v>
      </c>
      <c r="T23" s="579">
        <v>4449120.7141099628</v>
      </c>
      <c r="U23" s="579">
        <v>937985.09910698992</v>
      </c>
      <c r="V23" s="579">
        <v>223117.34826928584</v>
      </c>
      <c r="W23" s="579">
        <v>10845200.454940857</v>
      </c>
      <c r="X23" s="579">
        <v>4322797.3007123629</v>
      </c>
      <c r="Y23" s="579">
        <v>10874.526807038417</v>
      </c>
      <c r="Z23" s="579">
        <v>4003606.1827994362</v>
      </c>
      <c r="AA23" s="579">
        <v>10229007.755889941</v>
      </c>
      <c r="AB23" s="579">
        <v>1259634.9853915677</v>
      </c>
    </row>
    <row r="24" spans="1:31" ht="13.65" customHeight="1">
      <c r="A24" s="1100" t="s">
        <v>729</v>
      </c>
      <c r="B24" s="1100"/>
      <c r="C24" s="1100"/>
      <c r="D24" s="126"/>
      <c r="E24" s="217"/>
      <c r="F24" s="199"/>
      <c r="G24" s="199"/>
      <c r="H24" s="199"/>
      <c r="I24" s="199"/>
      <c r="J24" s="199"/>
      <c r="K24" s="199"/>
      <c r="L24" s="199"/>
      <c r="M24" s="199"/>
      <c r="N24" s="1100" t="s">
        <v>729</v>
      </c>
      <c r="O24" s="1100"/>
      <c r="P24" s="1100"/>
      <c r="Q24" s="2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D24" s="130"/>
      <c r="AE24" s="130"/>
    </row>
    <row r="25" spans="1:31" ht="13.65" customHeight="1">
      <c r="A25" s="98"/>
      <c r="B25" s="139" t="s">
        <v>301</v>
      </c>
      <c r="C25" s="98"/>
      <c r="D25" s="140"/>
      <c r="E25" s="230">
        <v>26813083.544270802</v>
      </c>
      <c r="F25" s="230">
        <v>21865366.070010833</v>
      </c>
      <c r="G25" s="230">
        <v>16805496.940270115</v>
      </c>
      <c r="H25" s="230">
        <v>1100967.659519132</v>
      </c>
      <c r="I25" s="230">
        <v>406529.03380505223</v>
      </c>
      <c r="J25" s="230">
        <v>7012533.1865910701</v>
      </c>
      <c r="K25" s="230">
        <v>8285467.0603548596</v>
      </c>
      <c r="L25" s="230">
        <v>3775213.2500688653</v>
      </c>
      <c r="M25" s="230">
        <v>795572.25936682359</v>
      </c>
      <c r="N25" s="98"/>
      <c r="O25" s="139" t="s">
        <v>301</v>
      </c>
      <c r="P25" s="98"/>
      <c r="Q25" s="140"/>
      <c r="R25" s="230">
        <v>260586.18440497396</v>
      </c>
      <c r="S25" s="230">
        <v>878337.96992235805</v>
      </c>
      <c r="T25" s="230">
        <v>1453310.05776076</v>
      </c>
      <c r="U25" s="230">
        <v>321474.26178364409</v>
      </c>
      <c r="V25" s="230">
        <v>65932.516830306457</v>
      </c>
      <c r="W25" s="230">
        <v>1284655.8796718742</v>
      </c>
      <c r="X25" s="230">
        <v>250699.41227035731</v>
      </c>
      <c r="Y25" s="230">
        <v>1624.487186592539</v>
      </c>
      <c r="Z25" s="230">
        <v>1032331.9802149243</v>
      </c>
      <c r="AA25" s="230">
        <v>5223626.5763125625</v>
      </c>
      <c r="AB25" s="230">
        <v>275909.1020526035</v>
      </c>
      <c r="AD25" s="130"/>
      <c r="AE25" s="130"/>
    </row>
    <row r="26" spans="1:31" ht="13.65" customHeight="1">
      <c r="A26" s="98"/>
      <c r="B26" s="139" t="s">
        <v>850</v>
      </c>
      <c r="C26" s="98"/>
      <c r="D26" s="140"/>
      <c r="E26" s="230">
        <v>175748450.2038871</v>
      </c>
      <c r="F26" s="230">
        <v>159401871.28637373</v>
      </c>
      <c r="G26" s="230">
        <v>134482073.73465511</v>
      </c>
      <c r="H26" s="230">
        <v>7107945.5600233562</v>
      </c>
      <c r="I26" s="230">
        <v>1786465.9939654293</v>
      </c>
      <c r="J26" s="230">
        <v>75849654.620917693</v>
      </c>
      <c r="K26" s="230">
        <v>49738007.559748709</v>
      </c>
      <c r="L26" s="230">
        <v>16484424.313266195</v>
      </c>
      <c r="M26" s="230">
        <v>4923640.3644897472</v>
      </c>
      <c r="N26" s="98"/>
      <c r="O26" s="139" t="s">
        <v>850</v>
      </c>
      <c r="P26" s="98"/>
      <c r="Q26" s="140"/>
      <c r="R26" s="230">
        <v>1773011.4337318644</v>
      </c>
      <c r="S26" s="230">
        <v>2357853.4547928963</v>
      </c>
      <c r="T26" s="230">
        <v>5203282.2894535102</v>
      </c>
      <c r="U26" s="230">
        <v>1296031.0176304076</v>
      </c>
      <c r="V26" s="230">
        <v>930605.7531677637</v>
      </c>
      <c r="W26" s="230">
        <v>8435373.2384523526</v>
      </c>
      <c r="X26" s="230">
        <v>2542920.36627487</v>
      </c>
      <c r="Y26" s="230">
        <v>11141.534296125874</v>
      </c>
      <c r="Z26" s="230">
        <v>5881311.3378813565</v>
      </c>
      <c r="AA26" s="230">
        <v>17493270.661549408</v>
      </c>
      <c r="AB26" s="230">
        <v>1146691.7440361076</v>
      </c>
      <c r="AD26" s="130"/>
      <c r="AE26" s="130"/>
    </row>
    <row r="27" spans="1:31" ht="13.65" customHeight="1">
      <c r="A27" s="98"/>
      <c r="B27" s="139" t="s">
        <v>851</v>
      </c>
      <c r="C27" s="98"/>
      <c r="D27" s="140"/>
      <c r="E27" s="230">
        <v>447870272.94491732</v>
      </c>
      <c r="F27" s="230">
        <v>422188194.60456216</v>
      </c>
      <c r="G27" s="230">
        <v>358338566.00941581</v>
      </c>
      <c r="H27" s="230">
        <v>13871186.219055519</v>
      </c>
      <c r="I27" s="230">
        <v>3555601.3416412678</v>
      </c>
      <c r="J27" s="230">
        <v>222511667.45409343</v>
      </c>
      <c r="K27" s="230">
        <v>118400110.99462581</v>
      </c>
      <c r="L27" s="230">
        <v>41703278.871950626</v>
      </c>
      <c r="M27" s="230">
        <v>12075581.818008991</v>
      </c>
      <c r="N27" s="98"/>
      <c r="O27" s="139" t="s">
        <v>851</v>
      </c>
      <c r="P27" s="98"/>
      <c r="Q27" s="140"/>
      <c r="R27" s="230">
        <v>3258908.5241345535</v>
      </c>
      <c r="S27" s="230">
        <v>4513751.5081542479</v>
      </c>
      <c r="T27" s="230">
        <v>17666771.281738903</v>
      </c>
      <c r="U27" s="230">
        <v>3913272.054220391</v>
      </c>
      <c r="V27" s="230">
        <v>274993.68569354375</v>
      </c>
      <c r="W27" s="230">
        <v>22146349.723195553</v>
      </c>
      <c r="X27" s="230">
        <v>10582097.897677207</v>
      </c>
      <c r="Y27" s="230">
        <v>16781.644899742609</v>
      </c>
      <c r="Z27" s="230">
        <v>11547470.180618601</v>
      </c>
      <c r="AA27" s="230">
        <v>28710383.594901688</v>
      </c>
      <c r="AB27" s="230">
        <v>3028305.2545463447</v>
      </c>
      <c r="AD27" s="130"/>
      <c r="AE27" s="130"/>
    </row>
    <row r="28" spans="1:31" ht="13.65" customHeight="1">
      <c r="A28" s="98"/>
      <c r="B28" s="139" t="s">
        <v>852</v>
      </c>
      <c r="C28" s="98"/>
      <c r="D28" s="140"/>
      <c r="E28" s="230">
        <v>1708793053.0085282</v>
      </c>
      <c r="F28" s="230">
        <v>1673504463.3137417</v>
      </c>
      <c r="G28" s="230">
        <v>1398764772.3748434</v>
      </c>
      <c r="H28" s="230">
        <v>59438169.901773684</v>
      </c>
      <c r="I28" s="230">
        <v>58639987.686535284</v>
      </c>
      <c r="J28" s="230">
        <v>907165342.52922106</v>
      </c>
      <c r="K28" s="230">
        <v>373521272.25731301</v>
      </c>
      <c r="L28" s="230">
        <v>145098491.19206619</v>
      </c>
      <c r="M28" s="230">
        <v>35074749.119623363</v>
      </c>
      <c r="N28" s="98"/>
      <c r="O28" s="139" t="s">
        <v>852</v>
      </c>
      <c r="P28" s="98"/>
      <c r="Q28" s="140"/>
      <c r="R28" s="230">
        <v>35089598.460747674</v>
      </c>
      <c r="S28" s="230">
        <v>13382002.101198856</v>
      </c>
      <c r="T28" s="230">
        <v>50081018.253174305</v>
      </c>
      <c r="U28" s="230">
        <v>9244818.6091765705</v>
      </c>
      <c r="V28" s="230">
        <v>2226304.6481454368</v>
      </c>
      <c r="W28" s="230">
        <v>129641199.74683265</v>
      </c>
      <c r="X28" s="230">
        <v>43496214.36660742</v>
      </c>
      <c r="Y28" s="230">
        <v>171236.03787750815</v>
      </c>
      <c r="Z28" s="230">
        <v>85973749.342347726</v>
      </c>
      <c r="AA28" s="230">
        <v>62469856.002926275</v>
      </c>
      <c r="AB28" s="230">
        <v>27181266.30814014</v>
      </c>
      <c r="AD28" s="130"/>
      <c r="AE28" s="130"/>
    </row>
    <row r="29" spans="1:31" ht="13.65" customHeight="1">
      <c r="A29" s="98"/>
      <c r="B29" s="139" t="s">
        <v>853</v>
      </c>
      <c r="C29" s="98"/>
      <c r="D29" s="140"/>
      <c r="E29" s="230">
        <v>6582943309.8961916</v>
      </c>
      <c r="F29" s="230">
        <v>6418923207.7685223</v>
      </c>
      <c r="G29" s="230">
        <v>5308471368.4423676</v>
      </c>
      <c r="H29" s="230">
        <v>47089463.812638409</v>
      </c>
      <c r="I29" s="230">
        <v>89635689.906850085</v>
      </c>
      <c r="J29" s="230">
        <v>3724429214.8985047</v>
      </c>
      <c r="K29" s="230">
        <v>1327780678.7582819</v>
      </c>
      <c r="L29" s="230">
        <v>265011630.26022419</v>
      </c>
      <c r="M29" s="230">
        <v>58369525.397886917</v>
      </c>
      <c r="N29" s="98"/>
      <c r="O29" s="139" t="s">
        <v>853</v>
      </c>
      <c r="P29" s="98"/>
      <c r="Q29" s="140"/>
      <c r="R29" s="230">
        <v>42240582.711685255</v>
      </c>
      <c r="S29" s="230">
        <v>20681437.235121477</v>
      </c>
      <c r="T29" s="230">
        <v>111567645.71378571</v>
      </c>
      <c r="U29" s="230">
        <v>15351472.828332217</v>
      </c>
      <c r="V29" s="230">
        <v>2349164.6047375984</v>
      </c>
      <c r="W29" s="230">
        <v>845440209.06593168</v>
      </c>
      <c r="X29" s="230">
        <v>233373796.04759642</v>
      </c>
      <c r="Y29" s="230">
        <v>454560.90671752574</v>
      </c>
      <c r="Z29" s="230">
        <v>64919291.925978169</v>
      </c>
      <c r="AA29" s="230">
        <v>179806475.76865983</v>
      </c>
      <c r="AB29" s="230">
        <v>15826406.869380668</v>
      </c>
      <c r="AD29" s="130"/>
      <c r="AE29" s="130"/>
    </row>
    <row r="30" spans="1:31" ht="13.65" customHeight="1">
      <c r="A30" s="98"/>
      <c r="B30" s="139" t="s">
        <v>306</v>
      </c>
      <c r="C30" s="98"/>
      <c r="D30" s="140"/>
      <c r="E30" s="230">
        <v>30680516810.185184</v>
      </c>
      <c r="F30" s="230">
        <v>30421681607.185184</v>
      </c>
      <c r="G30" s="230">
        <v>28055508712.222221</v>
      </c>
      <c r="H30" s="230">
        <v>45636191.851851851</v>
      </c>
      <c r="I30" s="230">
        <v>606236586</v>
      </c>
      <c r="J30" s="230">
        <v>24108508490.925926</v>
      </c>
      <c r="K30" s="230">
        <v>3295127443.4444447</v>
      </c>
      <c r="L30" s="230">
        <v>1074896948.2592592</v>
      </c>
      <c r="M30" s="230">
        <v>385909779.74074072</v>
      </c>
      <c r="N30" s="98"/>
      <c r="O30" s="139" t="s">
        <v>306</v>
      </c>
      <c r="P30" s="98"/>
      <c r="Q30" s="140"/>
      <c r="R30" s="230">
        <v>259572130.44444445</v>
      </c>
      <c r="S30" s="230">
        <v>27801989.518518519</v>
      </c>
      <c r="T30" s="230">
        <v>321255035.92592591</v>
      </c>
      <c r="U30" s="230">
        <v>71475366.074074075</v>
      </c>
      <c r="V30" s="230">
        <v>8882646.555555556</v>
      </c>
      <c r="W30" s="230">
        <v>1291275946.7037036</v>
      </c>
      <c r="X30" s="230">
        <v>960480980.14814818</v>
      </c>
      <c r="Y30" s="230">
        <v>1946370.888888889</v>
      </c>
      <c r="Z30" s="230">
        <v>328848595.66666669</v>
      </c>
      <c r="AA30" s="230">
        <v>464092174.77777779</v>
      </c>
      <c r="AB30" s="230">
        <v>205256971.77777779</v>
      </c>
      <c r="AD30" s="130"/>
      <c r="AE30" s="130"/>
    </row>
    <row r="31" spans="1:31" ht="13.65" customHeight="1">
      <c r="A31" s="1100" t="s">
        <v>730</v>
      </c>
      <c r="B31" s="1100"/>
      <c r="C31" s="1100"/>
      <c r="D31" s="2"/>
      <c r="E31" s="230"/>
      <c r="F31" s="230"/>
      <c r="G31" s="230"/>
      <c r="H31" s="230"/>
      <c r="I31" s="230"/>
      <c r="J31" s="230"/>
      <c r="K31" s="230"/>
      <c r="L31" s="230"/>
      <c r="M31" s="230"/>
      <c r="N31" s="1100" t="s">
        <v>730</v>
      </c>
      <c r="O31" s="1100"/>
      <c r="P31" s="1100"/>
      <c r="Q31" s="2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D31" s="130"/>
      <c r="AE31" s="130"/>
    </row>
    <row r="32" spans="1:31" ht="13.65" customHeight="1">
      <c r="A32" s="98"/>
      <c r="B32" s="62" t="s">
        <v>731</v>
      </c>
      <c r="C32" s="98"/>
      <c r="D32" s="140"/>
      <c r="E32" s="230">
        <v>19778144.409723788</v>
      </c>
      <c r="F32" s="230">
        <v>16400352.523411702</v>
      </c>
      <c r="G32" s="230">
        <v>12963067.079327904</v>
      </c>
      <c r="H32" s="230">
        <v>655157.42405974038</v>
      </c>
      <c r="I32" s="230">
        <v>431702.74700924079</v>
      </c>
      <c r="J32" s="230">
        <v>5024681.1502358159</v>
      </c>
      <c r="K32" s="230">
        <v>6851525.7580231009</v>
      </c>
      <c r="L32" s="230">
        <v>2653168.1172148557</v>
      </c>
      <c r="M32" s="230">
        <v>805459.5065244576</v>
      </c>
      <c r="N32" s="98"/>
      <c r="O32" s="98" t="s">
        <v>914</v>
      </c>
      <c r="P32" s="98"/>
      <c r="Q32" s="140"/>
      <c r="R32" s="230">
        <v>212135.7132773617</v>
      </c>
      <c r="S32" s="230">
        <v>606981.30759924313</v>
      </c>
      <c r="T32" s="230">
        <v>781283.5085328751</v>
      </c>
      <c r="U32" s="230">
        <v>242542.20801117632</v>
      </c>
      <c r="V32" s="230">
        <v>4765.8732697419919</v>
      </c>
      <c r="W32" s="230">
        <v>784117.32686894154</v>
      </c>
      <c r="X32" s="230">
        <v>195883.98536120279</v>
      </c>
      <c r="Y32" s="230">
        <v>2871.65916595823</v>
      </c>
      <c r="Z32" s="230">
        <v>585361.6823417804</v>
      </c>
      <c r="AA32" s="230">
        <v>3722863.5069192024</v>
      </c>
      <c r="AB32" s="230">
        <v>345071.62060708756</v>
      </c>
      <c r="AD32" s="130"/>
      <c r="AE32" s="130"/>
    </row>
    <row r="33" spans="1:31" ht="13.65" customHeight="1">
      <c r="A33" s="98"/>
      <c r="B33" s="62" t="s">
        <v>732</v>
      </c>
      <c r="C33" s="98"/>
      <c r="D33" s="140"/>
      <c r="E33" s="230">
        <v>21723254.286557879</v>
      </c>
      <c r="F33" s="230">
        <v>14989107.517404897</v>
      </c>
      <c r="G33" s="230">
        <v>10451920.982502665</v>
      </c>
      <c r="H33" s="230">
        <v>683556.44385360309</v>
      </c>
      <c r="I33" s="230">
        <v>326424.6736728425</v>
      </c>
      <c r="J33" s="230">
        <v>4074792.9516134178</v>
      </c>
      <c r="K33" s="230">
        <v>5367146.9133628001</v>
      </c>
      <c r="L33" s="230">
        <v>3418440.0163019067</v>
      </c>
      <c r="M33" s="230">
        <v>533383.97232092754</v>
      </c>
      <c r="N33" s="98"/>
      <c r="O33" s="98" t="s">
        <v>733</v>
      </c>
      <c r="P33" s="98"/>
      <c r="Q33" s="140"/>
      <c r="R33" s="230">
        <v>221156.43772745258</v>
      </c>
      <c r="S33" s="230">
        <v>1017453.5942083545</v>
      </c>
      <c r="T33" s="230">
        <v>1369550.4909079901</v>
      </c>
      <c r="U33" s="230">
        <v>229442.51698620385</v>
      </c>
      <c r="V33" s="230">
        <v>47453.004150978581</v>
      </c>
      <c r="W33" s="230">
        <v>1118746.5186003244</v>
      </c>
      <c r="X33" s="230">
        <v>331067.29533150862</v>
      </c>
      <c r="Y33" s="230">
        <v>577.39278553341819</v>
      </c>
      <c r="Z33" s="230">
        <v>787101.83048328233</v>
      </c>
      <c r="AA33" s="230">
        <v>6833877.4254968166</v>
      </c>
      <c r="AB33" s="230">
        <v>99730.656343832117</v>
      </c>
      <c r="AD33" s="130"/>
      <c r="AE33" s="130"/>
    </row>
    <row r="34" spans="1:31" ht="13.65" customHeight="1">
      <c r="A34" s="139"/>
      <c r="B34" s="62" t="s">
        <v>734</v>
      </c>
      <c r="C34" s="139"/>
      <c r="D34" s="140"/>
      <c r="E34" s="230">
        <v>29604090.708590575</v>
      </c>
      <c r="F34" s="230">
        <v>23050490.100779034</v>
      </c>
      <c r="G34" s="230">
        <v>17761567.439746857</v>
      </c>
      <c r="H34" s="230">
        <v>934173.34810215631</v>
      </c>
      <c r="I34" s="230">
        <v>205642.94519418455</v>
      </c>
      <c r="J34" s="230">
        <v>6298620.7915049819</v>
      </c>
      <c r="K34" s="230">
        <v>10323130.354945542</v>
      </c>
      <c r="L34" s="230">
        <v>4029387.2375792894</v>
      </c>
      <c r="M34" s="230">
        <v>699116.92124895751</v>
      </c>
      <c r="N34" s="139"/>
      <c r="O34" s="98" t="s">
        <v>735</v>
      </c>
      <c r="P34" s="139"/>
      <c r="Q34" s="140"/>
      <c r="R34" s="230">
        <v>266144.60834962648</v>
      </c>
      <c r="S34" s="230">
        <v>1123797.5782554545</v>
      </c>
      <c r="T34" s="230">
        <v>1386666.7009333519</v>
      </c>
      <c r="U34" s="230">
        <v>421114.84901422699</v>
      </c>
      <c r="V34" s="230">
        <v>132546.57977767324</v>
      </c>
      <c r="W34" s="230">
        <v>1259535.42345287</v>
      </c>
      <c r="X34" s="230">
        <v>282872.8279821013</v>
      </c>
      <c r="Y34" s="230">
        <v>160.66244618864877</v>
      </c>
      <c r="Z34" s="230">
        <v>976501.93302457978</v>
      </c>
      <c r="AA34" s="230">
        <v>6751657.560730773</v>
      </c>
      <c r="AB34" s="230">
        <v>198056.95291921019</v>
      </c>
      <c r="AD34" s="130"/>
      <c r="AE34" s="130"/>
    </row>
    <row r="35" spans="1:31" ht="13.65" customHeight="1">
      <c r="A35" s="139"/>
      <c r="B35" s="62" t="s">
        <v>736</v>
      </c>
      <c r="C35" s="139"/>
      <c r="D35" s="140"/>
      <c r="E35" s="230">
        <v>84981308.85946849</v>
      </c>
      <c r="F35" s="230">
        <v>74010766.6744757</v>
      </c>
      <c r="G35" s="230">
        <v>58421064.229341462</v>
      </c>
      <c r="H35" s="230">
        <v>3549704.6046825256</v>
      </c>
      <c r="I35" s="230">
        <v>2394510.0097248172</v>
      </c>
      <c r="J35" s="230">
        <v>26215732.449709568</v>
      </c>
      <c r="K35" s="230">
        <v>26261117.165224548</v>
      </c>
      <c r="L35" s="230">
        <v>10988181.501296761</v>
      </c>
      <c r="M35" s="230">
        <v>2531577.3029151279</v>
      </c>
      <c r="N35" s="139"/>
      <c r="O35" s="98" t="s">
        <v>737</v>
      </c>
      <c r="P35" s="139"/>
      <c r="Q35" s="140"/>
      <c r="R35" s="230">
        <v>826141.11572412157</v>
      </c>
      <c r="S35" s="230">
        <v>1872588.4607559606</v>
      </c>
      <c r="T35" s="230">
        <v>4325234.5505921431</v>
      </c>
      <c r="U35" s="230">
        <v>781025.15922112344</v>
      </c>
      <c r="V35" s="230">
        <v>651614.91208827752</v>
      </c>
      <c r="W35" s="230">
        <v>4601520.9438374862</v>
      </c>
      <c r="X35" s="230">
        <v>839174.29844114254</v>
      </c>
      <c r="Y35" s="230">
        <v>8027.9980156942011</v>
      </c>
      <c r="Z35" s="230">
        <v>3754318.6473806491</v>
      </c>
      <c r="AA35" s="230">
        <v>11349874.174448552</v>
      </c>
      <c r="AB35" s="230">
        <v>379331.98945577099</v>
      </c>
      <c r="AD35" s="130"/>
      <c r="AE35" s="130"/>
    </row>
    <row r="36" spans="1:31" ht="13.65" customHeight="1">
      <c r="A36" s="139"/>
      <c r="B36" s="62" t="s">
        <v>738</v>
      </c>
      <c r="C36" s="139"/>
      <c r="D36" s="140"/>
      <c r="E36" s="230">
        <v>227341376.14019981</v>
      </c>
      <c r="F36" s="230">
        <v>212825426.77877563</v>
      </c>
      <c r="G36" s="230">
        <v>175456896.0012258</v>
      </c>
      <c r="H36" s="230">
        <v>9462212.035136234</v>
      </c>
      <c r="I36" s="230">
        <v>1521406.2504900717</v>
      </c>
      <c r="J36" s="230">
        <v>97085348.468938321</v>
      </c>
      <c r="K36" s="230">
        <v>67387929.246661216</v>
      </c>
      <c r="L36" s="230">
        <v>26497684.451227855</v>
      </c>
      <c r="M36" s="230">
        <v>5632333.7048797682</v>
      </c>
      <c r="N36" s="139"/>
      <c r="O36" s="98" t="s">
        <v>739</v>
      </c>
      <c r="P36" s="139"/>
      <c r="Q36" s="140"/>
      <c r="R36" s="230">
        <v>2076924.6335493536</v>
      </c>
      <c r="S36" s="230">
        <v>2908741.2118245773</v>
      </c>
      <c r="T36" s="230">
        <v>13101992.853022166</v>
      </c>
      <c r="U36" s="230">
        <v>2266656.7281641294</v>
      </c>
      <c r="V36" s="230">
        <v>511035.31978784507</v>
      </c>
      <c r="W36" s="230">
        <v>10870846.32632185</v>
      </c>
      <c r="X36" s="230">
        <v>2824284.4712760951</v>
      </c>
      <c r="Y36" s="230">
        <v>17230.780247294624</v>
      </c>
      <c r="Z36" s="230">
        <v>8029331.0747984666</v>
      </c>
      <c r="AA36" s="230">
        <v>16491200.584217351</v>
      </c>
      <c r="AB36" s="230">
        <v>1975251.2227931698</v>
      </c>
      <c r="AD36" s="130"/>
      <c r="AE36" s="130"/>
    </row>
    <row r="37" spans="1:31" ht="13.65" customHeight="1">
      <c r="A37" s="139"/>
      <c r="B37" s="62" t="s">
        <v>740</v>
      </c>
      <c r="C37" s="139"/>
      <c r="D37" s="140"/>
      <c r="E37" s="230">
        <v>553222615.09237123</v>
      </c>
      <c r="F37" s="230">
        <v>523324952.71513253</v>
      </c>
      <c r="G37" s="230">
        <v>457587697.53737932</v>
      </c>
      <c r="H37" s="230">
        <v>16914489.644929614</v>
      </c>
      <c r="I37" s="230">
        <v>2598249.4268063027</v>
      </c>
      <c r="J37" s="230">
        <v>292155935.02981323</v>
      </c>
      <c r="K37" s="230">
        <v>145919023.43583053</v>
      </c>
      <c r="L37" s="230">
        <v>43725612.485187486</v>
      </c>
      <c r="M37" s="230">
        <v>13278486.700040678</v>
      </c>
      <c r="N37" s="139"/>
      <c r="O37" s="98" t="s">
        <v>741</v>
      </c>
      <c r="P37" s="139"/>
      <c r="Q37" s="140"/>
      <c r="R37" s="230">
        <v>5004214.2876782985</v>
      </c>
      <c r="S37" s="230">
        <v>5128936.165074802</v>
      </c>
      <c r="T37" s="230">
        <v>15353671.634232318</v>
      </c>
      <c r="U37" s="230">
        <v>4595087.3565951409</v>
      </c>
      <c r="V37" s="230">
        <v>365216.34156624234</v>
      </c>
      <c r="W37" s="230">
        <v>22011642.692565419</v>
      </c>
      <c r="X37" s="230">
        <v>7616900.5263978494</v>
      </c>
      <c r="Y37" s="230">
        <v>30380.752995173279</v>
      </c>
      <c r="Z37" s="230">
        <v>14364361.413172401</v>
      </c>
      <c r="AA37" s="230">
        <v>34758646.392241471</v>
      </c>
      <c r="AB37" s="230">
        <v>4860984.0150030013</v>
      </c>
      <c r="AD37" s="130"/>
      <c r="AE37" s="130"/>
    </row>
    <row r="38" spans="1:31" ht="13.65" customHeight="1">
      <c r="A38" s="139"/>
      <c r="B38" s="62" t="s">
        <v>742</v>
      </c>
      <c r="C38" s="139"/>
      <c r="D38" s="140"/>
      <c r="E38" s="230">
        <v>1708502149.2127435</v>
      </c>
      <c r="F38" s="230">
        <v>1657533471.0045879</v>
      </c>
      <c r="G38" s="230">
        <v>1439702025.6741934</v>
      </c>
      <c r="H38" s="230">
        <v>44132591.071341015</v>
      </c>
      <c r="I38" s="230">
        <v>7356093.0306070773</v>
      </c>
      <c r="J38" s="230">
        <v>1068860575.7917387</v>
      </c>
      <c r="K38" s="230">
        <v>319352765.78050625</v>
      </c>
      <c r="L38" s="230">
        <v>86546476.992378563</v>
      </c>
      <c r="M38" s="230">
        <v>23238907.377896406</v>
      </c>
      <c r="N38" s="139"/>
      <c r="O38" s="98" t="s">
        <v>743</v>
      </c>
      <c r="P38" s="139"/>
      <c r="Q38" s="140"/>
      <c r="R38" s="230">
        <v>14560704.104319818</v>
      </c>
      <c r="S38" s="230">
        <v>6223632.0367003474</v>
      </c>
      <c r="T38" s="230">
        <v>34877023.548672311</v>
      </c>
      <c r="U38" s="230">
        <v>6896682.9016806073</v>
      </c>
      <c r="V38" s="230">
        <v>749527.02310906851</v>
      </c>
      <c r="W38" s="230">
        <v>131284968.33801661</v>
      </c>
      <c r="X38" s="230">
        <v>47006050.203355484</v>
      </c>
      <c r="Y38" s="230">
        <v>110525.60550605968</v>
      </c>
      <c r="Z38" s="230">
        <v>84168392.52915509</v>
      </c>
      <c r="AA38" s="230">
        <v>57099752.361719087</v>
      </c>
      <c r="AB38" s="230">
        <v>6131074.1535639884</v>
      </c>
      <c r="AD38" s="130"/>
      <c r="AE38" s="130"/>
    </row>
    <row r="39" spans="1:31" ht="13.65" customHeight="1">
      <c r="A39" s="139"/>
      <c r="B39" s="62" t="s">
        <v>744</v>
      </c>
      <c r="C39" s="139"/>
      <c r="D39" s="140"/>
      <c r="E39" s="230">
        <v>5174385712.1565018</v>
      </c>
      <c r="F39" s="230">
        <v>5040461763.0352173</v>
      </c>
      <c r="G39" s="230">
        <v>3731771117.7389712</v>
      </c>
      <c r="H39" s="230">
        <v>73751459.46411179</v>
      </c>
      <c r="I39" s="230">
        <v>155160105.03626058</v>
      </c>
      <c r="J39" s="230">
        <v>2290112782.1078386</v>
      </c>
      <c r="K39" s="230">
        <v>1059666563.2605036</v>
      </c>
      <c r="L39" s="230">
        <v>381602295.51343501</v>
      </c>
      <c r="M39" s="230">
        <v>114474324.09231132</v>
      </c>
      <c r="N39" s="139"/>
      <c r="O39" s="98" t="s">
        <v>745</v>
      </c>
      <c r="P39" s="139"/>
      <c r="Q39" s="140"/>
      <c r="R39" s="230">
        <v>91690576.519908533</v>
      </c>
      <c r="S39" s="230">
        <v>28119759.509640094</v>
      </c>
      <c r="T39" s="230">
        <v>103762378.78266782</v>
      </c>
      <c r="U39" s="230">
        <v>20886513.654809382</v>
      </c>
      <c r="V39" s="230">
        <v>4161524.4022959974</v>
      </c>
      <c r="W39" s="230">
        <v>927088349.78281164</v>
      </c>
      <c r="X39" s="230">
        <v>134136902.89903001</v>
      </c>
      <c r="Y39" s="230">
        <v>716315.10977561388</v>
      </c>
      <c r="Z39" s="230">
        <v>92131514.664445609</v>
      </c>
      <c r="AA39" s="230">
        <v>194132362.99879354</v>
      </c>
      <c r="AB39" s="230">
        <v>60259681.097956583</v>
      </c>
      <c r="AD39" s="130"/>
      <c r="AE39" s="130"/>
    </row>
    <row r="40" spans="1:31" ht="13.65" customHeight="1">
      <c r="A40" s="139"/>
      <c r="B40" s="62" t="s">
        <v>746</v>
      </c>
      <c r="C40" s="139"/>
      <c r="D40" s="140"/>
      <c r="E40" s="230">
        <v>13934753309.856304</v>
      </c>
      <c r="F40" s="230">
        <v>13765255559.848791</v>
      </c>
      <c r="G40" s="230">
        <v>12495508760.841763</v>
      </c>
      <c r="H40" s="230">
        <v>139600053.0340369</v>
      </c>
      <c r="I40" s="230">
        <v>170816803.99325931</v>
      </c>
      <c r="J40" s="230">
        <v>10412365683.36495</v>
      </c>
      <c r="K40" s="230">
        <v>1772726220.4495156</v>
      </c>
      <c r="L40" s="230">
        <v>488174338.43290669</v>
      </c>
      <c r="M40" s="230">
        <v>125663890.38952306</v>
      </c>
      <c r="N40" s="139"/>
      <c r="O40" s="98" t="s">
        <v>747</v>
      </c>
      <c r="P40" s="139"/>
      <c r="Q40" s="140"/>
      <c r="R40" s="230">
        <v>93478437.90800263</v>
      </c>
      <c r="S40" s="230">
        <v>29839421.207565825</v>
      </c>
      <c r="T40" s="230">
        <v>197367641.7704941</v>
      </c>
      <c r="U40" s="230">
        <v>35522169.735524051</v>
      </c>
      <c r="V40" s="230">
        <v>6302777.4217970511</v>
      </c>
      <c r="W40" s="230">
        <v>781572460.57412302</v>
      </c>
      <c r="X40" s="230">
        <v>602435303.19109678</v>
      </c>
      <c r="Y40" s="230">
        <v>622493.3469191948</v>
      </c>
      <c r="Z40" s="230">
        <v>178514664.03610715</v>
      </c>
      <c r="AA40" s="230">
        <v>222231277.53354651</v>
      </c>
      <c r="AB40" s="230">
        <v>52733527.526033752</v>
      </c>
      <c r="AD40" s="130"/>
      <c r="AE40" s="130"/>
    </row>
    <row r="41" spans="1:31" ht="13.65" customHeight="1">
      <c r="A41" s="139"/>
      <c r="B41" s="62" t="s">
        <v>748</v>
      </c>
      <c r="C41" s="139"/>
      <c r="D41" s="140"/>
      <c r="E41" s="230">
        <v>43178546408.545456</v>
      </c>
      <c r="F41" s="230">
        <v>42822388666.36364</v>
      </c>
      <c r="G41" s="230">
        <v>39572245120.818184</v>
      </c>
      <c r="H41" s="230">
        <v>67718063.63636364</v>
      </c>
      <c r="I41" s="230">
        <v>1281203005.090909</v>
      </c>
      <c r="J41" s="230">
        <v>32709248422.272728</v>
      </c>
      <c r="K41" s="230">
        <v>5514075629.818182</v>
      </c>
      <c r="L41" s="230">
        <v>1534165800.8181818</v>
      </c>
      <c r="M41" s="230">
        <v>620042987.72727275</v>
      </c>
      <c r="N41" s="139"/>
      <c r="O41" s="98" t="s">
        <v>748</v>
      </c>
      <c r="P41" s="139"/>
      <c r="Q41" s="140"/>
      <c r="R41" s="230">
        <v>400735449.45454544</v>
      </c>
      <c r="S41" s="230">
        <v>31670775.363636363</v>
      </c>
      <c r="T41" s="230">
        <v>424763381.09090906</v>
      </c>
      <c r="U41" s="230">
        <v>52826333.81818182</v>
      </c>
      <c r="V41" s="230">
        <v>4126873.3636363638</v>
      </c>
      <c r="W41" s="230">
        <v>1715977744.7272727</v>
      </c>
      <c r="X41" s="230">
        <v>1326139090.1818182</v>
      </c>
      <c r="Y41" s="230">
        <v>961622.81818181823</v>
      </c>
      <c r="Z41" s="230">
        <v>388877031.72727275</v>
      </c>
      <c r="AA41" s="230">
        <v>724325199.09090912</v>
      </c>
      <c r="AB41" s="230">
        <v>368167456.90909094</v>
      </c>
      <c r="AD41" s="130"/>
      <c r="AE41" s="130"/>
    </row>
    <row r="42" spans="1:31" ht="13.65" customHeight="1">
      <c r="A42" s="1100" t="s">
        <v>749</v>
      </c>
      <c r="B42" s="1100"/>
      <c r="C42" s="1100"/>
      <c r="D42" s="140"/>
      <c r="E42" s="230"/>
      <c r="F42" s="230"/>
      <c r="G42" s="230"/>
      <c r="H42" s="230"/>
      <c r="I42" s="230"/>
      <c r="J42" s="230"/>
      <c r="K42" s="230"/>
      <c r="L42" s="230"/>
      <c r="M42" s="230"/>
      <c r="N42" s="1100" t="s">
        <v>749</v>
      </c>
      <c r="O42" s="1100"/>
      <c r="P42" s="1100"/>
      <c r="Q42" s="14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D42" s="130"/>
      <c r="AE42" s="130"/>
    </row>
    <row r="43" spans="1:31" ht="13.65" customHeight="1">
      <c r="A43" s="139"/>
      <c r="B43" s="62" t="s">
        <v>731</v>
      </c>
      <c r="C43" s="139"/>
      <c r="D43" s="140"/>
      <c r="E43" s="230">
        <v>18385020.854109004</v>
      </c>
      <c r="F43" s="230">
        <v>14809204.46970585</v>
      </c>
      <c r="G43" s="230">
        <v>10890608.547755456</v>
      </c>
      <c r="H43" s="230">
        <v>839888.13720566209</v>
      </c>
      <c r="I43" s="230">
        <v>272097.86079802644</v>
      </c>
      <c r="J43" s="230">
        <v>3742378.1465615383</v>
      </c>
      <c r="K43" s="230">
        <v>6036244.4031902207</v>
      </c>
      <c r="L43" s="230">
        <v>3146636.5874685193</v>
      </c>
      <c r="M43" s="230">
        <v>930002.00135492557</v>
      </c>
      <c r="N43" s="139"/>
      <c r="O43" s="98" t="s">
        <v>914</v>
      </c>
      <c r="P43" s="139"/>
      <c r="Q43" s="140"/>
      <c r="R43" s="230">
        <v>263244.6449001467</v>
      </c>
      <c r="S43" s="230">
        <v>607556.04732955282</v>
      </c>
      <c r="T43" s="230">
        <v>1054623.9677650849</v>
      </c>
      <c r="U43" s="230">
        <v>267941.25807433663</v>
      </c>
      <c r="V43" s="230">
        <v>23268.668044475569</v>
      </c>
      <c r="W43" s="230">
        <v>771959.3344818732</v>
      </c>
      <c r="X43" s="230">
        <v>205358.0143000019</v>
      </c>
      <c r="Y43" s="230">
        <v>2743.2252804800437</v>
      </c>
      <c r="Z43" s="230">
        <v>563858.09490139131</v>
      </c>
      <c r="AA43" s="230">
        <v>3981972.6039325842</v>
      </c>
      <c r="AB43" s="230">
        <v>406156.21952942334</v>
      </c>
      <c r="AD43" s="130"/>
      <c r="AE43" s="130"/>
    </row>
    <row r="44" spans="1:31" ht="13.65" customHeight="1">
      <c r="A44" s="139"/>
      <c r="B44" s="62" t="s">
        <v>732</v>
      </c>
      <c r="C44" s="139"/>
      <c r="D44" s="140"/>
      <c r="E44" s="230">
        <v>20716391.328103479</v>
      </c>
      <c r="F44" s="230">
        <v>14223349.003968669</v>
      </c>
      <c r="G44" s="230">
        <v>10161503.34170837</v>
      </c>
      <c r="H44" s="230">
        <v>749186.36413512984</v>
      </c>
      <c r="I44" s="230">
        <v>503184.95191621734</v>
      </c>
      <c r="J44" s="230">
        <v>3622550.2588963327</v>
      </c>
      <c r="K44" s="230">
        <v>5286581.7667606892</v>
      </c>
      <c r="L44" s="230">
        <v>3179020.1655727769</v>
      </c>
      <c r="M44" s="230">
        <v>422231.80625030387</v>
      </c>
      <c r="N44" s="139"/>
      <c r="O44" s="98" t="s">
        <v>733</v>
      </c>
      <c r="P44" s="139"/>
      <c r="Q44" s="140"/>
      <c r="R44" s="230">
        <v>223458.11638245391</v>
      </c>
      <c r="S44" s="230">
        <v>936127.57607537613</v>
      </c>
      <c r="T44" s="230">
        <v>1293138.2689677228</v>
      </c>
      <c r="U44" s="230">
        <v>244709.27015383844</v>
      </c>
      <c r="V44" s="230">
        <v>59355.127743082368</v>
      </c>
      <c r="W44" s="230">
        <v>882825.49668752577</v>
      </c>
      <c r="X44" s="230">
        <v>251020.26203371328</v>
      </c>
      <c r="Y44" s="230">
        <v>578.91047506784037</v>
      </c>
      <c r="Z44" s="230">
        <v>631226.32417874469</v>
      </c>
      <c r="AA44" s="230">
        <v>6526081.5050532287</v>
      </c>
      <c r="AB44" s="230">
        <v>33039.180918412167</v>
      </c>
      <c r="AD44" s="130"/>
      <c r="AE44" s="130"/>
    </row>
    <row r="45" spans="1:31" ht="13.65" customHeight="1">
      <c r="A45" s="139"/>
      <c r="B45" s="62" t="s">
        <v>734</v>
      </c>
      <c r="C45" s="139"/>
      <c r="D45" s="140"/>
      <c r="E45" s="230">
        <v>29726246.000439692</v>
      </c>
      <c r="F45" s="230">
        <v>23782353.155828536</v>
      </c>
      <c r="G45" s="230">
        <v>18456075.682084121</v>
      </c>
      <c r="H45" s="230">
        <v>1108593.6848825475</v>
      </c>
      <c r="I45" s="230">
        <v>206392.69284943637</v>
      </c>
      <c r="J45" s="230">
        <v>6565271.3255733792</v>
      </c>
      <c r="K45" s="230">
        <v>10575817.978778768</v>
      </c>
      <c r="L45" s="230">
        <v>4073177.7384244958</v>
      </c>
      <c r="M45" s="230">
        <v>858087.60411223222</v>
      </c>
      <c r="N45" s="139"/>
      <c r="O45" s="98" t="s">
        <v>735</v>
      </c>
      <c r="P45" s="139"/>
      <c r="Q45" s="140"/>
      <c r="R45" s="230">
        <v>314006.28782759683</v>
      </c>
      <c r="S45" s="230">
        <v>1142351.347826316</v>
      </c>
      <c r="T45" s="230">
        <v>1237222.0892316878</v>
      </c>
      <c r="U45" s="230">
        <v>407257.61987287237</v>
      </c>
      <c r="V45" s="230">
        <v>114252.78955379159</v>
      </c>
      <c r="W45" s="230">
        <v>1253099.7353199034</v>
      </c>
      <c r="X45" s="230">
        <v>225096.98738523651</v>
      </c>
      <c r="Y45" s="230">
        <v>4787.2132553936635</v>
      </c>
      <c r="Z45" s="230">
        <v>1023215.5346792728</v>
      </c>
      <c r="AA45" s="230">
        <v>6153566.6863189191</v>
      </c>
      <c r="AB45" s="230">
        <v>209673.8417077359</v>
      </c>
      <c r="AD45" s="130"/>
      <c r="AE45" s="130"/>
    </row>
    <row r="46" spans="1:31" ht="13.65" customHeight="1">
      <c r="A46" s="98"/>
      <c r="B46" s="62" t="s">
        <v>736</v>
      </c>
      <c r="C46" s="98"/>
      <c r="D46" s="140"/>
      <c r="E46" s="230">
        <v>80922775.255206496</v>
      </c>
      <c r="F46" s="230">
        <v>70148046.431786165</v>
      </c>
      <c r="G46" s="230">
        <v>54212535.10553319</v>
      </c>
      <c r="H46" s="230">
        <v>3074810.0582606732</v>
      </c>
      <c r="I46" s="230">
        <v>1502196.9574081034</v>
      </c>
      <c r="J46" s="230">
        <v>24684869.669450864</v>
      </c>
      <c r="K46" s="230">
        <v>24950658.420413561</v>
      </c>
      <c r="L46" s="230">
        <v>10437114.442043817</v>
      </c>
      <c r="M46" s="230">
        <v>2680011.093376894</v>
      </c>
      <c r="N46" s="98"/>
      <c r="O46" s="98" t="s">
        <v>737</v>
      </c>
      <c r="P46" s="98"/>
      <c r="Q46" s="140"/>
      <c r="R46" s="230">
        <v>662391.01377297996</v>
      </c>
      <c r="S46" s="230">
        <v>2032881.763297508</v>
      </c>
      <c r="T46" s="230">
        <v>3740727.433305949</v>
      </c>
      <c r="U46" s="230">
        <v>662705.15800982807</v>
      </c>
      <c r="V46" s="230">
        <v>658397.98028064589</v>
      </c>
      <c r="W46" s="230">
        <v>5498396.8842091514</v>
      </c>
      <c r="X46" s="230">
        <v>1331731.2134779014</v>
      </c>
      <c r="Y46" s="230">
        <v>5448.573525947987</v>
      </c>
      <c r="Z46" s="230">
        <v>4161217.0972053064</v>
      </c>
      <c r="AA46" s="230">
        <v>11231593.926840538</v>
      </c>
      <c r="AB46" s="230">
        <v>456865.10342023219</v>
      </c>
      <c r="AD46" s="130"/>
      <c r="AE46" s="130"/>
    </row>
    <row r="47" spans="1:31" ht="13.65" customHeight="1">
      <c r="A47" s="98"/>
      <c r="B47" s="62" t="s">
        <v>738</v>
      </c>
      <c r="C47" s="98"/>
      <c r="D47" s="140"/>
      <c r="E47" s="230">
        <v>223137183.79516935</v>
      </c>
      <c r="F47" s="230">
        <v>207894105.76008493</v>
      </c>
      <c r="G47" s="230">
        <v>172887988.52427566</v>
      </c>
      <c r="H47" s="230">
        <v>8567595.4046460334</v>
      </c>
      <c r="I47" s="230">
        <v>993874.54211475688</v>
      </c>
      <c r="J47" s="230">
        <v>96583992.837331161</v>
      </c>
      <c r="K47" s="230">
        <v>66742525.740183741</v>
      </c>
      <c r="L47" s="230">
        <v>25800267.529982299</v>
      </c>
      <c r="M47" s="230">
        <v>5058200.5555749442</v>
      </c>
      <c r="N47" s="98"/>
      <c r="O47" s="98" t="s">
        <v>739</v>
      </c>
      <c r="P47" s="98"/>
      <c r="Q47" s="140"/>
      <c r="R47" s="230">
        <v>2119925.2327039763</v>
      </c>
      <c r="S47" s="230">
        <v>2628228.0913505</v>
      </c>
      <c r="T47" s="230">
        <v>13347157.589866627</v>
      </c>
      <c r="U47" s="230">
        <v>2280232.7553876718</v>
      </c>
      <c r="V47" s="230">
        <v>366523.30509856698</v>
      </c>
      <c r="W47" s="230">
        <v>9205849.7058268469</v>
      </c>
      <c r="X47" s="230">
        <v>2190434.4649295136</v>
      </c>
      <c r="Y47" s="230">
        <v>6801.1077004084946</v>
      </c>
      <c r="Z47" s="230">
        <v>7008614.1331969285</v>
      </c>
      <c r="AA47" s="230">
        <v>16939737.17579855</v>
      </c>
      <c r="AB47" s="230">
        <v>1696659.1407141276</v>
      </c>
      <c r="AD47" s="130"/>
      <c r="AE47" s="130"/>
    </row>
    <row r="48" spans="1:31" ht="13.65" customHeight="1">
      <c r="A48" s="98"/>
      <c r="B48" s="62" t="s">
        <v>740</v>
      </c>
      <c r="C48" s="98"/>
      <c r="D48" s="140"/>
      <c r="E48" s="230">
        <v>625191171.16700661</v>
      </c>
      <c r="F48" s="230">
        <v>596183000.02001941</v>
      </c>
      <c r="G48" s="230">
        <v>515144568.69962758</v>
      </c>
      <c r="H48" s="230">
        <v>21648086.99333002</v>
      </c>
      <c r="I48" s="230">
        <v>15303198.350197919</v>
      </c>
      <c r="J48" s="230">
        <v>322711040.85623032</v>
      </c>
      <c r="K48" s="230">
        <v>155482242.49986947</v>
      </c>
      <c r="L48" s="230">
        <v>47781473.357811198</v>
      </c>
      <c r="M48" s="230">
        <v>12051697.496533189</v>
      </c>
      <c r="N48" s="98"/>
      <c r="O48" s="98" t="s">
        <v>741</v>
      </c>
      <c r="P48" s="98"/>
      <c r="Q48" s="140"/>
      <c r="R48" s="230">
        <v>9727086.8591454253</v>
      </c>
      <c r="S48" s="230">
        <v>5058087.4402407464</v>
      </c>
      <c r="T48" s="230">
        <v>15751835.675999301</v>
      </c>
      <c r="U48" s="230">
        <v>4886056.0058150152</v>
      </c>
      <c r="V48" s="230">
        <v>306709.88007750415</v>
      </c>
      <c r="W48" s="230">
        <v>33256957.962580629</v>
      </c>
      <c r="X48" s="230">
        <v>12724375.986653654</v>
      </c>
      <c r="Y48" s="230">
        <v>39531.531340099267</v>
      </c>
      <c r="Z48" s="230">
        <v>20493050.444586858</v>
      </c>
      <c r="AA48" s="230">
        <v>36184512.348068297</v>
      </c>
      <c r="AB48" s="230">
        <v>7176341.2010815134</v>
      </c>
      <c r="AD48" s="130"/>
      <c r="AE48" s="130"/>
    </row>
    <row r="49" spans="1:53" ht="13.65" customHeight="1">
      <c r="A49" s="98"/>
      <c r="B49" s="62" t="s">
        <v>742</v>
      </c>
      <c r="C49" s="98"/>
      <c r="D49" s="140"/>
      <c r="E49" s="230">
        <v>1901240352.2539961</v>
      </c>
      <c r="F49" s="230">
        <v>1861600463.7107253</v>
      </c>
      <c r="G49" s="230">
        <v>1660265734.6619556</v>
      </c>
      <c r="H49" s="230">
        <v>21652554.427657757</v>
      </c>
      <c r="I49" s="230">
        <v>32948070.08408168</v>
      </c>
      <c r="J49" s="230">
        <v>1229832586.1323822</v>
      </c>
      <c r="K49" s="230">
        <v>375832524.01783413</v>
      </c>
      <c r="L49" s="230">
        <v>91847934.004410788</v>
      </c>
      <c r="M49" s="230">
        <v>23895228.408079278</v>
      </c>
      <c r="N49" s="98"/>
      <c r="O49" s="98" t="s">
        <v>743</v>
      </c>
      <c r="P49" s="98"/>
      <c r="Q49" s="140"/>
      <c r="R49" s="230">
        <v>15480378.601752877</v>
      </c>
      <c r="S49" s="230">
        <v>6701273.6382124694</v>
      </c>
      <c r="T49" s="230">
        <v>35089664.965752326</v>
      </c>
      <c r="U49" s="230">
        <v>9813392.4955949858</v>
      </c>
      <c r="V49" s="230">
        <v>867995.8950188437</v>
      </c>
      <c r="W49" s="230">
        <v>109486795.04435906</v>
      </c>
      <c r="X49" s="230">
        <v>46376524.971923597</v>
      </c>
      <c r="Y49" s="230">
        <v>114844.20023261328</v>
      </c>
      <c r="Z49" s="230">
        <v>62995425.872202851</v>
      </c>
      <c r="AA49" s="230">
        <v>48808145.091396295</v>
      </c>
      <c r="AB49" s="230">
        <v>9168256.5481259245</v>
      </c>
      <c r="AC49" s="120"/>
      <c r="AD49" s="130"/>
      <c r="AE49" s="13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</row>
    <row r="50" spans="1:53" ht="13.65" customHeight="1">
      <c r="A50" s="98"/>
      <c r="B50" s="62" t="s">
        <v>744</v>
      </c>
      <c r="C50" s="98"/>
      <c r="D50" s="140"/>
      <c r="E50" s="230">
        <v>4565651013.791152</v>
      </c>
      <c r="F50" s="230">
        <v>4417695808.820591</v>
      </c>
      <c r="G50" s="230">
        <v>3401275267.4638834</v>
      </c>
      <c r="H50" s="230">
        <v>62783618.193905279</v>
      </c>
      <c r="I50" s="230">
        <v>71941135.895016357</v>
      </c>
      <c r="J50" s="230">
        <v>2124559872.3318768</v>
      </c>
      <c r="K50" s="230">
        <v>1020231738.1923736</v>
      </c>
      <c r="L50" s="230">
        <v>263399112.64363077</v>
      </c>
      <c r="M50" s="230">
        <v>93779659.584322572</v>
      </c>
      <c r="N50" s="98"/>
      <c r="O50" s="98" t="s">
        <v>745</v>
      </c>
      <c r="P50" s="98"/>
      <c r="Q50" s="140"/>
      <c r="R50" s="230">
        <v>29287050.485142495</v>
      </c>
      <c r="S50" s="230">
        <v>23688482.117162637</v>
      </c>
      <c r="T50" s="230">
        <v>84588426.058622777</v>
      </c>
      <c r="U50" s="230">
        <v>13201002.961702215</v>
      </c>
      <c r="V50" s="230">
        <v>4133982.1230532262</v>
      </c>
      <c r="W50" s="230">
        <v>753021428.71307635</v>
      </c>
      <c r="X50" s="230">
        <v>113411227.9871856</v>
      </c>
      <c r="Y50" s="230">
        <v>602371.86316444527</v>
      </c>
      <c r="Z50" s="230">
        <v>82150417.398250535</v>
      </c>
      <c r="AA50" s="230">
        <v>170079244.33426726</v>
      </c>
      <c r="AB50" s="230">
        <v>22164816.94430048</v>
      </c>
      <c r="AC50" s="120"/>
      <c r="AD50" s="130"/>
      <c r="AE50" s="13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</row>
    <row r="51" spans="1:53" ht="13.65" customHeight="1">
      <c r="A51" s="98"/>
      <c r="B51" s="62" t="s">
        <v>746</v>
      </c>
      <c r="C51" s="98"/>
      <c r="D51" s="140"/>
      <c r="E51" s="230">
        <v>12953936553.213957</v>
      </c>
      <c r="F51" s="230">
        <v>12768940968.140316</v>
      </c>
      <c r="G51" s="230">
        <v>11482974092.581224</v>
      </c>
      <c r="H51" s="230">
        <v>147230324.84309861</v>
      </c>
      <c r="I51" s="230">
        <v>202128799.93028885</v>
      </c>
      <c r="J51" s="230">
        <v>9574800977.3443069</v>
      </c>
      <c r="K51" s="230">
        <v>1558813990.4635291</v>
      </c>
      <c r="L51" s="230">
        <v>559381190.52821398</v>
      </c>
      <c r="M51" s="230">
        <v>160104119.15879998</v>
      </c>
      <c r="N51" s="98"/>
      <c r="O51" s="98" t="s">
        <v>747</v>
      </c>
      <c r="P51" s="98"/>
      <c r="Q51" s="140"/>
      <c r="R51" s="230">
        <v>106045493.83274619</v>
      </c>
      <c r="S51" s="230">
        <v>31538343.645878337</v>
      </c>
      <c r="T51" s="230">
        <v>215459381.2511521</v>
      </c>
      <c r="U51" s="230">
        <v>39328940.718562193</v>
      </c>
      <c r="V51" s="230">
        <v>6904911.9210752817</v>
      </c>
      <c r="W51" s="230">
        <v>726585685.03087819</v>
      </c>
      <c r="X51" s="230">
        <v>557909063.41395235</v>
      </c>
      <c r="Y51" s="230">
        <v>677247.04153656785</v>
      </c>
      <c r="Z51" s="230">
        <v>167999374.57538933</v>
      </c>
      <c r="AA51" s="230">
        <v>233826576.11410594</v>
      </c>
      <c r="AB51" s="230">
        <v>48830991.04046537</v>
      </c>
      <c r="AD51" s="130"/>
      <c r="AE51" s="130"/>
    </row>
    <row r="52" spans="1:53" ht="13.65" customHeight="1">
      <c r="A52" s="98"/>
      <c r="B52" s="62" t="s">
        <v>748</v>
      </c>
      <c r="C52" s="98"/>
      <c r="D52" s="140"/>
      <c r="E52" s="230">
        <v>37784229516.734695</v>
      </c>
      <c r="F52" s="230">
        <v>37505276424.035744</v>
      </c>
      <c r="G52" s="230">
        <v>34908645289.009789</v>
      </c>
      <c r="H52" s="230">
        <v>54253924.019034922</v>
      </c>
      <c r="I52" s="230">
        <v>679676965.28942251</v>
      </c>
      <c r="J52" s="230">
        <v>29469586003.745815</v>
      </c>
      <c r="K52" s="230">
        <v>4705128395.955513</v>
      </c>
      <c r="L52" s="230">
        <v>1144575542.2507129</v>
      </c>
      <c r="M52" s="230">
        <v>433559642.50198162</v>
      </c>
      <c r="N52" s="98"/>
      <c r="O52" s="98" t="s">
        <v>748</v>
      </c>
      <c r="P52" s="98"/>
      <c r="Q52" s="140"/>
      <c r="R52" s="230">
        <v>302545957.07450461</v>
      </c>
      <c r="S52" s="230">
        <v>26760076.044430222</v>
      </c>
      <c r="T52" s="230">
        <v>341194101.35443741</v>
      </c>
      <c r="U52" s="230">
        <v>37235430.03757216</v>
      </c>
      <c r="V52" s="230">
        <v>3280335.2377865636</v>
      </c>
      <c r="W52" s="230">
        <v>1452055592.775244</v>
      </c>
      <c r="X52" s="230">
        <v>1118774154.672632</v>
      </c>
      <c r="Y52" s="230">
        <v>683274.32401439094</v>
      </c>
      <c r="Z52" s="230">
        <v>332598163.77859747</v>
      </c>
      <c r="AA52" s="230">
        <v>588451610.47048151</v>
      </c>
      <c r="AB52" s="230">
        <v>309498517.77152592</v>
      </c>
      <c r="AD52" s="130"/>
      <c r="AE52" s="130"/>
    </row>
    <row r="53" spans="1:53" ht="13.65" customHeight="1">
      <c r="A53" s="1100" t="s">
        <v>750</v>
      </c>
      <c r="B53" s="1100"/>
      <c r="C53" s="1100"/>
      <c r="D53" s="2"/>
      <c r="E53" s="230"/>
      <c r="F53" s="230"/>
      <c r="G53" s="230"/>
      <c r="H53" s="230"/>
      <c r="I53" s="230"/>
      <c r="J53" s="230"/>
      <c r="K53" s="230"/>
      <c r="L53" s="230"/>
      <c r="M53" s="230"/>
      <c r="N53" s="1100" t="s">
        <v>750</v>
      </c>
      <c r="O53" s="1100"/>
      <c r="P53" s="1100"/>
      <c r="Q53" s="2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D53" s="130"/>
      <c r="AE53" s="130"/>
    </row>
    <row r="54" spans="1:53" ht="13.65" customHeight="1">
      <c r="A54" s="120"/>
      <c r="B54" s="62" t="s">
        <v>731</v>
      </c>
      <c r="C54" s="120"/>
      <c r="D54" s="141"/>
      <c r="E54" s="230">
        <v>4102618.237973819</v>
      </c>
      <c r="F54" s="230">
        <v>2939461.1176807173</v>
      </c>
      <c r="G54" s="230">
        <v>1694506.1300782315</v>
      </c>
      <c r="H54" s="230">
        <v>124380.68379221873</v>
      </c>
      <c r="I54" s="230">
        <v>0</v>
      </c>
      <c r="J54" s="230">
        <v>228353.41127365574</v>
      </c>
      <c r="K54" s="230">
        <v>1341772.0350123572</v>
      </c>
      <c r="L54" s="230">
        <v>1204734.8755420367</v>
      </c>
      <c r="M54" s="230">
        <v>79884.593740096767</v>
      </c>
      <c r="N54" s="120"/>
      <c r="O54" s="98" t="s">
        <v>914</v>
      </c>
      <c r="P54" s="120"/>
      <c r="Q54" s="141"/>
      <c r="R54" s="230">
        <v>61075.608999239914</v>
      </c>
      <c r="S54" s="230">
        <v>470367.874890932</v>
      </c>
      <c r="T54" s="230">
        <v>453736.61603944423</v>
      </c>
      <c r="U54" s="230">
        <v>138318.19632682941</v>
      </c>
      <c r="V54" s="230">
        <v>1351.9855454950848</v>
      </c>
      <c r="W54" s="230">
        <v>40220.112060444611</v>
      </c>
      <c r="X54" s="230">
        <v>0</v>
      </c>
      <c r="Y54" s="230">
        <v>2696.8374015411696</v>
      </c>
      <c r="Z54" s="230">
        <v>37523.27465890345</v>
      </c>
      <c r="AA54" s="230">
        <v>1287922.5174618855</v>
      </c>
      <c r="AB54" s="230">
        <v>124765.39716878161</v>
      </c>
      <c r="AD54" s="130"/>
      <c r="AE54" s="130"/>
    </row>
    <row r="55" spans="1:53" ht="13.65" customHeight="1">
      <c r="A55" s="6"/>
      <c r="B55" s="62" t="s">
        <v>732</v>
      </c>
      <c r="C55" s="6"/>
      <c r="D55" s="2"/>
      <c r="E55" s="230">
        <v>9000135.3074118998</v>
      </c>
      <c r="F55" s="230">
        <v>5436602.599098769</v>
      </c>
      <c r="G55" s="230">
        <v>3561520.550562615</v>
      </c>
      <c r="H55" s="230">
        <v>319874.31399074499</v>
      </c>
      <c r="I55" s="230">
        <v>38007.571795110234</v>
      </c>
      <c r="J55" s="230">
        <v>563656.22227047558</v>
      </c>
      <c r="K55" s="230">
        <v>2639982.442506284</v>
      </c>
      <c r="L55" s="230">
        <v>1785995.4590945281</v>
      </c>
      <c r="M55" s="230">
        <v>28726.850597127577</v>
      </c>
      <c r="N55" s="6"/>
      <c r="O55" s="98" t="s">
        <v>733</v>
      </c>
      <c r="P55" s="6"/>
      <c r="Q55" s="2"/>
      <c r="R55" s="230">
        <v>76456.69632914773</v>
      </c>
      <c r="S55" s="230">
        <v>744891.70557512494</v>
      </c>
      <c r="T55" s="230">
        <v>658197.41351868608</v>
      </c>
      <c r="U55" s="230">
        <v>277722.79307444172</v>
      </c>
      <c r="V55" s="230">
        <v>0</v>
      </c>
      <c r="W55" s="230">
        <v>89086.589441626726</v>
      </c>
      <c r="X55" s="230">
        <v>41.264236854152294</v>
      </c>
      <c r="Y55" s="230">
        <v>655.17591266071963</v>
      </c>
      <c r="Z55" s="230">
        <v>88390.149292111833</v>
      </c>
      <c r="AA55" s="230">
        <v>3563833.9856617372</v>
      </c>
      <c r="AB55" s="230">
        <v>301.27734860919537</v>
      </c>
      <c r="AD55" s="130"/>
      <c r="AE55" s="130"/>
    </row>
    <row r="56" spans="1:53" ht="13.65" customHeight="1">
      <c r="A56" s="98"/>
      <c r="B56" s="62" t="s">
        <v>734</v>
      </c>
      <c r="C56" s="98"/>
      <c r="D56" s="140"/>
      <c r="E56" s="230">
        <v>15517407.565756656</v>
      </c>
      <c r="F56" s="230">
        <v>9979947.6354377177</v>
      </c>
      <c r="G56" s="230">
        <v>6935226.7544201091</v>
      </c>
      <c r="H56" s="230">
        <v>696583.49513486505</v>
      </c>
      <c r="I56" s="230">
        <v>4345.3304776501764</v>
      </c>
      <c r="J56" s="230">
        <v>1298383.0187909226</v>
      </c>
      <c r="K56" s="230">
        <v>4935914.9100166764</v>
      </c>
      <c r="L56" s="230">
        <v>2653615.9949142048</v>
      </c>
      <c r="M56" s="230">
        <v>128262.57222551717</v>
      </c>
      <c r="N56" s="98"/>
      <c r="O56" s="98" t="s">
        <v>735</v>
      </c>
      <c r="P56" s="98"/>
      <c r="Q56" s="140"/>
      <c r="R56" s="230">
        <v>160843.44902227831</v>
      </c>
      <c r="S56" s="230">
        <v>966977.70906788949</v>
      </c>
      <c r="T56" s="230">
        <v>1177438.3925881407</v>
      </c>
      <c r="U56" s="230">
        <v>215789.90715088576</v>
      </c>
      <c r="V56" s="230">
        <v>4303.9648594935288</v>
      </c>
      <c r="W56" s="230">
        <v>391104.88610339916</v>
      </c>
      <c r="X56" s="230">
        <v>61333.049855676851</v>
      </c>
      <c r="Y56" s="230">
        <v>903.35304534124884</v>
      </c>
      <c r="Z56" s="230">
        <v>328868.48320238112</v>
      </c>
      <c r="AA56" s="230">
        <v>5545382.3943147464</v>
      </c>
      <c r="AB56" s="230">
        <v>7922.4639957992858</v>
      </c>
      <c r="AD56" s="130"/>
      <c r="AE56" s="130"/>
    </row>
    <row r="57" spans="1:53" ht="13.65" customHeight="1">
      <c r="A57" s="98"/>
      <c r="B57" s="62" t="s">
        <v>736</v>
      </c>
      <c r="C57" s="98"/>
      <c r="D57" s="140"/>
      <c r="E57" s="230">
        <v>34871140.594655402</v>
      </c>
      <c r="F57" s="230">
        <v>25693603.910823405</v>
      </c>
      <c r="G57" s="230">
        <v>19185357.439528916</v>
      </c>
      <c r="H57" s="230">
        <v>1256821.5612116486</v>
      </c>
      <c r="I57" s="230">
        <v>90648.044782659505</v>
      </c>
      <c r="J57" s="230">
        <v>5510654.106901126</v>
      </c>
      <c r="K57" s="230">
        <v>12327233.726633467</v>
      </c>
      <c r="L57" s="230">
        <v>4725132.5494888304</v>
      </c>
      <c r="M57" s="230">
        <v>367566.59950247698</v>
      </c>
      <c r="N57" s="98"/>
      <c r="O57" s="98" t="s">
        <v>737</v>
      </c>
      <c r="P57" s="98"/>
      <c r="Q57" s="140"/>
      <c r="R57" s="230">
        <v>341552.35638515401</v>
      </c>
      <c r="S57" s="230">
        <v>1459789.3538435029</v>
      </c>
      <c r="T57" s="230">
        <v>1956660.5462714967</v>
      </c>
      <c r="U57" s="230">
        <v>542901.23443135165</v>
      </c>
      <c r="V57" s="230">
        <v>56662.459054846819</v>
      </c>
      <c r="W57" s="230">
        <v>1783113.9218056651</v>
      </c>
      <c r="X57" s="230">
        <v>43360.26741120252</v>
      </c>
      <c r="Y57" s="230">
        <v>1383.8447105828564</v>
      </c>
      <c r="Z57" s="230">
        <v>1738369.8096838794</v>
      </c>
      <c r="AA57" s="230">
        <v>9361152.9624470193</v>
      </c>
      <c r="AB57" s="230">
        <v>183616.27861499522</v>
      </c>
      <c r="AD57" s="130"/>
      <c r="AE57" s="130"/>
    </row>
    <row r="58" spans="1:53" ht="13.65" customHeight="1">
      <c r="A58" s="98"/>
      <c r="B58" s="62" t="s">
        <v>738</v>
      </c>
      <c r="C58" s="98"/>
      <c r="D58" s="140"/>
      <c r="E58" s="230">
        <v>75867322.95822145</v>
      </c>
      <c r="F58" s="230">
        <v>62850214.28913299</v>
      </c>
      <c r="G58" s="230">
        <v>48469030.739449069</v>
      </c>
      <c r="H58" s="230">
        <v>3292688.1311648567</v>
      </c>
      <c r="I58" s="230">
        <v>1039320.9720080378</v>
      </c>
      <c r="J58" s="230">
        <v>18455589.22607265</v>
      </c>
      <c r="K58" s="230">
        <v>25681432.41020349</v>
      </c>
      <c r="L58" s="230">
        <v>10572613.972802389</v>
      </c>
      <c r="M58" s="230">
        <v>2104013.0996437217</v>
      </c>
      <c r="N58" s="98"/>
      <c r="O58" s="98" t="s">
        <v>739</v>
      </c>
      <c r="P58" s="98"/>
      <c r="Q58" s="140"/>
      <c r="R58" s="230">
        <v>601455.91889444308</v>
      </c>
      <c r="S58" s="230">
        <v>1900612.4335728011</v>
      </c>
      <c r="T58" s="230">
        <v>4731578.5491355332</v>
      </c>
      <c r="U58" s="230">
        <v>939054.04343728896</v>
      </c>
      <c r="V58" s="230">
        <v>295899.92811860557</v>
      </c>
      <c r="W58" s="230">
        <v>3808569.5768815666</v>
      </c>
      <c r="X58" s="230">
        <v>414973.95997292927</v>
      </c>
      <c r="Y58" s="230">
        <v>3539.8517137352474</v>
      </c>
      <c r="Z58" s="230">
        <v>3390055.7651949017</v>
      </c>
      <c r="AA58" s="230">
        <v>13333885.056888716</v>
      </c>
      <c r="AB58" s="230">
        <v>316776.38780028111</v>
      </c>
      <c r="AD58" s="130"/>
      <c r="AE58" s="130"/>
    </row>
    <row r="59" spans="1:53" ht="13.65" customHeight="1">
      <c r="A59" s="98"/>
      <c r="B59" s="62" t="s">
        <v>740</v>
      </c>
      <c r="C59" s="98"/>
      <c r="D59" s="140"/>
      <c r="E59" s="230">
        <v>185911306.55806985</v>
      </c>
      <c r="F59" s="230">
        <v>167600397.53209755</v>
      </c>
      <c r="G59" s="230">
        <v>128999511.02883923</v>
      </c>
      <c r="H59" s="230">
        <v>6446551.4192383504</v>
      </c>
      <c r="I59" s="230">
        <v>1916131.3777473667</v>
      </c>
      <c r="J59" s="230">
        <v>62566276.01818385</v>
      </c>
      <c r="K59" s="230">
        <v>58070552.213669769</v>
      </c>
      <c r="L59" s="230">
        <v>28258010.125778377</v>
      </c>
      <c r="M59" s="230">
        <v>8715657.8134388663</v>
      </c>
      <c r="N59" s="98"/>
      <c r="O59" s="98" t="s">
        <v>741</v>
      </c>
      <c r="P59" s="98"/>
      <c r="Q59" s="140"/>
      <c r="R59" s="230">
        <v>2865900.426726005</v>
      </c>
      <c r="S59" s="230">
        <v>3227660.5921729766</v>
      </c>
      <c r="T59" s="230">
        <v>10944894.725726811</v>
      </c>
      <c r="U59" s="230">
        <v>2079931.4382810951</v>
      </c>
      <c r="V59" s="230">
        <v>423965.12943259574</v>
      </c>
      <c r="W59" s="230">
        <v>10342876.377479713</v>
      </c>
      <c r="X59" s="230">
        <v>2325190.9399059447</v>
      </c>
      <c r="Y59" s="230">
        <v>6006.6637003815531</v>
      </c>
      <c r="Z59" s="230">
        <v>8011678.7738733944</v>
      </c>
      <c r="AA59" s="230">
        <v>20380247.041505434</v>
      </c>
      <c r="AB59" s="230">
        <v>2069338.0155331378</v>
      </c>
      <c r="AD59" s="130"/>
      <c r="AE59" s="130"/>
    </row>
    <row r="60" spans="1:53" ht="13.65" customHeight="1">
      <c r="A60" s="98"/>
      <c r="B60" s="62" t="s">
        <v>742</v>
      </c>
      <c r="C60" s="98"/>
      <c r="D60" s="140"/>
      <c r="E60" s="230">
        <v>400425097.94314498</v>
      </c>
      <c r="F60" s="230">
        <v>384759266.89321089</v>
      </c>
      <c r="G60" s="230">
        <v>313697541.73908955</v>
      </c>
      <c r="H60" s="230">
        <v>11887279.79378186</v>
      </c>
      <c r="I60" s="230">
        <v>11893073.935937367</v>
      </c>
      <c r="J60" s="230">
        <v>184583217.13032162</v>
      </c>
      <c r="K60" s="230">
        <v>105333970.87904862</v>
      </c>
      <c r="L60" s="230">
        <v>45672238.290952742</v>
      </c>
      <c r="M60" s="230">
        <v>13080607.258310746</v>
      </c>
      <c r="N60" s="98"/>
      <c r="O60" s="98" t="s">
        <v>743</v>
      </c>
      <c r="P60" s="98"/>
      <c r="Q60" s="140"/>
      <c r="R60" s="230">
        <v>4050417.5458807647</v>
      </c>
      <c r="S60" s="230">
        <v>4655232.6042764317</v>
      </c>
      <c r="T60" s="230">
        <v>15960420.649358992</v>
      </c>
      <c r="U60" s="230">
        <v>3540090.4108748827</v>
      </c>
      <c r="V60" s="230">
        <v>4385469.8222509418</v>
      </c>
      <c r="W60" s="230">
        <v>25389486.863168608</v>
      </c>
      <c r="X60" s="230">
        <v>5824053.7761240881</v>
      </c>
      <c r="Y60" s="230">
        <v>19447.934270626931</v>
      </c>
      <c r="Z60" s="230">
        <v>19545985.152773902</v>
      </c>
      <c r="AA60" s="230">
        <v>22843008.268802751</v>
      </c>
      <c r="AB60" s="230">
        <v>7177177.2188685201</v>
      </c>
      <c r="AD60" s="130"/>
      <c r="AE60" s="130"/>
    </row>
    <row r="61" spans="1:53" ht="13.65" customHeight="1">
      <c r="A61" s="98"/>
      <c r="B61" s="62" t="s">
        <v>744</v>
      </c>
      <c r="C61" s="98"/>
      <c r="D61" s="140"/>
      <c r="E61" s="230">
        <v>723439310.76632154</v>
      </c>
      <c r="F61" s="230">
        <v>683957911.40753412</v>
      </c>
      <c r="G61" s="230">
        <v>599833892.81664884</v>
      </c>
      <c r="H61" s="230">
        <v>23799885.854474597</v>
      </c>
      <c r="I61" s="230">
        <v>2468233.2593630203</v>
      </c>
      <c r="J61" s="230">
        <v>385861509.36678398</v>
      </c>
      <c r="K61" s="230">
        <v>187704264.33602712</v>
      </c>
      <c r="L61" s="230">
        <v>52378648.32803639</v>
      </c>
      <c r="M61" s="230">
        <v>19867199.534402642</v>
      </c>
      <c r="N61" s="98"/>
      <c r="O61" s="98" t="s">
        <v>745</v>
      </c>
      <c r="P61" s="98"/>
      <c r="Q61" s="140"/>
      <c r="R61" s="230">
        <v>7346440.907394764</v>
      </c>
      <c r="S61" s="230">
        <v>4376969.0574574051</v>
      </c>
      <c r="T61" s="230">
        <v>12059257.19108502</v>
      </c>
      <c r="U61" s="230">
        <v>8191833.9922138629</v>
      </c>
      <c r="V61" s="230">
        <v>536947.64548270463</v>
      </c>
      <c r="W61" s="230">
        <v>31745370.262848798</v>
      </c>
      <c r="X61" s="230">
        <v>12244355.020127635</v>
      </c>
      <c r="Y61" s="230">
        <v>100020.96471480306</v>
      </c>
      <c r="Z61" s="230">
        <v>19400994.278006367</v>
      </c>
      <c r="AA61" s="230">
        <v>45431433.37125545</v>
      </c>
      <c r="AB61" s="230">
        <v>5950034.012467904</v>
      </c>
      <c r="AD61" s="130"/>
      <c r="AE61" s="130"/>
    </row>
    <row r="62" spans="1:53" ht="13.65" customHeight="1">
      <c r="A62" s="98"/>
      <c r="B62" s="62" t="s">
        <v>746</v>
      </c>
      <c r="C62" s="98"/>
      <c r="D62" s="140"/>
      <c r="E62" s="230">
        <v>1789457721.0859251</v>
      </c>
      <c r="F62" s="230">
        <v>1714649448.100718</v>
      </c>
      <c r="G62" s="230">
        <v>1478540112.3816066</v>
      </c>
      <c r="H62" s="230">
        <v>68140550.773492977</v>
      </c>
      <c r="I62" s="230">
        <v>20282512.975763805</v>
      </c>
      <c r="J62" s="230">
        <v>953094662.49340117</v>
      </c>
      <c r="K62" s="230">
        <v>437022386.13894892</v>
      </c>
      <c r="L62" s="230">
        <v>155957592.36910397</v>
      </c>
      <c r="M62" s="230">
        <v>54593910.906363033</v>
      </c>
      <c r="N62" s="98"/>
      <c r="O62" s="98" t="s">
        <v>747</v>
      </c>
      <c r="P62" s="98"/>
      <c r="Q62" s="140"/>
      <c r="R62" s="230">
        <v>15354280.637207389</v>
      </c>
      <c r="S62" s="230">
        <v>14116293.943101959</v>
      </c>
      <c r="T62" s="230">
        <v>62229343.993586853</v>
      </c>
      <c r="U62" s="230">
        <v>7106717.8162893914</v>
      </c>
      <c r="V62" s="230">
        <v>2557045.0725553678</v>
      </c>
      <c r="W62" s="230">
        <v>80151743.350007698</v>
      </c>
      <c r="X62" s="230">
        <v>39680755.407868862</v>
      </c>
      <c r="Y62" s="230">
        <v>94658.514940714755</v>
      </c>
      <c r="Z62" s="230">
        <v>40376329.427198112</v>
      </c>
      <c r="AA62" s="230">
        <v>86821844.080155447</v>
      </c>
      <c r="AB62" s="230">
        <v>12013571.094948703</v>
      </c>
      <c r="AD62" s="130"/>
      <c r="AE62" s="130"/>
    </row>
    <row r="63" spans="1:53" ht="13.65" customHeight="1" thickBot="1">
      <c r="A63" s="100"/>
      <c r="B63" s="63" t="s">
        <v>748</v>
      </c>
      <c r="C63" s="100"/>
      <c r="D63" s="142"/>
      <c r="E63" s="231">
        <v>14761410240.199686</v>
      </c>
      <c r="F63" s="231">
        <v>14578324422.523235</v>
      </c>
      <c r="G63" s="231">
        <v>12925933166.269218</v>
      </c>
      <c r="H63" s="231">
        <v>120097165.25135368</v>
      </c>
      <c r="I63" s="231">
        <v>316810662.92095321</v>
      </c>
      <c r="J63" s="231">
        <v>10213203749.777273</v>
      </c>
      <c r="K63" s="231">
        <v>2190613690.5684876</v>
      </c>
      <c r="L63" s="231">
        <v>523167703.00797862</v>
      </c>
      <c r="M63" s="231">
        <v>153169454.94363162</v>
      </c>
      <c r="N63" s="100"/>
      <c r="O63" s="100" t="s">
        <v>748</v>
      </c>
      <c r="P63" s="100"/>
      <c r="Q63" s="142"/>
      <c r="R63" s="231">
        <v>131270886.95728472</v>
      </c>
      <c r="S63" s="231">
        <v>19430674.695684478</v>
      </c>
      <c r="T63" s="231">
        <v>175930611.43187591</v>
      </c>
      <c r="U63" s="231">
        <v>29427263.284670021</v>
      </c>
      <c r="V63" s="231">
        <v>3637276.2582149501</v>
      </c>
      <c r="W63" s="231">
        <v>1129223553.2460406</v>
      </c>
      <c r="X63" s="231">
        <v>505747248.81804103</v>
      </c>
      <c r="Y63" s="231">
        <v>857143.34784447192</v>
      </c>
      <c r="Z63" s="231">
        <v>232925690.89332375</v>
      </c>
      <c r="AA63" s="231">
        <v>277160200.55563623</v>
      </c>
      <c r="AB63" s="231">
        <v>94102919.370865822</v>
      </c>
      <c r="AD63" s="130"/>
      <c r="AE63" s="130"/>
    </row>
    <row r="64" spans="1:53" s="228" customFormat="1" ht="13.65" customHeight="1">
      <c r="A64" s="1182"/>
      <c r="B64" s="1182"/>
      <c r="C64" s="1182"/>
      <c r="D64" s="1182"/>
      <c r="E64" s="1191"/>
      <c r="F64" s="1191"/>
      <c r="G64" s="1191"/>
      <c r="H64" s="1191"/>
      <c r="K64" s="229"/>
      <c r="L64" s="229"/>
      <c r="M64" s="229"/>
      <c r="N64" s="1182"/>
      <c r="O64" s="1182"/>
      <c r="P64" s="1182"/>
      <c r="Q64" s="1182"/>
      <c r="R64" s="1182"/>
      <c r="S64" s="1182"/>
      <c r="T64" s="1182"/>
      <c r="U64" s="1182"/>
      <c r="V64" s="1182"/>
    </row>
    <row r="65" spans="11:13" ht="12.75" customHeight="1">
      <c r="K65" s="120"/>
      <c r="L65" s="120"/>
      <c r="M65" s="120"/>
    </row>
    <row r="66" spans="11:13">
      <c r="K66" s="120"/>
      <c r="L66" s="120"/>
      <c r="M66" s="120"/>
    </row>
    <row r="67" spans="11:13">
      <c r="K67" s="120"/>
      <c r="L67" s="120"/>
      <c r="M67" s="120"/>
    </row>
    <row r="68" spans="11:13">
      <c r="K68" s="120"/>
      <c r="L68" s="120"/>
      <c r="M68" s="120"/>
    </row>
    <row r="69" spans="11:13">
      <c r="K69" s="120"/>
      <c r="L69" s="120"/>
      <c r="M69" s="120"/>
    </row>
    <row r="70" spans="11:13">
      <c r="K70" s="120"/>
      <c r="L70" s="120"/>
      <c r="M70" s="120"/>
    </row>
    <row r="71" spans="11:13">
      <c r="K71" s="120"/>
      <c r="L71" s="120"/>
      <c r="M71" s="120"/>
    </row>
    <row r="72" spans="11:13">
      <c r="K72" s="120"/>
      <c r="L72" s="120"/>
      <c r="M72" s="120"/>
    </row>
  </sheetData>
  <mergeCells count="62">
    <mergeCell ref="A23:C23"/>
    <mergeCell ref="N23:P23"/>
    <mergeCell ref="A21:C21"/>
    <mergeCell ref="N21:P21"/>
    <mergeCell ref="N19:P19"/>
    <mergeCell ref="A19:C19"/>
    <mergeCell ref="A22:C22"/>
    <mergeCell ref="N22:P22"/>
    <mergeCell ref="A18:C18"/>
    <mergeCell ref="A16:C16"/>
    <mergeCell ref="A13:C13"/>
    <mergeCell ref="A14:C14"/>
    <mergeCell ref="N18:P18"/>
    <mergeCell ref="N13:P13"/>
    <mergeCell ref="A15:C15"/>
    <mergeCell ref="A17:C17"/>
    <mergeCell ref="N16:P16"/>
    <mergeCell ref="N14:P14"/>
    <mergeCell ref="A8:C8"/>
    <mergeCell ref="N8:P8"/>
    <mergeCell ref="N7:P7"/>
    <mergeCell ref="N9:P9"/>
    <mergeCell ref="N12:P12"/>
    <mergeCell ref="A12:C12"/>
    <mergeCell ref="AB3:AB5"/>
    <mergeCell ref="W4:Z4"/>
    <mergeCell ref="AA3:AA5"/>
    <mergeCell ref="A3:C5"/>
    <mergeCell ref="E3:E5"/>
    <mergeCell ref="N3:P5"/>
    <mergeCell ref="N1:V1"/>
    <mergeCell ref="G4:K4"/>
    <mergeCell ref="F3:M3"/>
    <mergeCell ref="R3:Z3"/>
    <mergeCell ref="R4:V4"/>
    <mergeCell ref="W1:AA1"/>
    <mergeCell ref="F4:F5"/>
    <mergeCell ref="L4:M4"/>
    <mergeCell ref="A1:H1"/>
    <mergeCell ref="I1:M1"/>
    <mergeCell ref="A64:H64"/>
    <mergeCell ref="N64:V64"/>
    <mergeCell ref="N42:P42"/>
    <mergeCell ref="A42:C42"/>
    <mergeCell ref="N53:P53"/>
    <mergeCell ref="A53:C53"/>
    <mergeCell ref="A31:C31"/>
    <mergeCell ref="N17:P17"/>
    <mergeCell ref="N6:P6"/>
    <mergeCell ref="N20:P20"/>
    <mergeCell ref="A20:C20"/>
    <mergeCell ref="N10:P10"/>
    <mergeCell ref="N11:P11"/>
    <mergeCell ref="N15:P15"/>
    <mergeCell ref="A11:C11"/>
    <mergeCell ref="N31:P31"/>
    <mergeCell ref="N24:P24"/>
    <mergeCell ref="A24:C24"/>
    <mergeCell ref="A6:C6"/>
    <mergeCell ref="A7:C7"/>
    <mergeCell ref="A10:C10"/>
    <mergeCell ref="A9:C9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3" manualBreakCount="3">
    <brk id="8" max="1048575" man="1"/>
    <brk id="13" max="1048575" man="1"/>
    <brk id="22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U76"/>
  <sheetViews>
    <sheetView view="pageBreakPreview" zoomScaleNormal="50" workbookViewId="0">
      <selection activeCell="J65" sqref="J65"/>
    </sheetView>
  </sheetViews>
  <sheetFormatPr defaultColWidth="9.109375" defaultRowHeight="15.6"/>
  <cols>
    <col min="1" max="1" width="2.33203125" style="37" customWidth="1"/>
    <col min="2" max="2" width="15.6640625" style="37" customWidth="1"/>
    <col min="3" max="3" width="2.33203125" style="37" customWidth="1"/>
    <col min="4" max="4" width="1.6640625" style="38" customWidth="1"/>
    <col min="5" max="7" width="21.44140625" style="48" customWidth="1"/>
    <col min="8" max="12" width="18.33203125" style="48" customWidth="1"/>
    <col min="13" max="16384" width="9.109375" style="48"/>
  </cols>
  <sheetData>
    <row r="1" spans="1:21" s="24" customFormat="1" ht="35.1" customHeight="1">
      <c r="A1" s="583"/>
      <c r="B1" s="583"/>
      <c r="C1" s="583"/>
      <c r="D1" s="583"/>
      <c r="E1" s="583"/>
      <c r="F1" s="583"/>
      <c r="G1" s="104" t="s">
        <v>601</v>
      </c>
      <c r="H1" s="103" t="s">
        <v>308</v>
      </c>
      <c r="I1" s="583"/>
      <c r="J1" s="583"/>
      <c r="K1" s="583"/>
      <c r="L1" s="583"/>
    </row>
    <row r="2" spans="1:21" ht="12.9" customHeight="1" thickBot="1">
      <c r="A2" s="51"/>
      <c r="B2" s="587"/>
      <c r="C2" s="587"/>
      <c r="D2" s="607"/>
      <c r="E2" s="51"/>
      <c r="F2" s="51"/>
      <c r="G2" s="51"/>
      <c r="H2" s="51"/>
      <c r="I2" s="51"/>
      <c r="J2" s="51"/>
      <c r="K2" s="51"/>
      <c r="L2" s="28" t="s">
        <v>66</v>
      </c>
    </row>
    <row r="3" spans="1:21" ht="18.75" customHeight="1">
      <c r="A3" s="1300" t="s">
        <v>23</v>
      </c>
      <c r="B3" s="1300"/>
      <c r="C3" s="1300"/>
      <c r="D3" s="30"/>
      <c r="E3" s="1313" t="s">
        <v>195</v>
      </c>
      <c r="F3" s="608" t="s">
        <v>196</v>
      </c>
      <c r="G3" s="608"/>
      <c r="H3" s="608"/>
      <c r="I3" s="608"/>
      <c r="J3" s="608" t="s">
        <v>197</v>
      </c>
      <c r="K3" s="608"/>
      <c r="L3" s="609"/>
      <c r="U3" s="610"/>
    </row>
    <row r="4" spans="1:21" ht="15" customHeight="1">
      <c r="A4" s="1301"/>
      <c r="B4" s="1301"/>
      <c r="C4" s="1301"/>
      <c r="D4" s="30"/>
      <c r="E4" s="1314"/>
      <c r="F4" s="1311" t="s">
        <v>68</v>
      </c>
      <c r="G4" s="1311" t="s">
        <v>198</v>
      </c>
      <c r="H4" s="1317" t="s">
        <v>199</v>
      </c>
      <c r="I4" s="1311" t="s">
        <v>200</v>
      </c>
      <c r="J4" s="1311" t="s">
        <v>68</v>
      </c>
      <c r="K4" s="1311" t="s">
        <v>201</v>
      </c>
      <c r="L4" s="1315" t="s">
        <v>202</v>
      </c>
    </row>
    <row r="5" spans="1:21" ht="48.75" customHeight="1">
      <c r="A5" s="1302"/>
      <c r="B5" s="1302"/>
      <c r="C5" s="1302"/>
      <c r="D5" s="31"/>
      <c r="E5" s="1312"/>
      <c r="F5" s="1312"/>
      <c r="G5" s="1312"/>
      <c r="H5" s="1318"/>
      <c r="I5" s="1312"/>
      <c r="J5" s="1312"/>
      <c r="K5" s="1312"/>
      <c r="L5" s="1316"/>
    </row>
    <row r="6" spans="1:21" s="33" customFormat="1" ht="25.5" hidden="1" customHeight="1">
      <c r="A6" s="1297" t="s">
        <v>213</v>
      </c>
      <c r="B6" s="1297"/>
      <c r="C6" s="1297"/>
      <c r="D6" s="32"/>
      <c r="E6" s="57">
        <v>74990003</v>
      </c>
      <c r="F6" s="58">
        <v>58161851</v>
      </c>
      <c r="G6" s="58">
        <v>52375308</v>
      </c>
      <c r="H6" s="58">
        <v>3755126</v>
      </c>
      <c r="I6" s="58">
        <v>2031417</v>
      </c>
      <c r="J6" s="58">
        <v>16828152</v>
      </c>
      <c r="K6" s="58">
        <v>17277708</v>
      </c>
      <c r="L6" s="58">
        <v>-449557</v>
      </c>
    </row>
    <row r="7" spans="1:21" s="33" customFormat="1" ht="26.1" hidden="1" customHeight="1">
      <c r="A7" s="1296" t="s">
        <v>214</v>
      </c>
      <c r="B7" s="1296"/>
      <c r="C7" s="1296"/>
      <c r="D7" s="32"/>
      <c r="E7" s="592" t="s">
        <v>14</v>
      </c>
      <c r="F7" s="592" t="s">
        <v>14</v>
      </c>
      <c r="G7" s="592" t="s">
        <v>14</v>
      </c>
      <c r="H7" s="592" t="s">
        <v>14</v>
      </c>
      <c r="I7" s="592" t="s">
        <v>14</v>
      </c>
      <c r="J7" s="592" t="s">
        <v>14</v>
      </c>
      <c r="K7" s="592" t="s">
        <v>14</v>
      </c>
      <c r="L7" s="592" t="s">
        <v>14</v>
      </c>
    </row>
    <row r="8" spans="1:21" s="33" customFormat="1" ht="19.5" hidden="1" customHeight="1">
      <c r="A8" s="1296" t="s">
        <v>215</v>
      </c>
      <c r="B8" s="1296"/>
      <c r="C8" s="1296"/>
      <c r="D8" s="32"/>
      <c r="E8" s="60">
        <v>51970332.588697411</v>
      </c>
      <c r="F8" s="59">
        <v>38713351.4125432</v>
      </c>
      <c r="G8" s="59">
        <v>32893379.431805667</v>
      </c>
      <c r="H8" s="59">
        <v>4030220.8991872966</v>
      </c>
      <c r="I8" s="59">
        <v>1789751.081550261</v>
      </c>
      <c r="J8" s="59">
        <v>13254731.07182784</v>
      </c>
      <c r="K8" s="59">
        <v>14805676.077794304</v>
      </c>
      <c r="L8" s="59">
        <v>-1550945.0059664624</v>
      </c>
    </row>
    <row r="9" spans="1:21" s="33" customFormat="1" ht="19.5" hidden="1" customHeight="1">
      <c r="A9" s="1296" t="s">
        <v>216</v>
      </c>
      <c r="B9" s="1296"/>
      <c r="C9" s="1296"/>
      <c r="D9" s="32"/>
      <c r="E9" s="60">
        <v>63564721.567627676</v>
      </c>
      <c r="F9" s="59">
        <v>48247703.374103725</v>
      </c>
      <c r="G9" s="59">
        <v>41327165.478006288</v>
      </c>
      <c r="H9" s="59">
        <v>4142162.3751524482</v>
      </c>
      <c r="I9" s="59">
        <v>2778375.5209448449</v>
      </c>
      <c r="J9" s="59">
        <v>15317018.193524031</v>
      </c>
      <c r="K9" s="59">
        <v>17081478.033633858</v>
      </c>
      <c r="L9" s="59">
        <v>-1764459.8401099897</v>
      </c>
    </row>
    <row r="10" spans="1:21" s="593" customFormat="1" ht="19.5" hidden="1" customHeight="1">
      <c r="A10" s="1277" t="s">
        <v>217</v>
      </c>
      <c r="B10" s="1277"/>
      <c r="C10" s="1277"/>
      <c r="D10" s="22"/>
      <c r="E10" s="132">
        <v>82077761.725776732</v>
      </c>
      <c r="F10" s="132">
        <v>63897563.078995369</v>
      </c>
      <c r="G10" s="132">
        <v>55542771.507400461</v>
      </c>
      <c r="H10" s="132">
        <v>5553456.6513082953</v>
      </c>
      <c r="I10" s="132">
        <v>2801334.9202866782</v>
      </c>
      <c r="J10" s="132">
        <v>18180198.646780994</v>
      </c>
      <c r="K10" s="132">
        <v>19960205.087424088</v>
      </c>
      <c r="L10" s="132">
        <v>-1780006.4406430328</v>
      </c>
    </row>
    <row r="11" spans="1:21" s="33" customFormat="1" ht="19.5" hidden="1" customHeight="1">
      <c r="A11" s="1296" t="s">
        <v>218</v>
      </c>
      <c r="B11" s="1296"/>
      <c r="C11" s="1296"/>
      <c r="D11" s="32"/>
      <c r="E11" s="50">
        <v>84196098.96249029</v>
      </c>
      <c r="F11" s="50">
        <v>64594358.191684365</v>
      </c>
      <c r="G11" s="50">
        <v>56725504.260963507</v>
      </c>
      <c r="H11" s="50">
        <v>5214763.4847813947</v>
      </c>
      <c r="I11" s="50">
        <v>2654090.4459394794</v>
      </c>
      <c r="J11" s="50">
        <v>19601740.770805914</v>
      </c>
      <c r="K11" s="50">
        <v>21442343.416419532</v>
      </c>
      <c r="L11" s="50">
        <v>-1840602.6456136233</v>
      </c>
    </row>
    <row r="12" spans="1:21" s="33" customFormat="1" ht="18" hidden="1" customHeight="1">
      <c r="A12" s="1277" t="s">
        <v>219</v>
      </c>
      <c r="B12" s="1277"/>
      <c r="C12" s="1277"/>
      <c r="D12" s="32"/>
      <c r="E12" s="134" t="s">
        <v>15</v>
      </c>
      <c r="F12" s="134" t="s">
        <v>15</v>
      </c>
      <c r="G12" s="134" t="s">
        <v>15</v>
      </c>
      <c r="H12" s="134" t="s">
        <v>15</v>
      </c>
      <c r="I12" s="134" t="s">
        <v>15</v>
      </c>
      <c r="J12" s="134" t="s">
        <v>15</v>
      </c>
      <c r="K12" s="134" t="s">
        <v>15</v>
      </c>
      <c r="L12" s="134" t="s">
        <v>15</v>
      </c>
    </row>
    <row r="13" spans="1:21" s="33" customFormat="1" ht="18" hidden="1" customHeight="1">
      <c r="A13" s="1296" t="s">
        <v>220</v>
      </c>
      <c r="B13" s="1296"/>
      <c r="C13" s="1296"/>
      <c r="D13" s="32"/>
      <c r="E13" s="50">
        <v>134598936.41352648</v>
      </c>
      <c r="F13" s="50">
        <v>112046491.58161767</v>
      </c>
      <c r="G13" s="50">
        <v>103143496.21509439</v>
      </c>
      <c r="H13" s="50">
        <v>5649288.7835852951</v>
      </c>
      <c r="I13" s="50">
        <v>3253706.5829379209</v>
      </c>
      <c r="J13" s="50">
        <v>22552444.831909012</v>
      </c>
      <c r="K13" s="50">
        <v>22456195.072108287</v>
      </c>
      <c r="L13" s="50">
        <v>96249.759800656073</v>
      </c>
    </row>
    <row r="14" spans="1:21" s="33" customFormat="1" ht="18" hidden="1" customHeight="1">
      <c r="A14" s="1296" t="s">
        <v>221</v>
      </c>
      <c r="B14" s="1296"/>
      <c r="C14" s="1296"/>
      <c r="D14" s="32"/>
      <c r="E14" s="60">
        <f>('13'!E14/'1'!$E$16)*1000</f>
        <v>115871991.23645146</v>
      </c>
      <c r="F14" s="59">
        <f>('13'!F14/'1'!$E$16)*1000</f>
        <v>95210606.434280694</v>
      </c>
      <c r="G14" s="59">
        <f>('13'!G14/'1'!$E$16)*1000</f>
        <v>86015548.003525987</v>
      </c>
      <c r="H14" s="59">
        <f>('13'!H14/'1'!$E$16)*1000</f>
        <v>6516783.368643512</v>
      </c>
      <c r="I14" s="59">
        <f>('13'!I14/'1'!$E$16)*1000</f>
        <v>2678275.0621112026</v>
      </c>
      <c r="J14" s="59">
        <f>('13'!J14/'1'!$E$16)*1000</f>
        <v>20661384.80217078</v>
      </c>
      <c r="K14" s="59">
        <f>('13'!K14/'1'!$E$16)*1000</f>
        <v>21797162.505395111</v>
      </c>
      <c r="L14" s="59">
        <f>('13'!L14/'1'!$E$16)*1000</f>
        <v>-1135777.7032243209</v>
      </c>
    </row>
    <row r="15" spans="1:21" s="33" customFormat="1" ht="15.75" hidden="1" customHeight="1">
      <c r="A15" s="1296" t="s">
        <v>222</v>
      </c>
      <c r="B15" s="1296"/>
      <c r="C15" s="1296"/>
      <c r="D15" s="32"/>
      <c r="E15" s="59">
        <v>117037441.93935125</v>
      </c>
      <c r="F15" s="59">
        <v>96101499.943777695</v>
      </c>
      <c r="G15" s="59">
        <v>90655953.207687452</v>
      </c>
      <c r="H15" s="59">
        <v>2404292.6571702561</v>
      </c>
      <c r="I15" s="59">
        <v>3041254.0789198852</v>
      </c>
      <c r="J15" s="59">
        <v>20935941.995573465</v>
      </c>
      <c r="K15" s="59">
        <v>21122603.460555427</v>
      </c>
      <c r="L15" s="59">
        <v>-186661.4649820257</v>
      </c>
    </row>
    <row r="16" spans="1:21" s="33" customFormat="1" ht="20.25" hidden="1" customHeight="1">
      <c r="A16" s="1296" t="s">
        <v>365</v>
      </c>
      <c r="B16" s="1296"/>
      <c r="C16" s="1296"/>
      <c r="D16" s="32"/>
      <c r="E16" s="579">
        <v>130139560.14273787</v>
      </c>
      <c r="F16" s="579">
        <v>107044277.06257814</v>
      </c>
      <c r="G16" s="579">
        <v>100915050.77688251</v>
      </c>
      <c r="H16" s="579">
        <v>2449870.5589152686</v>
      </c>
      <c r="I16" s="579">
        <v>3679355.7267803587</v>
      </c>
      <c r="J16" s="579">
        <v>23095283.080159731</v>
      </c>
      <c r="K16" s="579">
        <v>22350964.708077282</v>
      </c>
      <c r="L16" s="579">
        <v>744318.37208262493</v>
      </c>
    </row>
    <row r="17" spans="1:12" s="33" customFormat="1" ht="18.75" hidden="1" customHeight="1">
      <c r="A17" s="1296" t="s">
        <v>979</v>
      </c>
      <c r="B17" s="1296"/>
      <c r="C17" s="1296"/>
      <c r="D17" s="32"/>
      <c r="E17" s="243" t="s">
        <v>817</v>
      </c>
      <c r="F17" s="243" t="s">
        <v>817</v>
      </c>
      <c r="G17" s="243" t="s">
        <v>817</v>
      </c>
      <c r="H17" s="243" t="s">
        <v>817</v>
      </c>
      <c r="I17" s="243" t="s">
        <v>817</v>
      </c>
      <c r="J17" s="243" t="s">
        <v>817</v>
      </c>
      <c r="K17" s="243" t="s">
        <v>817</v>
      </c>
      <c r="L17" s="243" t="s">
        <v>817</v>
      </c>
    </row>
    <row r="18" spans="1:12" s="33" customFormat="1" ht="17.25" customHeight="1">
      <c r="A18" s="1296" t="s">
        <v>980</v>
      </c>
      <c r="B18" s="1296"/>
      <c r="C18" s="1296"/>
      <c r="D18" s="32"/>
      <c r="E18" s="579">
        <v>126928992.47056101</v>
      </c>
      <c r="F18" s="579">
        <v>101927168.79747547</v>
      </c>
      <c r="G18" s="579">
        <v>97160277.225532174</v>
      </c>
      <c r="H18" s="579">
        <v>2718080.5209836001</v>
      </c>
      <c r="I18" s="579">
        <v>2048811.0509597764</v>
      </c>
      <c r="J18" s="579">
        <v>25001823.67308525</v>
      </c>
      <c r="K18" s="579">
        <v>23571814.181840964</v>
      </c>
      <c r="L18" s="579">
        <v>1430009.491244151</v>
      </c>
    </row>
    <row r="19" spans="1:12" s="33" customFormat="1" ht="18" customHeight="1">
      <c r="A19" s="1296" t="s">
        <v>981</v>
      </c>
      <c r="B19" s="1296"/>
      <c r="C19" s="1296"/>
      <c r="D19" s="32"/>
      <c r="E19" s="579">
        <v>131399461.55056205</v>
      </c>
      <c r="F19" s="579">
        <v>106604703.88994884</v>
      </c>
      <c r="G19" s="579">
        <v>101460032.75041255</v>
      </c>
      <c r="H19" s="579">
        <v>2749786.9435802544</v>
      </c>
      <c r="I19" s="579">
        <v>2394884.1959560583</v>
      </c>
      <c r="J19" s="579">
        <v>24794757.660612945</v>
      </c>
      <c r="K19" s="579">
        <v>21957904.25008788</v>
      </c>
      <c r="L19" s="579">
        <v>2836853.4105249681</v>
      </c>
    </row>
    <row r="20" spans="1:12" s="33" customFormat="1" ht="18" customHeight="1">
      <c r="A20" s="1296" t="s">
        <v>982</v>
      </c>
      <c r="B20" s="1296"/>
      <c r="C20" s="1296"/>
      <c r="D20" s="32"/>
      <c r="E20" s="579">
        <v>145901447.23306477</v>
      </c>
      <c r="F20" s="579">
        <v>120788531.6604147</v>
      </c>
      <c r="G20" s="579">
        <v>113715264.05442163</v>
      </c>
      <c r="H20" s="579">
        <v>3834229.5552696628</v>
      </c>
      <c r="I20" s="579">
        <v>3239038.0507234237</v>
      </c>
      <c r="J20" s="579">
        <v>25112915.572650075</v>
      </c>
      <c r="K20" s="579">
        <v>22459416.915849142</v>
      </c>
      <c r="L20" s="579">
        <v>2653498.6568009527</v>
      </c>
    </row>
    <row r="21" spans="1:12" s="33" customFormat="1" ht="18" customHeight="1">
      <c r="A21" s="1296" t="s">
        <v>983</v>
      </c>
      <c r="B21" s="1296"/>
      <c r="C21" s="1296"/>
      <c r="D21" s="32"/>
      <c r="E21" s="579">
        <v>146098499.39765069</v>
      </c>
      <c r="F21" s="579">
        <v>120781066.214588</v>
      </c>
      <c r="G21" s="579">
        <v>113924714.44491777</v>
      </c>
      <c r="H21" s="579">
        <v>3488797.4683511006</v>
      </c>
      <c r="I21" s="579">
        <v>3367554.3013192322</v>
      </c>
      <c r="J21" s="579">
        <v>25317433.183062732</v>
      </c>
      <c r="K21" s="579">
        <v>22543901.875294793</v>
      </c>
      <c r="L21" s="579">
        <v>2773531.3077678038</v>
      </c>
    </row>
    <row r="22" spans="1:12" s="33" customFormat="1" ht="18" customHeight="1">
      <c r="A22" s="1296" t="s">
        <v>1111</v>
      </c>
      <c r="B22" s="1296"/>
      <c r="C22" s="1296"/>
      <c r="D22" s="32"/>
      <c r="E22" s="579">
        <v>156014141.97459751</v>
      </c>
      <c r="F22" s="579">
        <v>127803821.86215396</v>
      </c>
      <c r="G22" s="579">
        <v>119365340.39890336</v>
      </c>
      <c r="H22" s="579">
        <v>4931152.6763878083</v>
      </c>
      <c r="I22" s="579">
        <v>2860901.7685432904</v>
      </c>
      <c r="J22" s="579">
        <v>28210320.112443443</v>
      </c>
      <c r="K22" s="579">
        <v>21708477.966003608</v>
      </c>
      <c r="L22" s="579">
        <v>4797464.1677964553</v>
      </c>
    </row>
    <row r="23" spans="1:12" ht="18" customHeight="1">
      <c r="A23" s="1296" t="s">
        <v>63</v>
      </c>
      <c r="B23" s="1296"/>
      <c r="C23" s="1296"/>
      <c r="D23" s="32"/>
      <c r="E23" s="580"/>
      <c r="F23" s="199"/>
      <c r="G23" s="199"/>
      <c r="H23" s="199"/>
      <c r="I23" s="199"/>
      <c r="J23" s="199"/>
      <c r="K23" s="199"/>
      <c r="L23" s="199"/>
    </row>
    <row r="24" spans="1:12" ht="18" customHeight="1">
      <c r="A24" s="34"/>
      <c r="B24" s="34" t="s">
        <v>64</v>
      </c>
      <c r="C24" s="34"/>
      <c r="D24" s="594"/>
      <c r="E24" s="428">
        <v>217985178.4039709</v>
      </c>
      <c r="F24" s="428">
        <v>178977176.72840947</v>
      </c>
      <c r="G24" s="428">
        <v>167177815.71561584</v>
      </c>
      <c r="H24" s="428">
        <v>6904605.6774083106</v>
      </c>
      <c r="I24" s="428">
        <v>3985816.9479944087</v>
      </c>
      <c r="J24" s="428">
        <v>39008001.675561227</v>
      </c>
      <c r="K24" s="428">
        <v>30023653.765003916</v>
      </c>
      <c r="L24" s="428">
        <v>6587829.0035350369</v>
      </c>
    </row>
    <row r="25" spans="1:12" ht="18" customHeight="1">
      <c r="A25" s="34"/>
      <c r="B25" s="34" t="s">
        <v>25</v>
      </c>
      <c r="C25" s="34"/>
      <c r="D25" s="594"/>
      <c r="E25" s="428">
        <v>3412171.0850641085</v>
      </c>
      <c r="F25" s="428">
        <v>1790844.5171653279</v>
      </c>
      <c r="G25" s="428">
        <v>1628436.4058120591</v>
      </c>
      <c r="H25" s="428">
        <v>71578.998661630409</v>
      </c>
      <c r="I25" s="428">
        <v>90829.112691639035</v>
      </c>
      <c r="J25" s="428">
        <v>1621326.5678987789</v>
      </c>
      <c r="K25" s="428">
        <v>1232586.5119928338</v>
      </c>
      <c r="L25" s="428">
        <v>388740.05590594665</v>
      </c>
    </row>
    <row r="26" spans="1:12" ht="18" customHeight="1">
      <c r="A26" s="1296" t="s">
        <v>26</v>
      </c>
      <c r="B26" s="1296"/>
      <c r="C26" s="1296"/>
      <c r="D26" s="32"/>
      <c r="E26" s="428"/>
      <c r="F26" s="428"/>
      <c r="G26" s="428"/>
      <c r="H26" s="428"/>
      <c r="I26" s="428"/>
      <c r="J26" s="428"/>
      <c r="K26" s="428"/>
      <c r="L26" s="428"/>
    </row>
    <row r="27" spans="1:12" ht="18" customHeight="1">
      <c r="A27" s="34"/>
      <c r="B27" s="98" t="s">
        <v>81</v>
      </c>
      <c r="C27" s="34"/>
      <c r="D27" s="594"/>
      <c r="E27" s="428">
        <v>839938544.22216702</v>
      </c>
      <c r="F27" s="428">
        <v>712849384.33601892</v>
      </c>
      <c r="G27" s="428">
        <v>675318184.06837308</v>
      </c>
      <c r="H27" s="428">
        <v>23936602.46655672</v>
      </c>
      <c r="I27" s="428">
        <v>13594597.80108919</v>
      </c>
      <c r="J27" s="428">
        <v>127089159.88614827</v>
      </c>
      <c r="K27" s="428">
        <v>107149227.42699745</v>
      </c>
      <c r="L27" s="428">
        <v>19939932.459151033</v>
      </c>
    </row>
    <row r="28" spans="1:12" ht="18" customHeight="1">
      <c r="A28" s="34"/>
      <c r="B28" s="98" t="s">
        <v>82</v>
      </c>
      <c r="C28" s="34"/>
      <c r="D28" s="594"/>
      <c r="E28" s="428">
        <v>56839830.15528775</v>
      </c>
      <c r="F28" s="428">
        <v>40654187.855994329</v>
      </c>
      <c r="G28" s="428">
        <v>36320665.145066999</v>
      </c>
      <c r="H28" s="428">
        <v>3192417.6363589335</v>
      </c>
      <c r="I28" s="428">
        <v>1141105.0745683869</v>
      </c>
      <c r="J28" s="428">
        <v>16185642.299293457</v>
      </c>
      <c r="K28" s="428">
        <v>16626114.822791111</v>
      </c>
      <c r="L28" s="428">
        <v>-440472.52349765715</v>
      </c>
    </row>
    <row r="29" spans="1:12" ht="18" customHeight="1">
      <c r="A29" s="34"/>
      <c r="B29" s="98" t="s">
        <v>83</v>
      </c>
      <c r="C29" s="34"/>
      <c r="D29" s="594"/>
      <c r="E29" s="428">
        <v>28147620.429110501</v>
      </c>
      <c r="F29" s="428">
        <v>19627802.184979748</v>
      </c>
      <c r="G29" s="428">
        <v>16694886.936919933</v>
      </c>
      <c r="H29" s="428">
        <v>1972354.2863987116</v>
      </c>
      <c r="I29" s="428">
        <v>960560.96166111191</v>
      </c>
      <c r="J29" s="428">
        <v>8519818.2441307642</v>
      </c>
      <c r="K29" s="428">
        <v>6179382.9321920862</v>
      </c>
      <c r="L29" s="428">
        <v>2340435.3119386616</v>
      </c>
    </row>
    <row r="30" spans="1:12" ht="18" customHeight="1">
      <c r="A30" s="34"/>
      <c r="B30" s="98" t="s">
        <v>344</v>
      </c>
      <c r="C30" s="34"/>
      <c r="D30" s="594"/>
      <c r="E30" s="428">
        <v>3792208.3364151735</v>
      </c>
      <c r="F30" s="428">
        <v>2024171.4648786976</v>
      </c>
      <c r="G30" s="428">
        <v>1750104.8084142518</v>
      </c>
      <c r="H30" s="428">
        <v>71999.789260643054</v>
      </c>
      <c r="I30" s="428">
        <v>202066.86720380286</v>
      </c>
      <c r="J30" s="428">
        <v>1768036.871536474</v>
      </c>
      <c r="K30" s="428">
        <v>1402718.1299423503</v>
      </c>
      <c r="L30" s="428">
        <v>365318.74159412546</v>
      </c>
    </row>
    <row r="31" spans="1:12" ht="18" customHeight="1">
      <c r="A31" s="34"/>
      <c r="B31" s="98" t="s">
        <v>343</v>
      </c>
      <c r="C31" s="34"/>
      <c r="D31" s="594"/>
      <c r="E31" s="428">
        <v>590740483.11809051</v>
      </c>
      <c r="F31" s="428">
        <v>422111737.01758796</v>
      </c>
      <c r="G31" s="428">
        <v>369573314.42211056</v>
      </c>
      <c r="H31" s="428">
        <v>14360007.22361809</v>
      </c>
      <c r="I31" s="428">
        <v>12469135.791457286</v>
      </c>
      <c r="J31" s="428">
        <v>168628746.10050252</v>
      </c>
      <c r="K31" s="428">
        <v>68215512.748743713</v>
      </c>
      <c r="L31" s="428">
        <v>32627808.668341707</v>
      </c>
    </row>
    <row r="32" spans="1:12" ht="18" customHeight="1">
      <c r="A32" s="1296" t="s">
        <v>27</v>
      </c>
      <c r="B32" s="1296"/>
      <c r="C32" s="1296"/>
      <c r="D32" s="32"/>
      <c r="E32" s="428"/>
      <c r="F32" s="428"/>
      <c r="G32" s="428"/>
      <c r="H32" s="428"/>
      <c r="I32" s="428"/>
      <c r="J32" s="428"/>
      <c r="K32" s="428"/>
      <c r="L32" s="428"/>
    </row>
    <row r="33" spans="1:12" ht="18" customHeight="1">
      <c r="A33" s="1120" t="s">
        <v>65</v>
      </c>
      <c r="B33" s="1120"/>
      <c r="C33" s="35"/>
      <c r="D33" s="32"/>
      <c r="E33" s="428">
        <v>159395672.84972253</v>
      </c>
      <c r="F33" s="428">
        <v>130718314.73940122</v>
      </c>
      <c r="G33" s="428">
        <v>122085263.089313</v>
      </c>
      <c r="H33" s="428">
        <v>5042900.7988419635</v>
      </c>
      <c r="I33" s="428">
        <v>2928337.6908453247</v>
      </c>
      <c r="J33" s="428">
        <v>28677358.110321209</v>
      </c>
      <c r="K33" s="428">
        <v>22078561.073093336</v>
      </c>
      <c r="L33" s="428">
        <v>4853851.7540061157</v>
      </c>
    </row>
    <row r="34" spans="1:12" ht="18" customHeight="1">
      <c r="A34" s="7"/>
      <c r="B34" s="98" t="s">
        <v>28</v>
      </c>
      <c r="C34" s="35"/>
      <c r="D34" s="32"/>
      <c r="E34" s="428">
        <v>333441382.28784823</v>
      </c>
      <c r="F34" s="428">
        <v>281248578.82243824</v>
      </c>
      <c r="G34" s="428">
        <v>264556751.5796591</v>
      </c>
      <c r="H34" s="428">
        <v>10686018.960769553</v>
      </c>
      <c r="I34" s="428">
        <v>6005808.2820095848</v>
      </c>
      <c r="J34" s="428">
        <v>52192803.465409927</v>
      </c>
      <c r="K34" s="428">
        <v>40892206.249656409</v>
      </c>
      <c r="L34" s="428">
        <v>11300597.215753568</v>
      </c>
    </row>
    <row r="35" spans="1:12" ht="18" customHeight="1">
      <c r="A35" s="42"/>
      <c r="B35" s="42" t="s">
        <v>854</v>
      </c>
      <c r="C35" s="595"/>
      <c r="D35" s="594"/>
      <c r="E35" s="428">
        <v>139039562.57510009</v>
      </c>
      <c r="F35" s="428">
        <v>108785399.91789755</v>
      </c>
      <c r="G35" s="428">
        <v>92734567.792615697</v>
      </c>
      <c r="H35" s="428">
        <v>10816263.131943421</v>
      </c>
      <c r="I35" s="428">
        <v>5234568.9933384759</v>
      </c>
      <c r="J35" s="428">
        <v>30254162.657202546</v>
      </c>
      <c r="K35" s="428">
        <v>26531505.956944101</v>
      </c>
      <c r="L35" s="428">
        <v>3722656.7002583849</v>
      </c>
    </row>
    <row r="36" spans="1:12" ht="18" customHeight="1">
      <c r="A36" s="42"/>
      <c r="B36" s="42" t="s">
        <v>855</v>
      </c>
      <c r="C36" s="595"/>
      <c r="D36" s="594"/>
      <c r="E36" s="428">
        <v>1205550541.6175685</v>
      </c>
      <c r="F36" s="428">
        <v>1041704259.2888327</v>
      </c>
      <c r="G36" s="428">
        <v>995770637.05150664</v>
      </c>
      <c r="H36" s="428">
        <v>27843190.519917224</v>
      </c>
      <c r="I36" s="428">
        <v>18090431.717408746</v>
      </c>
      <c r="J36" s="428">
        <v>163846282.32873613</v>
      </c>
      <c r="K36" s="428">
        <v>115151054.53579752</v>
      </c>
      <c r="L36" s="428">
        <v>48695227.792938642</v>
      </c>
    </row>
    <row r="37" spans="1:12" ht="18" customHeight="1">
      <c r="A37" s="42"/>
      <c r="B37" s="42" t="s">
        <v>856</v>
      </c>
      <c r="C37" s="595"/>
      <c r="D37" s="594"/>
      <c r="E37" s="428">
        <v>108360422.17083989</v>
      </c>
      <c r="F37" s="428">
        <v>85236932.191004023</v>
      </c>
      <c r="G37" s="428">
        <v>79204485.152150959</v>
      </c>
      <c r="H37" s="428">
        <v>4455137.1949710147</v>
      </c>
      <c r="I37" s="428">
        <v>1577309.8438820739</v>
      </c>
      <c r="J37" s="428">
        <v>23123489.979835819</v>
      </c>
      <c r="K37" s="428">
        <v>23184386.447604936</v>
      </c>
      <c r="L37" s="428">
        <v>-60896.467769109178</v>
      </c>
    </row>
    <row r="38" spans="1:12" ht="18" customHeight="1">
      <c r="A38" s="42"/>
      <c r="B38" s="42" t="s">
        <v>29</v>
      </c>
      <c r="C38" s="595"/>
      <c r="D38" s="594"/>
      <c r="E38" s="428">
        <v>52316070.45844382</v>
      </c>
      <c r="F38" s="428">
        <v>39283581.634289421</v>
      </c>
      <c r="G38" s="428">
        <v>35892069.618649311</v>
      </c>
      <c r="H38" s="428">
        <v>2275991.951238839</v>
      </c>
      <c r="I38" s="428">
        <v>1115520.0644012594</v>
      </c>
      <c r="J38" s="428">
        <v>13032488.824154394</v>
      </c>
      <c r="K38" s="428">
        <v>13061658.252298562</v>
      </c>
      <c r="L38" s="428">
        <v>-29169.428144170448</v>
      </c>
    </row>
    <row r="39" spans="1:12" ht="18" customHeight="1">
      <c r="A39" s="42"/>
      <c r="B39" s="98" t="s">
        <v>30</v>
      </c>
      <c r="C39" s="595"/>
      <c r="D39" s="594"/>
      <c r="E39" s="428">
        <v>65274299.907996565</v>
      </c>
      <c r="F39" s="428">
        <v>51408755.045864716</v>
      </c>
      <c r="G39" s="428">
        <v>48304211.413148813</v>
      </c>
      <c r="H39" s="428">
        <v>2068415.5716389236</v>
      </c>
      <c r="I39" s="428">
        <v>1036128.0610769796</v>
      </c>
      <c r="J39" s="428">
        <v>13865544.862131869</v>
      </c>
      <c r="K39" s="428">
        <v>12656967.395445844</v>
      </c>
      <c r="L39" s="428">
        <v>1208577.4666859948</v>
      </c>
    </row>
    <row r="40" spans="1:12" ht="18" customHeight="1">
      <c r="A40" s="42"/>
      <c r="B40" s="42" t="s">
        <v>857</v>
      </c>
      <c r="C40" s="595"/>
      <c r="D40" s="594"/>
      <c r="E40" s="428">
        <v>112533360.61585696</v>
      </c>
      <c r="F40" s="428">
        <v>91644016.673402101</v>
      </c>
      <c r="G40" s="428">
        <v>86268536.505712569</v>
      </c>
      <c r="H40" s="428">
        <v>3537146.1854537535</v>
      </c>
      <c r="I40" s="428">
        <v>1838333.9822358012</v>
      </c>
      <c r="J40" s="428">
        <v>20889343.942454863</v>
      </c>
      <c r="K40" s="428">
        <v>18756921.225814167</v>
      </c>
      <c r="L40" s="428">
        <v>2132422.7166406657</v>
      </c>
    </row>
    <row r="41" spans="1:12" ht="18" customHeight="1">
      <c r="A41" s="42"/>
      <c r="B41" s="42" t="s">
        <v>858</v>
      </c>
      <c r="C41" s="595"/>
      <c r="D41" s="594"/>
      <c r="E41" s="428">
        <v>20602911.111043677</v>
      </c>
      <c r="F41" s="428">
        <v>13376576.907125393</v>
      </c>
      <c r="G41" s="428">
        <v>12418624.581293838</v>
      </c>
      <c r="H41" s="428">
        <v>680105.36604067846</v>
      </c>
      <c r="I41" s="428">
        <v>277846.95979086967</v>
      </c>
      <c r="J41" s="428">
        <v>7226334.2039182866</v>
      </c>
      <c r="K41" s="428">
        <v>6891016.8006105563</v>
      </c>
      <c r="L41" s="428">
        <v>335317.40330773487</v>
      </c>
    </row>
    <row r="42" spans="1:12" ht="18" customHeight="1">
      <c r="A42" s="42"/>
      <c r="B42" s="98" t="s">
        <v>31</v>
      </c>
      <c r="C42" s="595"/>
      <c r="D42" s="594"/>
      <c r="E42" s="428">
        <v>93256779.499579802</v>
      </c>
      <c r="F42" s="428">
        <v>70938155.317753524</v>
      </c>
      <c r="G42" s="428">
        <v>63996775.974280693</v>
      </c>
      <c r="H42" s="428">
        <v>2829185.9222641024</v>
      </c>
      <c r="I42" s="428">
        <v>2034570.4215963576</v>
      </c>
      <c r="J42" s="428">
        <v>22318624.181826167</v>
      </c>
      <c r="K42" s="428">
        <v>14374693.735317729</v>
      </c>
      <c r="L42" s="428">
        <v>2466042.3197593614</v>
      </c>
    </row>
    <row r="43" spans="1:12" ht="18" customHeight="1">
      <c r="A43" s="42"/>
      <c r="B43" s="42" t="s">
        <v>859</v>
      </c>
      <c r="C43" s="35"/>
      <c r="D43" s="32"/>
      <c r="E43" s="428">
        <v>58596746.964926191</v>
      </c>
      <c r="F43" s="428">
        <v>45617039.056529164</v>
      </c>
      <c r="G43" s="428">
        <v>42988369.974863641</v>
      </c>
      <c r="H43" s="428">
        <v>1241939.5278646199</v>
      </c>
      <c r="I43" s="428">
        <v>1386729.5538009154</v>
      </c>
      <c r="J43" s="428">
        <v>12979707.908397038</v>
      </c>
      <c r="K43" s="428">
        <v>11926892.808083782</v>
      </c>
      <c r="L43" s="428">
        <v>1052815.100313249</v>
      </c>
    </row>
    <row r="44" spans="1:12" ht="18" customHeight="1">
      <c r="A44" s="42"/>
      <c r="B44" s="42" t="s">
        <v>860</v>
      </c>
      <c r="C44" s="35"/>
      <c r="D44" s="32"/>
      <c r="E44" s="428">
        <v>166884150.0096845</v>
      </c>
      <c r="F44" s="428">
        <v>127799385.04042117</v>
      </c>
      <c r="G44" s="428">
        <v>113039523.62144066</v>
      </c>
      <c r="H44" s="428">
        <v>5593124.7709743781</v>
      </c>
      <c r="I44" s="428">
        <v>3854019.4761602012</v>
      </c>
      <c r="J44" s="428">
        <v>39084764.969263434</v>
      </c>
      <c r="K44" s="428">
        <v>20612540.269437902</v>
      </c>
      <c r="L44" s="428">
        <v>4464644.7289353292</v>
      </c>
    </row>
    <row r="45" spans="1:12" ht="18" customHeight="1">
      <c r="A45" s="42"/>
      <c r="B45" s="42" t="s">
        <v>32</v>
      </c>
      <c r="C45" s="35"/>
      <c r="D45" s="32"/>
      <c r="E45" s="428">
        <v>35650760.27755218</v>
      </c>
      <c r="F45" s="428">
        <v>25267523.431728423</v>
      </c>
      <c r="G45" s="428">
        <v>23926477.624350902</v>
      </c>
      <c r="H45" s="428">
        <v>900609.65761120233</v>
      </c>
      <c r="I45" s="428">
        <v>440436.1497663245</v>
      </c>
      <c r="J45" s="428">
        <v>10383236.845823778</v>
      </c>
      <c r="K45" s="428">
        <v>9094688.2964319009</v>
      </c>
      <c r="L45" s="428">
        <v>1288548.5493918729</v>
      </c>
    </row>
    <row r="46" spans="1:12" ht="18" customHeight="1">
      <c r="A46" s="42"/>
      <c r="B46" s="98" t="s">
        <v>33</v>
      </c>
      <c r="C46" s="35"/>
      <c r="D46" s="32"/>
      <c r="E46" s="428">
        <v>19331759.535333551</v>
      </c>
      <c r="F46" s="428">
        <v>13221968.799342023</v>
      </c>
      <c r="G46" s="428">
        <v>12665550.262033897</v>
      </c>
      <c r="H46" s="428">
        <v>470671.92886482144</v>
      </c>
      <c r="I46" s="428">
        <v>85746.608443303761</v>
      </c>
      <c r="J46" s="428">
        <v>6109790.7359915236</v>
      </c>
      <c r="K46" s="428">
        <v>5862851.15659816</v>
      </c>
      <c r="L46" s="428">
        <v>246939.57939336641</v>
      </c>
    </row>
    <row r="47" spans="1:12" ht="18" customHeight="1">
      <c r="A47" s="1120" t="s">
        <v>34</v>
      </c>
      <c r="B47" s="1120"/>
      <c r="C47" s="35"/>
      <c r="D47" s="32"/>
      <c r="E47" s="428">
        <v>13943900.493957562</v>
      </c>
      <c r="F47" s="428">
        <v>5355521.9190658545</v>
      </c>
      <c r="G47" s="428">
        <v>5091631.9203778189</v>
      </c>
      <c r="H47" s="428">
        <v>236213.21602200833</v>
      </c>
      <c r="I47" s="428">
        <v>27676.782666028008</v>
      </c>
      <c r="J47" s="428">
        <v>8588378.5748917069</v>
      </c>
      <c r="K47" s="428">
        <v>6159959.1637903191</v>
      </c>
      <c r="L47" s="428">
        <v>2428419.4111013915</v>
      </c>
    </row>
    <row r="48" spans="1:12" ht="18" customHeight="1">
      <c r="A48" s="1100" t="s">
        <v>164</v>
      </c>
      <c r="B48" s="1100"/>
      <c r="C48" s="1100"/>
      <c r="D48" s="594"/>
      <c r="E48" s="428"/>
      <c r="F48" s="428"/>
      <c r="G48" s="428"/>
      <c r="H48" s="428"/>
      <c r="I48" s="428"/>
      <c r="J48" s="428"/>
      <c r="K48" s="428"/>
      <c r="L48" s="428"/>
    </row>
    <row r="49" spans="1:12" ht="18" customHeight="1">
      <c r="A49" s="1120" t="s">
        <v>35</v>
      </c>
      <c r="B49" s="1120" t="s">
        <v>35</v>
      </c>
      <c r="C49" s="102"/>
      <c r="D49" s="594"/>
      <c r="E49" s="428">
        <v>212575123.91746262</v>
      </c>
      <c r="F49" s="428">
        <v>181348333.44162053</v>
      </c>
      <c r="G49" s="428">
        <v>172369948.81184134</v>
      </c>
      <c r="H49" s="428">
        <v>5652924.4654052015</v>
      </c>
      <c r="I49" s="428">
        <v>3325460.1643739473</v>
      </c>
      <c r="J49" s="428">
        <v>31226790.475842264</v>
      </c>
      <c r="K49" s="428">
        <v>25223121.096473437</v>
      </c>
      <c r="L49" s="428">
        <v>6003669.3793688472</v>
      </c>
    </row>
    <row r="50" spans="1:12" ht="18" customHeight="1">
      <c r="A50" s="98"/>
      <c r="B50" s="98" t="s">
        <v>36</v>
      </c>
      <c r="C50" s="98"/>
      <c r="D50" s="594"/>
      <c r="E50" s="428">
        <v>72374338.220498055</v>
      </c>
      <c r="F50" s="428">
        <v>55679500.6303408</v>
      </c>
      <c r="G50" s="428">
        <v>51214430.785411894</v>
      </c>
      <c r="H50" s="428">
        <v>2576269.5750858877</v>
      </c>
      <c r="I50" s="428">
        <v>1888800.269843031</v>
      </c>
      <c r="J50" s="428">
        <v>16694837.590157283</v>
      </c>
      <c r="K50" s="428">
        <v>15032538.238680165</v>
      </c>
      <c r="L50" s="428">
        <v>1662299.3514771219</v>
      </c>
    </row>
    <row r="51" spans="1:12" ht="18" customHeight="1">
      <c r="A51" s="98"/>
      <c r="B51" s="1308" t="s">
        <v>37</v>
      </c>
      <c r="C51" s="1308"/>
      <c r="D51" s="594"/>
      <c r="E51" s="428">
        <v>531238243.69887042</v>
      </c>
      <c r="F51" s="428">
        <v>476653598.89439505</v>
      </c>
      <c r="G51" s="428">
        <v>458197913.5234099</v>
      </c>
      <c r="H51" s="428">
        <v>12212819.342989413</v>
      </c>
      <c r="I51" s="428">
        <v>6242866.0279958174</v>
      </c>
      <c r="J51" s="428">
        <v>54584644.80447533</v>
      </c>
      <c r="K51" s="428">
        <v>46314723.487567768</v>
      </c>
      <c r="L51" s="428">
        <v>8269921.3169075549</v>
      </c>
    </row>
    <row r="52" spans="1:12" ht="18" customHeight="1">
      <c r="A52" s="98"/>
      <c r="B52" s="1308" t="s">
        <v>38</v>
      </c>
      <c r="C52" s="1308"/>
      <c r="D52" s="594"/>
      <c r="E52" s="428">
        <v>439524417.02071851</v>
      </c>
      <c r="F52" s="428">
        <v>368431374.85220826</v>
      </c>
      <c r="G52" s="428">
        <v>350827357.97542804</v>
      </c>
      <c r="H52" s="428">
        <v>11364974.488399172</v>
      </c>
      <c r="I52" s="428">
        <v>6239042.388381158</v>
      </c>
      <c r="J52" s="428">
        <v>71093042.168510094</v>
      </c>
      <c r="K52" s="428">
        <v>45217840.237904169</v>
      </c>
      <c r="L52" s="428">
        <v>25875201.930605918</v>
      </c>
    </row>
    <row r="53" spans="1:12" ht="18" customHeight="1" thickBot="1">
      <c r="A53" s="1121" t="s">
        <v>39</v>
      </c>
      <c r="B53" s="1121"/>
      <c r="C53" s="100"/>
      <c r="D53" s="596"/>
      <c r="E53" s="436">
        <v>119531865.52283533</v>
      </c>
      <c r="F53" s="436">
        <v>93267192.425806537</v>
      </c>
      <c r="G53" s="436">
        <v>85176952.734567031</v>
      </c>
      <c r="H53" s="436">
        <v>4465604.2181129027</v>
      </c>
      <c r="I53" s="436">
        <v>2561257.9638830163</v>
      </c>
      <c r="J53" s="436">
        <v>26264673.097028714</v>
      </c>
      <c r="K53" s="436">
        <v>19441505.613143627</v>
      </c>
      <c r="L53" s="436">
        <v>4019452.356923148</v>
      </c>
    </row>
    <row r="54" spans="1:12" s="43" customFormat="1">
      <c r="B54" s="14"/>
      <c r="C54" s="14"/>
      <c r="D54" s="15"/>
      <c r="H54" s="44"/>
    </row>
    <row r="55" spans="1:12" ht="26.1" customHeight="1"/>
    <row r="56" spans="1:12" ht="26.1" customHeight="1"/>
    <row r="57" spans="1:12" ht="26.1" customHeight="1"/>
    <row r="58" spans="1:12" ht="26.1" customHeight="1"/>
    <row r="59" spans="1:12" ht="26.1" customHeight="1"/>
    <row r="60" spans="1:12" ht="26.1" customHeight="1"/>
    <row r="61" spans="1:12" ht="26.1" customHeight="1"/>
    <row r="62" spans="1:12" ht="26.1" customHeight="1"/>
    <row r="63" spans="1:12" ht="26.1" customHeight="1"/>
    <row r="64" spans="1:12" ht="26.1" customHeight="1"/>
    <row r="65" ht="26.1" customHeight="1"/>
    <row r="66" ht="26.1" customHeight="1"/>
    <row r="67" ht="26.1" customHeight="1"/>
    <row r="68" ht="26.1" customHeight="1"/>
    <row r="69" ht="26.1" customHeight="1"/>
    <row r="70" ht="26.1" customHeight="1"/>
    <row r="71" ht="26.1" customHeight="1"/>
    <row r="72" ht="26.1" customHeight="1"/>
    <row r="73" ht="26.1" customHeight="1"/>
    <row r="74" ht="26.1" customHeight="1"/>
    <row r="75" ht="26.1" customHeight="1"/>
    <row r="76" ht="26.1" customHeight="1"/>
  </sheetData>
  <mergeCells count="36">
    <mergeCell ref="A53:B53"/>
    <mergeCell ref="A13:C13"/>
    <mergeCell ref="A10:C10"/>
    <mergeCell ref="A15:C15"/>
    <mergeCell ref="A16:C16"/>
    <mergeCell ref="A19:C19"/>
    <mergeCell ref="A18:C18"/>
    <mergeCell ref="A47:B47"/>
    <mergeCell ref="A49:B49"/>
    <mergeCell ref="B51:C51"/>
    <mergeCell ref="B52:C52"/>
    <mergeCell ref="A20:C20"/>
    <mergeCell ref="A21:C21"/>
    <mergeCell ref="A22:C22"/>
    <mergeCell ref="L4:L5"/>
    <mergeCell ref="H4:H5"/>
    <mergeCell ref="I4:I5"/>
    <mergeCell ref="G4:G5"/>
    <mergeCell ref="J4:J5"/>
    <mergeCell ref="K4:K5"/>
    <mergeCell ref="F4:F5"/>
    <mergeCell ref="A11:C11"/>
    <mergeCell ref="A12:C12"/>
    <mergeCell ref="A48:C48"/>
    <mergeCell ref="A23:C23"/>
    <mergeCell ref="A33:B33"/>
    <mergeCell ref="A26:C26"/>
    <mergeCell ref="A32:C32"/>
    <mergeCell ref="A14:C14"/>
    <mergeCell ref="A17:C17"/>
    <mergeCell ref="E3:E5"/>
    <mergeCell ref="A9:C9"/>
    <mergeCell ref="A3:C5"/>
    <mergeCell ref="A6:C6"/>
    <mergeCell ref="A8:C8"/>
    <mergeCell ref="A7:C7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99" pageOrder="overThenDown" orientation="portrait" r:id="rId1"/>
  <headerFooter alignWithMargins="0">
    <oddFooter>&amp;C&amp;P</oddFooter>
  </headerFooter>
  <colBreaks count="1" manualBreakCount="1">
    <brk id="7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AK72"/>
  <sheetViews>
    <sheetView view="pageBreakPreview" topLeftCell="A2" zoomScaleNormal="50" zoomScaleSheetLayoutView="75" workbookViewId="0">
      <selection activeCell="J65" sqref="J65"/>
    </sheetView>
  </sheetViews>
  <sheetFormatPr defaultColWidth="9.109375" defaultRowHeight="15.6"/>
  <cols>
    <col min="1" max="1" width="2.33203125" style="14" customWidth="1"/>
    <col min="2" max="2" width="15.6640625" style="14" customWidth="1"/>
    <col min="3" max="3" width="2.33203125" style="14" customWidth="1"/>
    <col min="4" max="4" width="1.6640625" style="15" customWidth="1"/>
    <col min="5" max="7" width="21.44140625" style="114" customWidth="1"/>
    <col min="8" max="12" width="18.33203125" style="114" customWidth="1"/>
    <col min="13" max="13" width="9.109375" style="114"/>
    <col min="14" max="14" width="14.109375" style="114" bestFit="1" customWidth="1"/>
    <col min="15" max="16384" width="9.109375" style="114"/>
  </cols>
  <sheetData>
    <row r="1" spans="1:12" s="113" customFormat="1" ht="28.5" customHeight="1">
      <c r="A1" s="1128" t="s">
        <v>602</v>
      </c>
      <c r="B1" s="1128"/>
      <c r="C1" s="1128"/>
      <c r="D1" s="1128"/>
      <c r="E1" s="1128"/>
      <c r="F1" s="1128"/>
      <c r="G1" s="1128"/>
      <c r="H1" s="1124" t="s">
        <v>366</v>
      </c>
      <c r="I1" s="1124"/>
      <c r="J1" s="1124"/>
      <c r="K1" s="1124"/>
      <c r="L1" s="1124"/>
    </row>
    <row r="2" spans="1:12" ht="12.9" customHeight="1" thickBot="1">
      <c r="A2" s="114"/>
      <c r="B2" s="115"/>
      <c r="C2" s="115"/>
      <c r="D2" s="116"/>
      <c r="F2" s="117"/>
      <c r="G2" s="117"/>
      <c r="H2" s="117"/>
      <c r="I2" s="117"/>
      <c r="J2" s="117"/>
      <c r="K2" s="117"/>
      <c r="L2" s="248" t="s">
        <v>349</v>
      </c>
    </row>
    <row r="3" spans="1:12" s="203" customFormat="1" ht="15" customHeight="1">
      <c r="A3" s="1104" t="s">
        <v>1</v>
      </c>
      <c r="B3" s="1104"/>
      <c r="C3" s="1104"/>
      <c r="D3" s="119"/>
      <c r="E3" s="1101" t="s">
        <v>195</v>
      </c>
      <c r="F3" s="241" t="s">
        <v>196</v>
      </c>
      <c r="G3" s="241"/>
      <c r="H3" s="241"/>
      <c r="I3" s="241"/>
      <c r="J3" s="1198" t="s">
        <v>197</v>
      </c>
      <c r="K3" s="1199"/>
      <c r="L3" s="1199"/>
    </row>
    <row r="4" spans="1:12" s="203" customFormat="1" ht="12.9" customHeight="1">
      <c r="A4" s="1105"/>
      <c r="B4" s="1105"/>
      <c r="C4" s="1105"/>
      <c r="D4" s="122"/>
      <c r="E4" s="1102"/>
      <c r="F4" s="1195" t="s">
        <v>68</v>
      </c>
      <c r="G4" s="1195" t="s">
        <v>198</v>
      </c>
      <c r="H4" s="1197" t="s">
        <v>199</v>
      </c>
      <c r="I4" s="1195" t="s">
        <v>200</v>
      </c>
      <c r="J4" s="1195" t="s">
        <v>68</v>
      </c>
      <c r="K4" s="1195" t="s">
        <v>201</v>
      </c>
      <c r="L4" s="1196" t="s">
        <v>202</v>
      </c>
    </row>
    <row r="5" spans="1:12" s="225" customFormat="1" ht="48.75" customHeight="1">
      <c r="A5" s="1106"/>
      <c r="B5" s="1106"/>
      <c r="C5" s="1106"/>
      <c r="D5" s="224"/>
      <c r="E5" s="1103"/>
      <c r="F5" s="1103"/>
      <c r="G5" s="1103"/>
      <c r="H5" s="1113"/>
      <c r="I5" s="1103"/>
      <c r="J5" s="1103"/>
      <c r="K5" s="1103"/>
      <c r="L5" s="1109"/>
    </row>
    <row r="6" spans="1:12" s="130" customFormat="1" ht="13.5" hidden="1" customHeight="1">
      <c r="A6" s="1110" t="s">
        <v>834</v>
      </c>
      <c r="B6" s="1110"/>
      <c r="C6" s="1110"/>
      <c r="D6" s="126"/>
      <c r="E6" s="127">
        <v>884014361</v>
      </c>
      <c r="F6" s="128">
        <v>816615772</v>
      </c>
      <c r="G6" s="128">
        <v>597130155</v>
      </c>
      <c r="H6" s="128">
        <v>37601085</v>
      </c>
      <c r="I6" s="128">
        <v>19002633</v>
      </c>
      <c r="J6" s="128">
        <v>217723483</v>
      </c>
      <c r="K6" s="128">
        <v>322802954</v>
      </c>
      <c r="L6" s="128">
        <v>38654505</v>
      </c>
    </row>
    <row r="7" spans="1:12" s="130" customFormat="1" ht="13.5" hidden="1" customHeight="1">
      <c r="A7" s="1100" t="s">
        <v>835</v>
      </c>
      <c r="B7" s="1100"/>
      <c r="C7" s="1100"/>
      <c r="D7" s="126"/>
      <c r="E7" s="131">
        <v>1212122873.0867617</v>
      </c>
      <c r="F7" s="132">
        <v>1151826185.799772</v>
      </c>
      <c r="G7" s="132">
        <v>860664202.23223579</v>
      </c>
      <c r="H7" s="132">
        <v>61627792.47016219</v>
      </c>
      <c r="I7" s="132">
        <v>25981233.91723733</v>
      </c>
      <c r="J7" s="132">
        <v>414187546.63982821</v>
      </c>
      <c r="K7" s="132">
        <v>358867629.20500857</v>
      </c>
      <c r="L7" s="132">
        <v>65227930.940402821</v>
      </c>
    </row>
    <row r="8" spans="1:12" s="130" customFormat="1" ht="13.5" hidden="1" customHeight="1">
      <c r="A8" s="1100" t="s">
        <v>1008</v>
      </c>
      <c r="B8" s="1100"/>
      <c r="C8" s="1100"/>
      <c r="D8" s="126"/>
      <c r="E8" s="131">
        <v>948584982</v>
      </c>
      <c r="F8" s="132">
        <v>937957568</v>
      </c>
      <c r="G8" s="132">
        <v>649592760</v>
      </c>
      <c r="H8" s="132">
        <v>33961983</v>
      </c>
      <c r="I8" s="132">
        <v>12274553</v>
      </c>
      <c r="J8" s="132">
        <v>331576729</v>
      </c>
      <c r="K8" s="132">
        <v>271779495</v>
      </c>
      <c r="L8" s="132">
        <v>82824847</v>
      </c>
    </row>
    <row r="9" spans="1:12" s="130" customFormat="1" ht="13.5" hidden="1" customHeight="1">
      <c r="A9" s="1100" t="s">
        <v>1009</v>
      </c>
      <c r="B9" s="1100"/>
      <c r="C9" s="1100"/>
      <c r="D9" s="126"/>
      <c r="E9" s="211">
        <v>887937777.42154884</v>
      </c>
      <c r="F9" s="210">
        <v>868414421.03194356</v>
      </c>
      <c r="G9" s="210">
        <v>647532310.41547668</v>
      </c>
      <c r="H9" s="210">
        <v>52581956.153102256</v>
      </c>
      <c r="I9" s="210">
        <v>10688689.552511062</v>
      </c>
      <c r="J9" s="210">
        <v>276449626.26490414</v>
      </c>
      <c r="K9" s="210">
        <v>307812038.4449591</v>
      </c>
      <c r="L9" s="210">
        <v>54210746.42529235</v>
      </c>
    </row>
    <row r="10" spans="1:12" s="130" customFormat="1" ht="13.5" hidden="1" customHeight="1">
      <c r="A10" s="1100" t="s">
        <v>870</v>
      </c>
      <c r="B10" s="1100"/>
      <c r="C10" s="1100"/>
      <c r="D10" s="126"/>
      <c r="E10" s="211">
        <v>1094008385.2415526</v>
      </c>
      <c r="F10" s="210">
        <v>1050978800.6989181</v>
      </c>
      <c r="G10" s="210">
        <v>817188245.88725257</v>
      </c>
      <c r="H10" s="210">
        <v>141809653.47389013</v>
      </c>
      <c r="I10" s="210">
        <v>20316280.878726214</v>
      </c>
      <c r="J10" s="210">
        <v>296025460.82286692</v>
      </c>
      <c r="K10" s="210">
        <v>359036850.71176863</v>
      </c>
      <c r="L10" s="210">
        <v>56668654.987001732</v>
      </c>
    </row>
    <row r="11" spans="1:12" s="130" customFormat="1" ht="13.65" hidden="1" customHeight="1">
      <c r="A11" s="1100" t="s">
        <v>871</v>
      </c>
      <c r="B11" s="1100"/>
      <c r="C11" s="1100"/>
      <c r="D11" s="126"/>
      <c r="E11" s="211">
        <v>1104507474.4175601</v>
      </c>
      <c r="F11" s="106">
        <v>1067995063.900094</v>
      </c>
      <c r="G11" s="106">
        <v>844266328.09188735</v>
      </c>
      <c r="H11" s="106">
        <v>83545723.626557037</v>
      </c>
      <c r="I11" s="106">
        <v>16213505.051686004</v>
      </c>
      <c r="J11" s="106">
        <v>331835129.9245007</v>
      </c>
      <c r="K11" s="106">
        <v>412671969.48914409</v>
      </c>
      <c r="L11" s="106">
        <v>51170554.744952828</v>
      </c>
    </row>
    <row r="12" spans="1:12" s="130" customFormat="1" ht="24.75" hidden="1" customHeight="1">
      <c r="A12" s="1100" t="s">
        <v>872</v>
      </c>
      <c r="B12" s="1100"/>
      <c r="C12" s="1100"/>
      <c r="D12" s="126"/>
      <c r="E12" s="211">
        <v>1110604457.444062</v>
      </c>
      <c r="F12" s="106">
        <v>1067774924.8796263</v>
      </c>
      <c r="G12" s="106">
        <v>840124875.26148772</v>
      </c>
      <c r="H12" s="106">
        <v>59000259.028558321</v>
      </c>
      <c r="I12" s="106">
        <v>22343556.438847698</v>
      </c>
      <c r="J12" s="106">
        <v>368720316.52669519</v>
      </c>
      <c r="K12" s="106">
        <v>390060743.2673859</v>
      </c>
      <c r="L12" s="106">
        <v>59212231.787924983</v>
      </c>
    </row>
    <row r="13" spans="1:12" s="130" customFormat="1" ht="13.65" hidden="1" customHeight="1">
      <c r="A13" s="1277" t="s">
        <v>1010</v>
      </c>
      <c r="B13" s="1277"/>
      <c r="C13" s="1277"/>
      <c r="D13" s="2"/>
      <c r="E13" s="134" t="s">
        <v>15</v>
      </c>
      <c r="F13" s="134" t="s">
        <v>15</v>
      </c>
      <c r="G13" s="134" t="s">
        <v>15</v>
      </c>
      <c r="H13" s="134" t="s">
        <v>15</v>
      </c>
      <c r="I13" s="134" t="s">
        <v>15</v>
      </c>
      <c r="J13" s="134" t="s">
        <v>15</v>
      </c>
      <c r="K13" s="134" t="s">
        <v>15</v>
      </c>
      <c r="L13" s="134" t="s">
        <v>15</v>
      </c>
    </row>
    <row r="14" spans="1:12" s="130" customFormat="1" ht="13.65" hidden="1" customHeight="1">
      <c r="A14" s="1296" t="s">
        <v>1011</v>
      </c>
      <c r="B14" s="1296"/>
      <c r="C14" s="1296"/>
      <c r="D14" s="2"/>
      <c r="E14" s="50">
        <v>134598936.41352648</v>
      </c>
      <c r="F14" s="50">
        <v>112046491.58161767</v>
      </c>
      <c r="G14" s="50">
        <v>103143496.21509439</v>
      </c>
      <c r="H14" s="106">
        <v>5649288.7835852951</v>
      </c>
      <c r="I14" s="106">
        <v>3253706.5829379209</v>
      </c>
      <c r="J14" s="106">
        <v>22552444.831909012</v>
      </c>
      <c r="K14" s="106">
        <v>22456195.072108287</v>
      </c>
      <c r="L14" s="106">
        <v>96249.759800656073</v>
      </c>
    </row>
    <row r="15" spans="1:12" s="130" customFormat="1" ht="15.75" hidden="1" customHeight="1">
      <c r="A15" s="1296" t="s">
        <v>1012</v>
      </c>
      <c r="B15" s="1296"/>
      <c r="C15" s="1296"/>
      <c r="D15" s="2"/>
      <c r="E15" s="59">
        <v>115871991.23645146</v>
      </c>
      <c r="F15" s="59">
        <v>95210606.434280694</v>
      </c>
      <c r="G15" s="59">
        <v>86015548.003525987</v>
      </c>
      <c r="H15" s="210">
        <v>6516783.368643512</v>
      </c>
      <c r="I15" s="210">
        <v>2678275.0621112026</v>
      </c>
      <c r="J15" s="210">
        <v>20661384.80217078</v>
      </c>
      <c r="K15" s="210">
        <v>21797162.505395111</v>
      </c>
      <c r="L15" s="210">
        <v>-1135777.7032243209</v>
      </c>
    </row>
    <row r="16" spans="1:12" s="33" customFormat="1" ht="15.75" hidden="1" customHeight="1">
      <c r="A16" s="1296" t="s">
        <v>1013</v>
      </c>
      <c r="B16" s="1296"/>
      <c r="C16" s="1296"/>
      <c r="D16" s="32"/>
      <c r="E16" s="59">
        <v>117037441.93935125</v>
      </c>
      <c r="F16" s="59">
        <v>96101499.943777695</v>
      </c>
      <c r="G16" s="59">
        <v>90655953.207687452</v>
      </c>
      <c r="H16" s="59">
        <v>2404292.6571702561</v>
      </c>
      <c r="I16" s="59">
        <v>3041254.0789198852</v>
      </c>
      <c r="J16" s="59">
        <v>20935941.995573465</v>
      </c>
      <c r="K16" s="59">
        <v>21122603.460555427</v>
      </c>
      <c r="L16" s="59">
        <v>-186661.4649820257</v>
      </c>
    </row>
    <row r="17" spans="1:15" s="130" customFormat="1" ht="15.75" hidden="1" customHeight="1">
      <c r="A17" s="1296" t="s">
        <v>1014</v>
      </c>
      <c r="B17" s="1296"/>
      <c r="C17" s="1296"/>
      <c r="D17" s="32"/>
      <c r="E17" s="579">
        <v>130139560.14273787</v>
      </c>
      <c r="F17" s="579">
        <v>107044277.06257814</v>
      </c>
      <c r="G17" s="579">
        <v>100915050.77688251</v>
      </c>
      <c r="H17" s="579">
        <v>2449870.5589152686</v>
      </c>
      <c r="I17" s="579">
        <v>3679355.7267803587</v>
      </c>
      <c r="J17" s="579">
        <v>23095283.080159731</v>
      </c>
      <c r="K17" s="579">
        <v>22350964.708077282</v>
      </c>
      <c r="L17" s="579">
        <v>744318.37208262493</v>
      </c>
    </row>
    <row r="18" spans="1:15" s="33" customFormat="1" ht="13.5" hidden="1" customHeight="1">
      <c r="A18" s="1296" t="s">
        <v>1015</v>
      </c>
      <c r="B18" s="1296"/>
      <c r="C18" s="1296"/>
      <c r="D18" s="32"/>
      <c r="E18" s="243" t="s">
        <v>817</v>
      </c>
      <c r="F18" s="243" t="s">
        <v>817</v>
      </c>
      <c r="G18" s="243" t="s">
        <v>817</v>
      </c>
      <c r="H18" s="243" t="s">
        <v>817</v>
      </c>
      <c r="I18" s="243" t="s">
        <v>817</v>
      </c>
      <c r="J18" s="243" t="s">
        <v>817</v>
      </c>
      <c r="K18" s="243" t="s">
        <v>817</v>
      </c>
      <c r="L18" s="243" t="s">
        <v>817</v>
      </c>
    </row>
    <row r="19" spans="1:15" s="33" customFormat="1" ht="15" customHeight="1">
      <c r="A19" s="1296" t="s">
        <v>1016</v>
      </c>
      <c r="B19" s="1296"/>
      <c r="C19" s="1296"/>
      <c r="D19" s="32"/>
      <c r="E19" s="579">
        <v>126928992.47056101</v>
      </c>
      <c r="F19" s="579">
        <v>101927168.79747547</v>
      </c>
      <c r="G19" s="579">
        <v>97160277.225532174</v>
      </c>
      <c r="H19" s="579">
        <v>2718080.5209836001</v>
      </c>
      <c r="I19" s="579">
        <v>2048811.0509597764</v>
      </c>
      <c r="J19" s="579">
        <v>25001823.67308525</v>
      </c>
      <c r="K19" s="579">
        <v>23571814.181840964</v>
      </c>
      <c r="L19" s="579">
        <v>1430009.491244151</v>
      </c>
    </row>
    <row r="20" spans="1:15" s="33" customFormat="1" ht="15" customHeight="1">
      <c r="A20" s="1296" t="s">
        <v>1017</v>
      </c>
      <c r="B20" s="1296"/>
      <c r="C20" s="1296"/>
      <c r="D20" s="32"/>
      <c r="E20" s="579">
        <v>131399461.55056205</v>
      </c>
      <c r="F20" s="579">
        <v>106604703.88994884</v>
      </c>
      <c r="G20" s="579">
        <v>101460032.75041255</v>
      </c>
      <c r="H20" s="579">
        <v>2749786.9435802544</v>
      </c>
      <c r="I20" s="579">
        <v>2394884.1959560583</v>
      </c>
      <c r="J20" s="579">
        <v>24794757.660612945</v>
      </c>
      <c r="K20" s="579">
        <v>21957904.25008788</v>
      </c>
      <c r="L20" s="579">
        <v>2836853.4105249681</v>
      </c>
    </row>
    <row r="21" spans="1:15" s="33" customFormat="1" ht="15" customHeight="1">
      <c r="A21" s="1296" t="s">
        <v>1018</v>
      </c>
      <c r="B21" s="1296"/>
      <c r="C21" s="1296"/>
      <c r="D21" s="32"/>
      <c r="E21" s="579">
        <v>145901447.23306477</v>
      </c>
      <c r="F21" s="579">
        <v>120788531.6604147</v>
      </c>
      <c r="G21" s="579">
        <v>113715264.05442163</v>
      </c>
      <c r="H21" s="579">
        <v>3834229.5552696628</v>
      </c>
      <c r="I21" s="579">
        <v>3239038.0507234237</v>
      </c>
      <c r="J21" s="579">
        <v>25112915.572650075</v>
      </c>
      <c r="K21" s="579">
        <v>22459416.915849142</v>
      </c>
      <c r="L21" s="579">
        <v>2653498.6568009527</v>
      </c>
    </row>
    <row r="22" spans="1:15" s="33" customFormat="1" ht="15" customHeight="1">
      <c r="A22" s="1296" t="s">
        <v>1019</v>
      </c>
      <c r="B22" s="1296"/>
      <c r="C22" s="1296"/>
      <c r="D22" s="32"/>
      <c r="E22" s="579">
        <v>146098499.39765069</v>
      </c>
      <c r="F22" s="579">
        <v>120781066.214588</v>
      </c>
      <c r="G22" s="579">
        <v>113924714.44491777</v>
      </c>
      <c r="H22" s="579">
        <v>3488797.4683511006</v>
      </c>
      <c r="I22" s="579">
        <v>3367554.3013192322</v>
      </c>
      <c r="J22" s="579">
        <v>25317433.183062732</v>
      </c>
      <c r="K22" s="579">
        <v>22543901.875294793</v>
      </c>
      <c r="L22" s="579">
        <v>2773531.3077678038</v>
      </c>
    </row>
    <row r="23" spans="1:15" s="33" customFormat="1" ht="15" customHeight="1">
      <c r="A23" s="1296" t="s">
        <v>1111</v>
      </c>
      <c r="B23" s="1296"/>
      <c r="C23" s="1296"/>
      <c r="D23" s="32"/>
      <c r="E23" s="579">
        <v>156014141.97459751</v>
      </c>
      <c r="F23" s="579">
        <v>127803821.86215396</v>
      </c>
      <c r="G23" s="579">
        <v>119365340.39890336</v>
      </c>
      <c r="H23" s="579">
        <v>4931152.6763878083</v>
      </c>
      <c r="I23" s="579">
        <v>2860901.7685432904</v>
      </c>
      <c r="J23" s="579">
        <v>28210320.112443443</v>
      </c>
      <c r="K23" s="579">
        <v>21708477.966003608</v>
      </c>
      <c r="L23" s="579">
        <v>4797464.1677964553</v>
      </c>
    </row>
    <row r="24" spans="1:15" ht="13.65" customHeight="1">
      <c r="A24" s="1100" t="s">
        <v>17</v>
      </c>
      <c r="B24" s="1100"/>
      <c r="C24" s="1100"/>
      <c r="D24" s="126"/>
      <c r="E24" s="217"/>
      <c r="F24" s="199"/>
      <c r="G24" s="199"/>
      <c r="H24" s="199"/>
      <c r="I24" s="199"/>
      <c r="J24" s="199"/>
      <c r="K24" s="199"/>
      <c r="L24" s="199"/>
      <c r="N24" s="130"/>
      <c r="O24" s="130"/>
    </row>
    <row r="25" spans="1:15" ht="13.65" customHeight="1">
      <c r="A25" s="98"/>
      <c r="B25" s="139" t="s">
        <v>1020</v>
      </c>
      <c r="C25" s="98"/>
      <c r="D25" s="193"/>
      <c r="E25" s="218">
        <v>20113190.726866178</v>
      </c>
      <c r="F25" s="195">
        <v>13462373.379239522</v>
      </c>
      <c r="G25" s="195">
        <v>11806010.789432371</v>
      </c>
      <c r="H25" s="195">
        <v>1059264.6157297608</v>
      </c>
      <c r="I25" s="195">
        <v>597097.97407739656</v>
      </c>
      <c r="J25" s="195">
        <v>6650817.3476266367</v>
      </c>
      <c r="K25" s="195">
        <v>7629928.7280498985</v>
      </c>
      <c r="L25" s="195">
        <v>-979111.3804232718</v>
      </c>
      <c r="N25" s="130"/>
      <c r="O25" s="130"/>
    </row>
    <row r="26" spans="1:15" ht="13.65" customHeight="1">
      <c r="A26" s="98"/>
      <c r="B26" s="139" t="s">
        <v>1021</v>
      </c>
      <c r="C26" s="98"/>
      <c r="D26" s="193"/>
      <c r="E26" s="218">
        <v>153144095.58095229</v>
      </c>
      <c r="F26" s="195">
        <v>120220287.5317954</v>
      </c>
      <c r="G26" s="195">
        <v>110459507.39030814</v>
      </c>
      <c r="H26" s="195">
        <v>6093008.7853917852</v>
      </c>
      <c r="I26" s="195">
        <v>3667771.3560954724</v>
      </c>
      <c r="J26" s="195">
        <v>32923808.049156934</v>
      </c>
      <c r="K26" s="195">
        <v>33772653.888060048</v>
      </c>
      <c r="L26" s="195">
        <v>-848845.8389031504</v>
      </c>
      <c r="N26" s="130"/>
      <c r="O26" s="130"/>
    </row>
    <row r="27" spans="1:15" ht="13.65" customHeight="1">
      <c r="A27" s="98"/>
      <c r="B27" s="139" t="s">
        <v>890</v>
      </c>
      <c r="C27" s="98"/>
      <c r="D27" s="193"/>
      <c r="E27" s="218">
        <v>404739808.1438846</v>
      </c>
      <c r="F27" s="195">
        <v>318766952.80014849</v>
      </c>
      <c r="G27" s="195">
        <v>291913977.32510203</v>
      </c>
      <c r="H27" s="195">
        <v>15979057.789215202</v>
      </c>
      <c r="I27" s="195">
        <v>10873917.685831113</v>
      </c>
      <c r="J27" s="195">
        <v>85972855.343736082</v>
      </c>
      <c r="K27" s="195">
        <v>60764554.431527138</v>
      </c>
      <c r="L27" s="195">
        <v>25208300.912208933</v>
      </c>
      <c r="N27" s="130"/>
      <c r="O27" s="130"/>
    </row>
    <row r="28" spans="1:15" ht="13.65" customHeight="1">
      <c r="A28" s="98"/>
      <c r="B28" s="139" t="s">
        <v>891</v>
      </c>
      <c r="C28" s="98"/>
      <c r="D28" s="193"/>
      <c r="E28" s="218">
        <v>1616435663.5123916</v>
      </c>
      <c r="F28" s="195">
        <v>1308139836.8245914</v>
      </c>
      <c r="G28" s="195">
        <v>1206475359.8177588</v>
      </c>
      <c r="H28" s="195">
        <v>64370513.17118714</v>
      </c>
      <c r="I28" s="195">
        <v>37293963.835645191</v>
      </c>
      <c r="J28" s="195">
        <v>308295826.68779999</v>
      </c>
      <c r="K28" s="195">
        <v>237916788.3549172</v>
      </c>
      <c r="L28" s="195">
        <v>70379038.332882866</v>
      </c>
      <c r="N28" s="130"/>
      <c r="O28" s="130"/>
    </row>
    <row r="29" spans="1:15" ht="13.65" customHeight="1">
      <c r="A29" s="98"/>
      <c r="B29" s="139" t="s">
        <v>892</v>
      </c>
      <c r="C29" s="98"/>
      <c r="D29" s="193"/>
      <c r="E29" s="218">
        <v>6313501860.2697964</v>
      </c>
      <c r="F29" s="195">
        <v>5035196009.0068941</v>
      </c>
      <c r="G29" s="195">
        <v>4672956764.66576</v>
      </c>
      <c r="H29" s="195">
        <v>170246537.89100876</v>
      </c>
      <c r="I29" s="195">
        <v>51080517.408515677</v>
      </c>
      <c r="J29" s="195">
        <v>1278305851.2629011</v>
      </c>
      <c r="K29" s="195">
        <v>532675259.34987265</v>
      </c>
      <c r="L29" s="195">
        <v>374099660.93599969</v>
      </c>
      <c r="N29" s="130"/>
      <c r="O29" s="130"/>
    </row>
    <row r="30" spans="1:15" ht="13.65" customHeight="1">
      <c r="A30" s="98"/>
      <c r="B30" s="139" t="s">
        <v>893</v>
      </c>
      <c r="C30" s="98"/>
      <c r="D30" s="193"/>
      <c r="E30" s="218">
        <v>30000890343.444443</v>
      </c>
      <c r="F30" s="195">
        <v>27278345980.925926</v>
      </c>
      <c r="G30" s="195">
        <v>26347947088.962963</v>
      </c>
      <c r="H30" s="195">
        <v>544047801</v>
      </c>
      <c r="I30" s="195">
        <v>386351090.96296299</v>
      </c>
      <c r="J30" s="195">
        <v>2722544362.5185184</v>
      </c>
      <c r="K30" s="195">
        <v>1759589127.5185184</v>
      </c>
      <c r="L30" s="195">
        <v>962955235</v>
      </c>
      <c r="N30" s="130"/>
      <c r="O30" s="130"/>
    </row>
    <row r="31" spans="1:15" ht="13.65" customHeight="1">
      <c r="A31" s="1100" t="s">
        <v>18</v>
      </c>
      <c r="B31" s="1100"/>
      <c r="C31" s="1100"/>
      <c r="D31" s="2"/>
      <c r="E31" s="218"/>
      <c r="F31" s="195"/>
      <c r="G31" s="195"/>
      <c r="H31" s="195"/>
      <c r="I31" s="195"/>
      <c r="J31" s="195"/>
      <c r="K31" s="195"/>
      <c r="L31" s="195"/>
      <c r="N31" s="130"/>
      <c r="O31" s="130"/>
    </row>
    <row r="32" spans="1:15" ht="13.65" customHeight="1">
      <c r="A32" s="98"/>
      <c r="B32" s="62" t="s">
        <v>487</v>
      </c>
      <c r="C32" s="98"/>
      <c r="D32" s="140"/>
      <c r="E32" s="218">
        <v>15189822.919905622</v>
      </c>
      <c r="F32" s="195">
        <v>10803712.224331323</v>
      </c>
      <c r="G32" s="195">
        <v>9459980.7130879704</v>
      </c>
      <c r="H32" s="195">
        <v>774664.50776255922</v>
      </c>
      <c r="I32" s="195">
        <v>569067.003480796</v>
      </c>
      <c r="J32" s="195">
        <v>4386110.6955742976</v>
      </c>
      <c r="K32" s="195">
        <v>6070433.1679273322</v>
      </c>
      <c r="L32" s="195">
        <v>-1684322.4723530356</v>
      </c>
      <c r="N32" s="130"/>
      <c r="O32" s="130"/>
    </row>
    <row r="33" spans="1:15" ht="13.65" customHeight="1">
      <c r="A33" s="98"/>
      <c r="B33" s="62" t="s">
        <v>488</v>
      </c>
      <c r="C33" s="98"/>
      <c r="D33" s="140"/>
      <c r="E33" s="218">
        <v>13356093.670622351</v>
      </c>
      <c r="F33" s="195">
        <v>8113321.8683901746</v>
      </c>
      <c r="G33" s="195">
        <v>7274390.9714224916</v>
      </c>
      <c r="H33" s="195">
        <v>556808.38162409666</v>
      </c>
      <c r="I33" s="195">
        <v>282122.51534358243</v>
      </c>
      <c r="J33" s="195">
        <v>5242771.8022321779</v>
      </c>
      <c r="K33" s="195">
        <v>5981455.1377956495</v>
      </c>
      <c r="L33" s="195">
        <v>-738683.33556346479</v>
      </c>
      <c r="N33" s="130"/>
      <c r="O33" s="130"/>
    </row>
    <row r="34" spans="1:15" ht="13.65" customHeight="1">
      <c r="A34" s="139"/>
      <c r="B34" s="62" t="s">
        <v>489</v>
      </c>
      <c r="C34" s="139"/>
      <c r="D34" s="140"/>
      <c r="E34" s="218">
        <v>21136269.205809943</v>
      </c>
      <c r="F34" s="195">
        <v>13141598.434552828</v>
      </c>
      <c r="G34" s="195">
        <v>11819725.344385037</v>
      </c>
      <c r="H34" s="195">
        <v>862397.85690833454</v>
      </c>
      <c r="I34" s="195">
        <v>459475.23325945874</v>
      </c>
      <c r="J34" s="195">
        <v>7994670.7712571155</v>
      </c>
      <c r="K34" s="195">
        <v>8710087.8399975449</v>
      </c>
      <c r="L34" s="195">
        <v>-715417.06874044496</v>
      </c>
      <c r="N34" s="130"/>
      <c r="O34" s="130"/>
    </row>
    <row r="35" spans="1:15" ht="13.65" customHeight="1">
      <c r="A35" s="139"/>
      <c r="B35" s="62" t="s">
        <v>490</v>
      </c>
      <c r="C35" s="139"/>
      <c r="D35" s="140"/>
      <c r="E35" s="218">
        <v>69513033.420837089</v>
      </c>
      <c r="F35" s="195">
        <v>49542419.055430144</v>
      </c>
      <c r="G35" s="195">
        <v>43113245.780067518</v>
      </c>
      <c r="H35" s="195">
        <v>3583579.1055251206</v>
      </c>
      <c r="I35" s="195">
        <v>2845594.1698375531</v>
      </c>
      <c r="J35" s="195">
        <v>19970614.365406964</v>
      </c>
      <c r="K35" s="195">
        <v>19602068.893685795</v>
      </c>
      <c r="L35" s="195">
        <v>368545.47172114457</v>
      </c>
      <c r="N35" s="130"/>
      <c r="O35" s="130"/>
    </row>
    <row r="36" spans="1:15" ht="13.65" customHeight="1">
      <c r="A36" s="139"/>
      <c r="B36" s="62" t="s">
        <v>491</v>
      </c>
      <c r="C36" s="139"/>
      <c r="D36" s="140"/>
      <c r="E36" s="218">
        <v>200124786.69708219</v>
      </c>
      <c r="F36" s="195">
        <v>150298228.45366818</v>
      </c>
      <c r="G36" s="195">
        <v>137047864.02291936</v>
      </c>
      <c r="H36" s="195">
        <v>9297133.2727566026</v>
      </c>
      <c r="I36" s="195">
        <v>3953231.1579922694</v>
      </c>
      <c r="J36" s="195">
        <v>49826558.243413992</v>
      </c>
      <c r="K36" s="195">
        <v>42226112.823084719</v>
      </c>
      <c r="L36" s="195">
        <v>7600445.4203292802</v>
      </c>
      <c r="N36" s="130"/>
      <c r="O36" s="130"/>
    </row>
    <row r="37" spans="1:15" ht="13.65" customHeight="1">
      <c r="A37" s="139"/>
      <c r="B37" s="62" t="s">
        <v>492</v>
      </c>
      <c r="C37" s="139"/>
      <c r="D37" s="140"/>
      <c r="E37" s="218">
        <v>506368115.69955719</v>
      </c>
      <c r="F37" s="195">
        <v>405403184.84914416</v>
      </c>
      <c r="G37" s="195">
        <v>379208371.82146066</v>
      </c>
      <c r="H37" s="195">
        <v>16000810.252791062</v>
      </c>
      <c r="I37" s="195">
        <v>10194002.774892418</v>
      </c>
      <c r="J37" s="195">
        <v>100964930.85041276</v>
      </c>
      <c r="K37" s="195">
        <v>84192947.671918213</v>
      </c>
      <c r="L37" s="195">
        <v>16771983.178494571</v>
      </c>
      <c r="N37" s="130"/>
      <c r="O37" s="130"/>
    </row>
    <row r="38" spans="1:15" ht="13.65" customHeight="1">
      <c r="A38" s="139"/>
      <c r="B38" s="62" t="s">
        <v>493</v>
      </c>
      <c r="C38" s="139"/>
      <c r="D38" s="140"/>
      <c r="E38" s="218">
        <v>1623983893.0783813</v>
      </c>
      <c r="F38" s="195">
        <v>1384369679.5332265</v>
      </c>
      <c r="G38" s="195">
        <v>1298314466.2472928</v>
      </c>
      <c r="H38" s="195">
        <v>46939108.307186604</v>
      </c>
      <c r="I38" s="195">
        <v>39116104.978746653</v>
      </c>
      <c r="J38" s="195">
        <v>239614213.5451552</v>
      </c>
      <c r="K38" s="195">
        <v>199895726.81759205</v>
      </c>
      <c r="L38" s="195">
        <v>39718486.727563135</v>
      </c>
      <c r="N38" s="130"/>
      <c r="O38" s="130"/>
    </row>
    <row r="39" spans="1:15" ht="13.65" customHeight="1">
      <c r="A39" s="139"/>
      <c r="B39" s="62" t="s">
        <v>494</v>
      </c>
      <c r="C39" s="139"/>
      <c r="D39" s="140"/>
      <c r="E39" s="218">
        <v>4906388522.9868383</v>
      </c>
      <c r="F39" s="195">
        <v>3700913238.0383601</v>
      </c>
      <c r="G39" s="195">
        <v>3310943997.3319778</v>
      </c>
      <c r="H39" s="195">
        <v>140448798.84873909</v>
      </c>
      <c r="I39" s="195">
        <v>69065940.685434043</v>
      </c>
      <c r="J39" s="195">
        <v>1205475284.9484785</v>
      </c>
      <c r="K39" s="195">
        <v>438987196.40141654</v>
      </c>
      <c r="L39" s="195">
        <v>290699377.32557535</v>
      </c>
      <c r="N39" s="130"/>
      <c r="O39" s="130"/>
    </row>
    <row r="40" spans="1:15" ht="13.65" customHeight="1">
      <c r="A40" s="139"/>
      <c r="B40" s="62" t="s">
        <v>495</v>
      </c>
      <c r="C40" s="139"/>
      <c r="D40" s="140"/>
      <c r="E40" s="218">
        <v>13573881943.725685</v>
      </c>
      <c r="F40" s="195">
        <v>11965929168.309546</v>
      </c>
      <c r="G40" s="195">
        <v>11498542833.828297</v>
      </c>
      <c r="H40" s="195">
        <v>283390398.72306776</v>
      </c>
      <c r="I40" s="195">
        <v>183995935.75818008</v>
      </c>
      <c r="J40" s="195">
        <v>1607952775.416141</v>
      </c>
      <c r="K40" s="195">
        <v>860020818.79096854</v>
      </c>
      <c r="L40" s="195">
        <v>747931956.6251725</v>
      </c>
      <c r="N40" s="130"/>
      <c r="O40" s="130"/>
    </row>
    <row r="41" spans="1:15" ht="13.65" customHeight="1">
      <c r="A41" s="139"/>
      <c r="B41" s="62" t="s">
        <v>432</v>
      </c>
      <c r="C41" s="139"/>
      <c r="D41" s="140"/>
      <c r="E41" s="218">
        <v>42237005197.36364</v>
      </c>
      <c r="F41" s="195">
        <v>38201477151.727272</v>
      </c>
      <c r="G41" s="195">
        <v>36563464330.272728</v>
      </c>
      <c r="H41" s="195">
        <v>1219910382.909091</v>
      </c>
      <c r="I41" s="195">
        <v>418102438.54545456</v>
      </c>
      <c r="J41" s="195">
        <v>4035528045.6363635</v>
      </c>
      <c r="K41" s="195">
        <v>2695356957.2727275</v>
      </c>
      <c r="L41" s="195">
        <v>1340171088.3636363</v>
      </c>
      <c r="N41" s="130"/>
      <c r="O41" s="130"/>
    </row>
    <row r="42" spans="1:15" ht="13.65" customHeight="1">
      <c r="A42" s="1100" t="s">
        <v>19</v>
      </c>
      <c r="B42" s="1100"/>
      <c r="C42" s="1100"/>
      <c r="D42" s="140"/>
      <c r="E42" s="218"/>
      <c r="F42" s="195"/>
      <c r="G42" s="195"/>
      <c r="H42" s="195"/>
      <c r="I42" s="195"/>
      <c r="J42" s="195"/>
      <c r="K42" s="195"/>
      <c r="L42" s="195"/>
      <c r="N42" s="130"/>
      <c r="O42" s="130"/>
    </row>
    <row r="43" spans="1:15" ht="13.65" customHeight="1">
      <c r="A43" s="139"/>
      <c r="B43" s="62" t="s">
        <v>487</v>
      </c>
      <c r="C43" s="139"/>
      <c r="D43" s="140"/>
      <c r="E43" s="218">
        <v>13354766.712059405</v>
      </c>
      <c r="F43" s="195">
        <v>9113568.1849323548</v>
      </c>
      <c r="G43" s="195">
        <v>7978588.0867402777</v>
      </c>
      <c r="H43" s="195">
        <v>688055.57614199072</v>
      </c>
      <c r="I43" s="195">
        <v>446924.52205008792</v>
      </c>
      <c r="J43" s="195">
        <v>4241198.5271270303</v>
      </c>
      <c r="K43" s="195">
        <v>6232553.5585737405</v>
      </c>
      <c r="L43" s="195">
        <v>-1991355.0314467072</v>
      </c>
      <c r="N43" s="130"/>
      <c r="O43" s="130"/>
    </row>
    <row r="44" spans="1:15" ht="13.65" customHeight="1">
      <c r="A44" s="139"/>
      <c r="B44" s="62" t="s">
        <v>488</v>
      </c>
      <c r="C44" s="139"/>
      <c r="D44" s="140"/>
      <c r="E44" s="218">
        <v>12668417.394187074</v>
      </c>
      <c r="F44" s="195">
        <v>7447510.5925568007</v>
      </c>
      <c r="G44" s="195">
        <v>6485434.8423069287</v>
      </c>
      <c r="H44" s="195">
        <v>744945.9123494206</v>
      </c>
      <c r="I44" s="195">
        <v>217129.83790044996</v>
      </c>
      <c r="J44" s="195">
        <v>5220906.8016302725</v>
      </c>
      <c r="K44" s="195">
        <v>5357392.0353447376</v>
      </c>
      <c r="L44" s="195">
        <v>-136485.23371445821</v>
      </c>
      <c r="N44" s="130"/>
      <c r="O44" s="130"/>
    </row>
    <row r="45" spans="1:15" ht="13.65" customHeight="1">
      <c r="A45" s="139"/>
      <c r="B45" s="62" t="s">
        <v>489</v>
      </c>
      <c r="C45" s="139"/>
      <c r="D45" s="140"/>
      <c r="E45" s="218">
        <v>21915919.701439239</v>
      </c>
      <c r="F45" s="195">
        <v>13989480.523393998</v>
      </c>
      <c r="G45" s="195">
        <v>12500964.307231534</v>
      </c>
      <c r="H45" s="195">
        <v>995374.5498100312</v>
      </c>
      <c r="I45" s="195">
        <v>493141.66635243688</v>
      </c>
      <c r="J45" s="195">
        <v>7926439.1780452337</v>
      </c>
      <c r="K45" s="195">
        <v>8849989.3527680635</v>
      </c>
      <c r="L45" s="195">
        <v>-923550.17472284264</v>
      </c>
      <c r="N45" s="130"/>
      <c r="O45" s="130"/>
    </row>
    <row r="46" spans="1:15" ht="13.65" customHeight="1">
      <c r="A46" s="98"/>
      <c r="B46" s="62" t="s">
        <v>490</v>
      </c>
      <c r="C46" s="98"/>
      <c r="D46" s="140"/>
      <c r="E46" s="218">
        <v>66248768.655329511</v>
      </c>
      <c r="F46" s="195">
        <v>47651180.137869604</v>
      </c>
      <c r="G46" s="195">
        <v>41251569.184123471</v>
      </c>
      <c r="H46" s="195">
        <v>3994363.5136733362</v>
      </c>
      <c r="I46" s="195">
        <v>2405247.4400728252</v>
      </c>
      <c r="J46" s="195">
        <v>18597588.517459955</v>
      </c>
      <c r="K46" s="195">
        <v>18811130.672137707</v>
      </c>
      <c r="L46" s="195">
        <v>-213542.1546777898</v>
      </c>
      <c r="N46" s="130"/>
      <c r="O46" s="130"/>
    </row>
    <row r="47" spans="1:15" ht="13.65" customHeight="1">
      <c r="A47" s="98"/>
      <c r="B47" s="62" t="s">
        <v>491</v>
      </c>
      <c r="C47" s="98"/>
      <c r="D47" s="140"/>
      <c r="E47" s="218">
        <v>194988693.07190952</v>
      </c>
      <c r="F47" s="195">
        <v>146409056.00724018</v>
      </c>
      <c r="G47" s="195">
        <v>134252585.62099287</v>
      </c>
      <c r="H47" s="195">
        <v>8289911.7175939772</v>
      </c>
      <c r="I47" s="195">
        <v>3866558.6686533154</v>
      </c>
      <c r="J47" s="195">
        <v>48579637.06466943</v>
      </c>
      <c r="K47" s="195">
        <v>41455618.081584431</v>
      </c>
      <c r="L47" s="195">
        <v>7124018.983084999</v>
      </c>
      <c r="N47" s="130"/>
      <c r="O47" s="130"/>
    </row>
    <row r="48" spans="1:15" ht="13.65" customHeight="1">
      <c r="A48" s="98"/>
      <c r="B48" s="62" t="s">
        <v>492</v>
      </c>
      <c r="C48" s="98"/>
      <c r="D48" s="140"/>
      <c r="E48" s="218">
        <v>576621079.9269135</v>
      </c>
      <c r="F48" s="195">
        <v>452968275.12711817</v>
      </c>
      <c r="G48" s="195">
        <v>420411148.22423935</v>
      </c>
      <c r="H48" s="195">
        <v>18106454.078538273</v>
      </c>
      <c r="I48" s="195">
        <v>14450672.824340573</v>
      </c>
      <c r="J48" s="195">
        <v>123652804.799795</v>
      </c>
      <c r="K48" s="195">
        <v>99701600.987321109</v>
      </c>
      <c r="L48" s="195">
        <v>23951203.812473942</v>
      </c>
      <c r="N48" s="130"/>
      <c r="O48" s="130"/>
    </row>
    <row r="49" spans="1:37" ht="13.65" customHeight="1">
      <c r="A49" s="98"/>
      <c r="B49" s="62" t="s">
        <v>493</v>
      </c>
      <c r="C49" s="98"/>
      <c r="D49" s="140"/>
      <c r="E49" s="218">
        <v>1824654898.8284156</v>
      </c>
      <c r="F49" s="195">
        <v>1530909151.1088493</v>
      </c>
      <c r="G49" s="195">
        <v>1462751913.9122303</v>
      </c>
      <c r="H49" s="195">
        <v>37021311.381412193</v>
      </c>
      <c r="I49" s="195">
        <v>31135925.815207105</v>
      </c>
      <c r="J49" s="195">
        <v>293745747.71956629</v>
      </c>
      <c r="K49" s="195">
        <v>171279404.89133367</v>
      </c>
      <c r="L49" s="195">
        <v>122466342.82823271</v>
      </c>
      <c r="M49" s="120"/>
      <c r="N49" s="130"/>
      <c r="O49" s="13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</row>
    <row r="50" spans="1:37" ht="13.65" customHeight="1">
      <c r="A50" s="98"/>
      <c r="B50" s="62" t="s">
        <v>494</v>
      </c>
      <c r="C50" s="98"/>
      <c r="D50" s="140"/>
      <c r="E50" s="218">
        <v>4333006076.1234236</v>
      </c>
      <c r="F50" s="195">
        <v>3368589360.8244667</v>
      </c>
      <c r="G50" s="195">
        <v>3018868839.875576</v>
      </c>
      <c r="H50" s="195">
        <v>153476944.42170259</v>
      </c>
      <c r="I50" s="195">
        <v>52711356.504185706</v>
      </c>
      <c r="J50" s="195">
        <v>964416715.29895663</v>
      </c>
      <c r="K50" s="195">
        <v>389816955.37392312</v>
      </c>
      <c r="L50" s="195">
        <v>196160820.80246347</v>
      </c>
      <c r="M50" s="120"/>
      <c r="N50" s="130"/>
      <c r="O50" s="13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</row>
    <row r="51" spans="1:37" ht="13.65" customHeight="1">
      <c r="A51" s="98"/>
      <c r="B51" s="62" t="s">
        <v>495</v>
      </c>
      <c r="C51" s="98"/>
      <c r="D51" s="140"/>
      <c r="E51" s="218">
        <v>12562891938.114494</v>
      </c>
      <c r="F51" s="195">
        <v>11171939886.760218</v>
      </c>
      <c r="G51" s="195">
        <v>10737305419.750103</v>
      </c>
      <c r="H51" s="195">
        <v>216364467.72677079</v>
      </c>
      <c r="I51" s="195">
        <v>218269999.28334126</v>
      </c>
      <c r="J51" s="195">
        <v>1390952051.3542786</v>
      </c>
      <c r="K51" s="195">
        <v>780163937.84478068</v>
      </c>
      <c r="L51" s="195">
        <v>610788113.50949788</v>
      </c>
      <c r="N51" s="130"/>
      <c r="O51" s="130"/>
    </row>
    <row r="52" spans="1:37" ht="13.65" customHeight="1">
      <c r="A52" s="98"/>
      <c r="B52" s="62" t="s">
        <v>432</v>
      </c>
      <c r="C52" s="98"/>
      <c r="D52" s="140"/>
      <c r="E52" s="218">
        <v>37038149296.071922</v>
      </c>
      <c r="F52" s="195">
        <v>33576817292.452007</v>
      </c>
      <c r="G52" s="195">
        <v>32191672266.413837</v>
      </c>
      <c r="H52" s="195">
        <v>1050921796.4040636</v>
      </c>
      <c r="I52" s="195">
        <v>334223229.63410705</v>
      </c>
      <c r="J52" s="195">
        <v>3461332003.6199107</v>
      </c>
      <c r="K52" s="195">
        <v>2275329054.2358017</v>
      </c>
      <c r="L52" s="195">
        <v>1186002949.3841088</v>
      </c>
      <c r="N52" s="130"/>
      <c r="O52" s="130"/>
    </row>
    <row r="53" spans="1:37" ht="13.65" customHeight="1">
      <c r="A53" s="1100" t="s">
        <v>20</v>
      </c>
      <c r="B53" s="1100"/>
      <c r="C53" s="1100"/>
      <c r="D53" s="2"/>
      <c r="E53" s="218"/>
      <c r="F53" s="195"/>
      <c r="G53" s="195"/>
      <c r="H53" s="195"/>
      <c r="I53" s="195"/>
      <c r="J53" s="195"/>
      <c r="K53" s="195"/>
      <c r="L53" s="195"/>
      <c r="N53" s="130"/>
      <c r="O53" s="130"/>
    </row>
    <row r="54" spans="1:37" ht="13.65" customHeight="1">
      <c r="A54" s="120"/>
      <c r="B54" s="62" t="s">
        <v>487</v>
      </c>
      <c r="C54" s="120"/>
      <c r="D54" s="141"/>
      <c r="E54" s="218">
        <v>2189971.5335288425</v>
      </c>
      <c r="F54" s="195">
        <v>627028.03856370004</v>
      </c>
      <c r="G54" s="195">
        <v>541722.64020355465</v>
      </c>
      <c r="H54" s="195">
        <v>28215.254406404365</v>
      </c>
      <c r="I54" s="195">
        <v>57090.143953741142</v>
      </c>
      <c r="J54" s="195">
        <v>1562943.494965143</v>
      </c>
      <c r="K54" s="195">
        <v>1660115.4500478106</v>
      </c>
      <c r="L54" s="195">
        <v>-97171.955082665998</v>
      </c>
      <c r="N54" s="130"/>
      <c r="O54" s="130"/>
    </row>
    <row r="55" spans="1:37" ht="13.65" customHeight="1">
      <c r="A55" s="6"/>
      <c r="B55" s="62" t="s">
        <v>488</v>
      </c>
      <c r="C55" s="6"/>
      <c r="D55" s="2"/>
      <c r="E55" s="218">
        <v>4259131.0381363537</v>
      </c>
      <c r="F55" s="195">
        <v>1585294.21653765</v>
      </c>
      <c r="G55" s="195">
        <v>1465434.1528111387</v>
      </c>
      <c r="H55" s="195">
        <v>67759.29022085348</v>
      </c>
      <c r="I55" s="195">
        <v>52100.773505658071</v>
      </c>
      <c r="J55" s="195">
        <v>2673836.8215987063</v>
      </c>
      <c r="K55" s="195">
        <v>2594478.0556746176</v>
      </c>
      <c r="L55" s="195">
        <v>79358.765924088133</v>
      </c>
      <c r="N55" s="130"/>
      <c r="O55" s="130"/>
    </row>
    <row r="56" spans="1:37" ht="13.65" customHeight="1">
      <c r="A56" s="98"/>
      <c r="B56" s="62" t="s">
        <v>489</v>
      </c>
      <c r="C56" s="98"/>
      <c r="D56" s="140"/>
      <c r="E56" s="218">
        <v>8536204.4045340344</v>
      </c>
      <c r="F56" s="195">
        <v>4420913.6085870238</v>
      </c>
      <c r="G56" s="195">
        <v>3875403.4356011879</v>
      </c>
      <c r="H56" s="195">
        <v>384018.01408379356</v>
      </c>
      <c r="I56" s="195">
        <v>161492.15890204289</v>
      </c>
      <c r="J56" s="195">
        <v>4115290.7959470185</v>
      </c>
      <c r="K56" s="195">
        <v>4389045.9358176738</v>
      </c>
      <c r="L56" s="195">
        <v>-273755.13987065369</v>
      </c>
      <c r="N56" s="130"/>
      <c r="O56" s="130"/>
    </row>
    <row r="57" spans="1:37" ht="13.65" customHeight="1">
      <c r="A57" s="98"/>
      <c r="B57" s="62" t="s">
        <v>490</v>
      </c>
      <c r="C57" s="98"/>
      <c r="D57" s="140"/>
      <c r="E57" s="218">
        <v>23199863.03375883</v>
      </c>
      <c r="F57" s="195">
        <v>13206439.861807413</v>
      </c>
      <c r="G57" s="195">
        <v>11559651.539882397</v>
      </c>
      <c r="H57" s="195">
        <v>1008218.2069385225</v>
      </c>
      <c r="I57" s="195">
        <v>638570.11498649511</v>
      </c>
      <c r="J57" s="195">
        <v>9993423.1719513927</v>
      </c>
      <c r="K57" s="195">
        <v>11228632.755320676</v>
      </c>
      <c r="L57" s="195">
        <v>-1235209.5833692811</v>
      </c>
      <c r="N57" s="130"/>
      <c r="O57" s="130"/>
    </row>
    <row r="58" spans="1:37" ht="13.65" customHeight="1">
      <c r="A58" s="98"/>
      <c r="B58" s="62" t="s">
        <v>491</v>
      </c>
      <c r="C58" s="98"/>
      <c r="D58" s="140"/>
      <c r="E58" s="218">
        <v>57695776.941453025</v>
      </c>
      <c r="F58" s="195">
        <v>38848325.392388768</v>
      </c>
      <c r="G58" s="195">
        <v>33402992.057409033</v>
      </c>
      <c r="H58" s="195">
        <v>3722044.1923096748</v>
      </c>
      <c r="I58" s="195">
        <v>1723289.1426700724</v>
      </c>
      <c r="J58" s="195">
        <v>18847451.549064204</v>
      </c>
      <c r="K58" s="195">
        <v>20999007.061146151</v>
      </c>
      <c r="L58" s="195">
        <v>-2151555.5120819351</v>
      </c>
      <c r="N58" s="130"/>
      <c r="O58" s="130"/>
    </row>
    <row r="59" spans="1:37" ht="13.65" customHeight="1">
      <c r="A59" s="98"/>
      <c r="B59" s="62" t="s">
        <v>492</v>
      </c>
      <c r="C59" s="98"/>
      <c r="D59" s="140"/>
      <c r="E59" s="218">
        <v>156885964.28295749</v>
      </c>
      <c r="F59" s="195">
        <v>113211954.59174153</v>
      </c>
      <c r="G59" s="195">
        <v>100758585.74622083</v>
      </c>
      <c r="H59" s="195">
        <v>6700080.0296804653</v>
      </c>
      <c r="I59" s="195">
        <v>5753288.8158402992</v>
      </c>
      <c r="J59" s="195">
        <v>43674009.691215865</v>
      </c>
      <c r="K59" s="195">
        <v>49223156.270791247</v>
      </c>
      <c r="L59" s="195">
        <v>-5549146.5795753999</v>
      </c>
      <c r="N59" s="130"/>
      <c r="O59" s="130"/>
    </row>
    <row r="60" spans="1:37" ht="13.65" customHeight="1">
      <c r="A60" s="98"/>
      <c r="B60" s="62" t="s">
        <v>493</v>
      </c>
      <c r="C60" s="98"/>
      <c r="D60" s="140"/>
      <c r="E60" s="218">
        <v>368948545.35059923</v>
      </c>
      <c r="F60" s="195">
        <v>285898464.31044447</v>
      </c>
      <c r="G60" s="195">
        <v>260961855.56051704</v>
      </c>
      <c r="H60" s="195">
        <v>16493178.593354471</v>
      </c>
      <c r="I60" s="195">
        <v>8443430.1565729436</v>
      </c>
      <c r="J60" s="195">
        <v>83050081.040154576</v>
      </c>
      <c r="K60" s="195">
        <v>82890240.17468816</v>
      </c>
      <c r="L60" s="195">
        <v>159840.86546646163</v>
      </c>
      <c r="N60" s="130"/>
      <c r="O60" s="130"/>
    </row>
    <row r="61" spans="1:37" ht="13.65" customHeight="1">
      <c r="A61" s="98"/>
      <c r="B61" s="62" t="s">
        <v>494</v>
      </c>
      <c r="C61" s="98"/>
      <c r="D61" s="140"/>
      <c r="E61" s="218">
        <v>666869123.26530182</v>
      </c>
      <c r="F61" s="195">
        <v>552159145.81557453</v>
      </c>
      <c r="G61" s="195">
        <v>519608040.91466898</v>
      </c>
      <c r="H61" s="195">
        <v>20639783.201816678</v>
      </c>
      <c r="I61" s="195">
        <v>11911321.699088775</v>
      </c>
      <c r="J61" s="195">
        <v>114709977.44972719</v>
      </c>
      <c r="K61" s="195">
        <v>113343909.85130715</v>
      </c>
      <c r="L61" s="195">
        <v>1366067.5984200519</v>
      </c>
      <c r="N61" s="130"/>
      <c r="O61" s="130"/>
    </row>
    <row r="62" spans="1:37" ht="13.65" customHeight="1">
      <c r="A62" s="98"/>
      <c r="B62" s="62" t="s">
        <v>495</v>
      </c>
      <c r="C62" s="98"/>
      <c r="D62" s="140"/>
      <c r="E62" s="218">
        <v>1655516749.2237973</v>
      </c>
      <c r="F62" s="195">
        <v>1346997189.4842</v>
      </c>
      <c r="G62" s="195">
        <v>1211874578.9736185</v>
      </c>
      <c r="H62" s="195">
        <v>85094847.568735152</v>
      </c>
      <c r="I62" s="195">
        <v>50027762.941846125</v>
      </c>
      <c r="J62" s="195">
        <v>308519559.7395975</v>
      </c>
      <c r="K62" s="195">
        <v>193672763.89250901</v>
      </c>
      <c r="L62" s="195">
        <v>114846795.84708856</v>
      </c>
      <c r="N62" s="130"/>
      <c r="O62" s="130"/>
    </row>
    <row r="63" spans="1:37" ht="13.65" customHeight="1" thickBot="1">
      <c r="A63" s="100"/>
      <c r="B63" s="63" t="s">
        <v>432</v>
      </c>
      <c r="C63" s="100"/>
      <c r="D63" s="142"/>
      <c r="E63" s="219">
        <v>14370572179.981682</v>
      </c>
      <c r="F63" s="198">
        <v>12429767649.359482</v>
      </c>
      <c r="G63" s="198">
        <v>11834587560.951189</v>
      </c>
      <c r="H63" s="198">
        <v>322756776.57055521</v>
      </c>
      <c r="I63" s="198">
        <v>171978264.77033198</v>
      </c>
      <c r="J63" s="198">
        <v>1940804530.6221988</v>
      </c>
      <c r="K63" s="198">
        <v>1028809087.7701073</v>
      </c>
      <c r="L63" s="198">
        <v>647160710.64900672</v>
      </c>
      <c r="N63" s="130"/>
      <c r="O63" s="130"/>
    </row>
    <row r="64" spans="1:37" s="228" customFormat="1" ht="13.65" customHeight="1">
      <c r="A64" s="1182"/>
      <c r="B64" s="1182"/>
      <c r="C64" s="1182"/>
      <c r="D64" s="1182"/>
      <c r="E64" s="1182"/>
      <c r="F64" s="1182"/>
      <c r="G64" s="1182"/>
      <c r="H64" s="1182"/>
      <c r="K64" s="229"/>
      <c r="L64" s="229"/>
    </row>
    <row r="65" spans="11:12" ht="12.75" customHeight="1">
      <c r="K65" s="120"/>
      <c r="L65" s="120"/>
    </row>
    <row r="66" spans="11:12">
      <c r="K66" s="120"/>
      <c r="L66" s="120"/>
    </row>
    <row r="67" spans="11:12">
      <c r="K67" s="120"/>
      <c r="L67" s="120"/>
    </row>
    <row r="68" spans="11:12">
      <c r="K68" s="120"/>
      <c r="L68" s="120"/>
    </row>
    <row r="69" spans="11:12">
      <c r="K69" s="120"/>
      <c r="L69" s="120"/>
    </row>
    <row r="70" spans="11:12">
      <c r="K70" s="120"/>
      <c r="L70" s="120"/>
    </row>
    <row r="71" spans="11:12">
      <c r="K71" s="120"/>
      <c r="L71" s="120"/>
    </row>
    <row r="72" spans="11:12">
      <c r="K72" s="120"/>
      <c r="L72" s="120"/>
    </row>
  </sheetData>
  <mergeCells count="35">
    <mergeCell ref="A20:C20"/>
    <mergeCell ref="A64:H64"/>
    <mergeCell ref="A42:C42"/>
    <mergeCell ref="A53:C53"/>
    <mergeCell ref="A24:C24"/>
    <mergeCell ref="A31:C31"/>
    <mergeCell ref="A21:C21"/>
    <mergeCell ref="A22:C22"/>
    <mergeCell ref="A23:C23"/>
    <mergeCell ref="A19:C19"/>
    <mergeCell ref="A11:C11"/>
    <mergeCell ref="A14:C14"/>
    <mergeCell ref="A12:C12"/>
    <mergeCell ref="A15:C15"/>
    <mergeCell ref="A10:C10"/>
    <mergeCell ref="A18:C18"/>
    <mergeCell ref="A17:C17"/>
    <mergeCell ref="J4:J5"/>
    <mergeCell ref="A13:C13"/>
    <mergeCell ref="A16:C16"/>
    <mergeCell ref="A3:C5"/>
    <mergeCell ref="A6:C6"/>
    <mergeCell ref="A7:C7"/>
    <mergeCell ref="E3:E5"/>
    <mergeCell ref="A9:C9"/>
    <mergeCell ref="A8:C8"/>
    <mergeCell ref="H1:L1"/>
    <mergeCell ref="G4:G5"/>
    <mergeCell ref="H4:H5"/>
    <mergeCell ref="I4:I5"/>
    <mergeCell ref="J3:L3"/>
    <mergeCell ref="L4:L5"/>
    <mergeCell ref="A1:G1"/>
    <mergeCell ref="F4:F5"/>
    <mergeCell ref="K4:K5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7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Z76"/>
  <sheetViews>
    <sheetView view="pageBreakPreview" topLeftCell="A46" zoomScaleNormal="50" zoomScaleSheetLayoutView="100" workbookViewId="0">
      <selection activeCell="J65" sqref="J65"/>
    </sheetView>
  </sheetViews>
  <sheetFormatPr defaultColWidth="9.109375" defaultRowHeight="15.6"/>
  <cols>
    <col min="1" max="1" width="2.33203125" style="37" customWidth="1"/>
    <col min="2" max="2" width="15.6640625" style="37" customWidth="1"/>
    <col min="3" max="3" width="2.33203125" style="37" customWidth="1"/>
    <col min="4" max="4" width="1.6640625" style="38" customWidth="1"/>
    <col min="5" max="7" width="22.109375" style="48" customWidth="1"/>
    <col min="8" max="12" width="18.33203125" style="48" customWidth="1"/>
    <col min="13" max="13" width="2.109375" style="37" customWidth="1"/>
    <col min="14" max="14" width="15.6640625" style="37" customWidth="1"/>
    <col min="15" max="15" width="2.33203125" style="37" customWidth="1"/>
    <col min="16" max="16" width="1.6640625" style="38" customWidth="1"/>
    <col min="17" max="19" width="22.109375" style="48" customWidth="1"/>
    <col min="20" max="23" width="15.33203125" style="48" customWidth="1"/>
    <col min="24" max="24" width="13.44140625" style="48" customWidth="1"/>
    <col min="25" max="25" width="13.109375" style="48" customWidth="1"/>
    <col min="26" max="26" width="15.33203125" style="48" customWidth="1"/>
    <col min="27" max="27" width="16.6640625" style="48" customWidth="1"/>
    <col min="28" max="31" width="9.109375" style="48"/>
    <col min="32" max="34" width="13.5546875" style="48" bestFit="1" customWidth="1"/>
    <col min="35" max="35" width="15.44140625" style="48" bestFit="1" customWidth="1"/>
    <col min="36" max="36" width="11" style="48" bestFit="1" customWidth="1"/>
    <col min="37" max="37" width="12.33203125" style="48" bestFit="1" customWidth="1"/>
    <col min="38" max="38" width="13.5546875" style="48" bestFit="1" customWidth="1"/>
    <col min="39" max="39" width="11" style="48" bestFit="1" customWidth="1"/>
    <col min="40" max="43" width="9.109375" style="48"/>
    <col min="44" max="44" width="11" style="48" bestFit="1" customWidth="1"/>
    <col min="45" max="47" width="13.5546875" style="48" bestFit="1" customWidth="1"/>
    <col min="48" max="48" width="12.33203125" style="48" bestFit="1" customWidth="1"/>
    <col min="49" max="49" width="11" style="48" bestFit="1" customWidth="1"/>
    <col min="50" max="50" width="9.6640625" style="48" bestFit="1" customWidth="1"/>
    <col min="51" max="51" width="11" style="48" bestFit="1" customWidth="1"/>
    <col min="52" max="52" width="12.33203125" style="48" bestFit="1" customWidth="1"/>
    <col min="53" max="16384" width="9.109375" style="48"/>
  </cols>
  <sheetData>
    <row r="1" spans="1:52" s="24" customFormat="1" ht="35.1" customHeight="1">
      <c r="A1" s="583"/>
      <c r="B1" s="583"/>
      <c r="C1" s="583"/>
      <c r="D1" s="583"/>
      <c r="E1" s="583"/>
      <c r="F1" s="583"/>
      <c r="G1" s="104" t="s">
        <v>603</v>
      </c>
      <c r="H1" s="1305" t="s">
        <v>310</v>
      </c>
      <c r="I1" s="1305"/>
      <c r="J1" s="1305"/>
      <c r="K1" s="583"/>
      <c r="L1" s="583"/>
      <c r="N1" s="612"/>
      <c r="O1" s="612"/>
      <c r="P1" s="612"/>
      <c r="Q1" s="1319" t="s">
        <v>603</v>
      </c>
      <c r="R1" s="1319"/>
      <c r="S1" s="1319"/>
      <c r="T1" s="612" t="s">
        <v>280</v>
      </c>
      <c r="V1" s="612"/>
      <c r="W1" s="612"/>
      <c r="X1" s="612"/>
      <c r="Y1" s="612"/>
      <c r="Z1" s="612"/>
      <c r="AA1" s="583"/>
    </row>
    <row r="2" spans="1:52" ht="12.9" customHeight="1" thickBot="1">
      <c r="A2" s="51"/>
      <c r="B2" s="587"/>
      <c r="C2" s="587"/>
      <c r="D2" s="607"/>
      <c r="E2" s="51"/>
      <c r="F2" s="51"/>
      <c r="G2" s="51"/>
      <c r="H2" s="51"/>
      <c r="I2" s="51"/>
      <c r="J2" s="51"/>
      <c r="K2" s="28" t="s">
        <v>66</v>
      </c>
      <c r="M2" s="51"/>
      <c r="N2" s="587"/>
      <c r="O2" s="587"/>
      <c r="P2" s="607"/>
      <c r="Q2" s="51"/>
      <c r="R2" s="51"/>
      <c r="S2" s="51"/>
      <c r="T2" s="51"/>
      <c r="U2" s="51"/>
      <c r="V2" s="51"/>
      <c r="W2" s="51"/>
      <c r="X2" s="51"/>
      <c r="Y2" s="51"/>
      <c r="Z2" s="28" t="s">
        <v>66</v>
      </c>
      <c r="AA2" s="613"/>
    </row>
    <row r="3" spans="1:52" s="590" customFormat="1" ht="15" customHeight="1">
      <c r="A3" s="1300" t="s">
        <v>23</v>
      </c>
      <c r="B3" s="1300"/>
      <c r="C3" s="1300"/>
      <c r="D3" s="30"/>
      <c r="E3" s="1207" t="s">
        <v>904</v>
      </c>
      <c r="F3" s="279" t="s">
        <v>174</v>
      </c>
      <c r="G3" s="279"/>
      <c r="H3" s="279"/>
      <c r="I3" s="279"/>
      <c r="J3" s="279"/>
      <c r="K3" s="1207" t="s">
        <v>905</v>
      </c>
      <c r="L3" s="1207" t="s">
        <v>906</v>
      </c>
      <c r="M3" s="1300" t="s">
        <v>23</v>
      </c>
      <c r="N3" s="1300"/>
      <c r="O3" s="1300"/>
      <c r="P3" s="30"/>
      <c r="Q3" s="1207" t="s">
        <v>907</v>
      </c>
      <c r="R3" s="279" t="s">
        <v>175</v>
      </c>
      <c r="S3" s="614"/>
      <c r="T3" s="1218" t="s">
        <v>908</v>
      </c>
      <c r="U3" s="1218" t="s">
        <v>79</v>
      </c>
      <c r="V3" s="279" t="s">
        <v>176</v>
      </c>
      <c r="W3" s="279"/>
      <c r="X3" s="279"/>
      <c r="Y3" s="1218" t="s">
        <v>543</v>
      </c>
      <c r="Z3" s="1215" t="s">
        <v>909</v>
      </c>
      <c r="AA3" s="615"/>
    </row>
    <row r="4" spans="1:52" s="590" customFormat="1" ht="15" customHeight="1">
      <c r="A4" s="1301"/>
      <c r="B4" s="1301"/>
      <c r="C4" s="1301"/>
      <c r="D4" s="30"/>
      <c r="E4" s="1208"/>
      <c r="F4" s="1210" t="s">
        <v>910</v>
      </c>
      <c r="G4" s="1210" t="s">
        <v>177</v>
      </c>
      <c r="H4" s="1223" t="s">
        <v>178</v>
      </c>
      <c r="I4" s="1210" t="s">
        <v>179</v>
      </c>
      <c r="J4" s="1210" t="s">
        <v>86</v>
      </c>
      <c r="K4" s="1208"/>
      <c r="L4" s="1208"/>
      <c r="M4" s="1301"/>
      <c r="N4" s="1301"/>
      <c r="O4" s="1301"/>
      <c r="P4" s="30"/>
      <c r="Q4" s="1208"/>
      <c r="R4" s="1210" t="s">
        <v>911</v>
      </c>
      <c r="S4" s="1210" t="s">
        <v>912</v>
      </c>
      <c r="T4" s="1219"/>
      <c r="U4" s="1219"/>
      <c r="V4" s="1210" t="s">
        <v>913</v>
      </c>
      <c r="W4" s="1210" t="s">
        <v>180</v>
      </c>
      <c r="X4" s="1210" t="s">
        <v>181</v>
      </c>
      <c r="Y4" s="1219"/>
      <c r="Z4" s="1216"/>
      <c r="AA4" s="615"/>
    </row>
    <row r="5" spans="1:52" s="590" customFormat="1" ht="48.75" customHeight="1">
      <c r="A5" s="1302"/>
      <c r="B5" s="1302"/>
      <c r="C5" s="1302"/>
      <c r="D5" s="31"/>
      <c r="E5" s="1209"/>
      <c r="F5" s="1209"/>
      <c r="G5" s="1209"/>
      <c r="H5" s="1220"/>
      <c r="I5" s="1209"/>
      <c r="J5" s="1209"/>
      <c r="K5" s="1209"/>
      <c r="L5" s="1209"/>
      <c r="M5" s="1302"/>
      <c r="N5" s="1302"/>
      <c r="O5" s="1302"/>
      <c r="P5" s="31"/>
      <c r="Q5" s="1209"/>
      <c r="R5" s="1209"/>
      <c r="S5" s="1209"/>
      <c r="T5" s="1220"/>
      <c r="U5" s="1220"/>
      <c r="V5" s="1209"/>
      <c r="W5" s="1209"/>
      <c r="X5" s="1209"/>
      <c r="Y5" s="1220"/>
      <c r="Z5" s="1217"/>
      <c r="AA5" s="615"/>
    </row>
    <row r="6" spans="1:52" s="33" customFormat="1" ht="24.6" hidden="1" customHeight="1">
      <c r="A6" s="1297" t="s">
        <v>212</v>
      </c>
      <c r="B6" s="1297"/>
      <c r="C6" s="1297"/>
      <c r="D6" s="32"/>
      <c r="E6" s="57">
        <v>38000283</v>
      </c>
      <c r="F6" s="58">
        <v>23119731</v>
      </c>
      <c r="G6" s="58">
        <v>18735446</v>
      </c>
      <c r="H6" s="58">
        <v>1337340</v>
      </c>
      <c r="I6" s="58">
        <v>283593</v>
      </c>
      <c r="J6" s="58">
        <v>2763352</v>
      </c>
      <c r="K6" s="58">
        <v>14880553</v>
      </c>
      <c r="L6" s="58">
        <v>466136</v>
      </c>
      <c r="M6" s="1297" t="s">
        <v>212</v>
      </c>
      <c r="N6" s="1297"/>
      <c r="O6" s="1297"/>
      <c r="P6" s="32"/>
      <c r="Q6" s="57">
        <v>144874</v>
      </c>
      <c r="R6" s="58">
        <v>14414416</v>
      </c>
      <c r="S6" s="58">
        <v>14269542</v>
      </c>
      <c r="T6" s="58">
        <v>8469278</v>
      </c>
      <c r="U6" s="58">
        <v>749352</v>
      </c>
      <c r="V6" s="58">
        <v>440975</v>
      </c>
      <c r="W6" s="58">
        <v>15847</v>
      </c>
      <c r="X6" s="58">
        <v>425127</v>
      </c>
      <c r="Y6" s="58"/>
      <c r="Z6" s="58">
        <v>4609938</v>
      </c>
      <c r="AA6" s="59"/>
    </row>
    <row r="7" spans="1:52" s="33" customFormat="1" ht="24.6" hidden="1" customHeight="1">
      <c r="A7" s="1296" t="s">
        <v>213</v>
      </c>
      <c r="B7" s="1296"/>
      <c r="C7" s="1296"/>
      <c r="D7" s="32"/>
      <c r="E7" s="60">
        <v>32226756</v>
      </c>
      <c r="F7" s="59">
        <v>22138842</v>
      </c>
      <c r="G7" s="59">
        <v>16632055</v>
      </c>
      <c r="H7" s="59">
        <v>1170289</v>
      </c>
      <c r="I7" s="59">
        <v>234783</v>
      </c>
      <c r="J7" s="59">
        <v>4101716</v>
      </c>
      <c r="K7" s="59">
        <v>10087914</v>
      </c>
      <c r="L7" s="59">
        <v>460044</v>
      </c>
      <c r="M7" s="1296" t="s">
        <v>213</v>
      </c>
      <c r="N7" s="1296"/>
      <c r="O7" s="1296"/>
      <c r="P7" s="32"/>
      <c r="Q7" s="60">
        <v>143678</v>
      </c>
      <c r="R7" s="59">
        <v>9627870</v>
      </c>
      <c r="S7" s="59">
        <v>9484193</v>
      </c>
      <c r="T7" s="59">
        <v>8025685</v>
      </c>
      <c r="U7" s="59">
        <v>1170156</v>
      </c>
      <c r="V7" s="59">
        <v>602330</v>
      </c>
      <c r="W7" s="59">
        <v>28678</v>
      </c>
      <c r="X7" s="59">
        <v>573652</v>
      </c>
      <c r="Y7" s="59"/>
      <c r="Z7" s="59">
        <v>-313979</v>
      </c>
      <c r="AA7" s="59"/>
    </row>
    <row r="8" spans="1:52" s="33" customFormat="1" ht="24.6" hidden="1" customHeight="1">
      <c r="A8" s="1296" t="s">
        <v>214</v>
      </c>
      <c r="B8" s="1296"/>
      <c r="C8" s="1296"/>
      <c r="D8" s="32"/>
      <c r="E8" s="60">
        <v>29069572.076642986</v>
      </c>
      <c r="F8" s="59">
        <v>21647931.534650508</v>
      </c>
      <c r="G8" s="59">
        <v>18772155.554229092</v>
      </c>
      <c r="H8" s="59">
        <v>172756.46152927834</v>
      </c>
      <c r="I8" s="59">
        <v>163522.35420521698</v>
      </c>
      <c r="J8" s="59">
        <v>2539497.1646869215</v>
      </c>
      <c r="K8" s="59">
        <v>7421640.541992479</v>
      </c>
      <c r="L8" s="59">
        <v>302709.06703277025</v>
      </c>
      <c r="M8" s="1296" t="s">
        <v>214</v>
      </c>
      <c r="N8" s="1296"/>
      <c r="O8" s="1296"/>
      <c r="P8" s="32"/>
      <c r="Q8" s="60">
        <v>130730.91386617321</v>
      </c>
      <c r="R8" s="59">
        <v>7118931.4749597088</v>
      </c>
      <c r="S8" s="59">
        <v>6988200.5610935353</v>
      </c>
      <c r="T8" s="59">
        <v>5637055.8108995399</v>
      </c>
      <c r="U8" s="59">
        <v>420523.60771205154</v>
      </c>
      <c r="V8" s="59">
        <v>333007.1628961977</v>
      </c>
      <c r="W8" s="59">
        <v>59684.474422491498</v>
      </c>
      <c r="X8" s="59">
        <v>273322.68847370619</v>
      </c>
      <c r="Y8" s="59"/>
      <c r="Z8" s="59">
        <v>597613.97958574584</v>
      </c>
      <c r="AA8" s="59"/>
    </row>
    <row r="9" spans="1:52" s="33" customFormat="1" ht="19.5" hidden="1" customHeight="1">
      <c r="A9" s="1296" t="s">
        <v>215</v>
      </c>
      <c r="B9" s="1296"/>
      <c r="C9" s="1296"/>
      <c r="D9" s="32"/>
      <c r="E9" s="60">
        <v>24819993.317398824</v>
      </c>
      <c r="F9" s="59">
        <v>17844294.803962808</v>
      </c>
      <c r="G9" s="59">
        <v>12882690.680809325</v>
      </c>
      <c r="H9" s="59">
        <v>1125089.9624543304</v>
      </c>
      <c r="I9" s="59">
        <v>190551.19871767145</v>
      </c>
      <c r="J9" s="59">
        <v>3645962.9619814632</v>
      </c>
      <c r="K9" s="59">
        <v>6975698.5134360436</v>
      </c>
      <c r="L9" s="59">
        <v>426892.17300624214</v>
      </c>
      <c r="M9" s="1296" t="s">
        <v>215</v>
      </c>
      <c r="N9" s="1296"/>
      <c r="O9" s="1296"/>
      <c r="P9" s="32"/>
      <c r="Q9" s="60">
        <v>131103.87391954922</v>
      </c>
      <c r="R9" s="59">
        <v>6548806.3404298052</v>
      </c>
      <c r="S9" s="59">
        <v>6417702.466510267</v>
      </c>
      <c r="T9" s="59">
        <v>5466864.7140928786</v>
      </c>
      <c r="U9" s="59">
        <v>1034012.4360963171</v>
      </c>
      <c r="V9" s="59">
        <v>303980.92521621444</v>
      </c>
      <c r="W9" s="59">
        <v>16098.013782967249</v>
      </c>
      <c r="X9" s="59">
        <v>287882.91143324779</v>
      </c>
      <c r="Y9" s="59"/>
      <c r="Z9" s="59">
        <v>-387155.60889514344</v>
      </c>
      <c r="AA9" s="59"/>
    </row>
    <row r="10" spans="1:52" s="33" customFormat="1" ht="19.5" hidden="1" customHeight="1">
      <c r="A10" s="1296" t="s">
        <v>216</v>
      </c>
      <c r="B10" s="1296"/>
      <c r="C10" s="1296"/>
      <c r="D10" s="32"/>
      <c r="E10" s="60">
        <v>29102293.856366757</v>
      </c>
      <c r="F10" s="59">
        <v>20837046.898252077</v>
      </c>
      <c r="G10" s="59">
        <v>15872061.056433925</v>
      </c>
      <c r="H10" s="59">
        <v>1056363.8837436531</v>
      </c>
      <c r="I10" s="59">
        <v>250388.18022977101</v>
      </c>
      <c r="J10" s="59">
        <v>3658233.7778447401</v>
      </c>
      <c r="K10" s="59">
        <v>8265246.9581146343</v>
      </c>
      <c r="L10" s="59">
        <v>406804.5686220582</v>
      </c>
      <c r="M10" s="1296" t="s">
        <v>216</v>
      </c>
      <c r="N10" s="1296"/>
      <c r="O10" s="1296"/>
      <c r="P10" s="32"/>
      <c r="Q10" s="60">
        <v>145916.38920010332</v>
      </c>
      <c r="R10" s="59">
        <v>7858442.3894925797</v>
      </c>
      <c r="S10" s="59">
        <v>7712526.0002924874</v>
      </c>
      <c r="T10" s="59">
        <v>6094944.5022909548</v>
      </c>
      <c r="U10" s="59">
        <v>877922.28213486751</v>
      </c>
      <c r="V10" s="59">
        <v>261568.78730754051</v>
      </c>
      <c r="W10" s="59">
        <v>20638.930407842308</v>
      </c>
      <c r="X10" s="59">
        <v>240929.85689969809</v>
      </c>
      <c r="Y10" s="59"/>
      <c r="Z10" s="59">
        <v>478090.42855911684</v>
      </c>
      <c r="AA10" s="59"/>
    </row>
    <row r="11" spans="1:52" s="593" customFormat="1" ht="19.5" hidden="1" customHeight="1">
      <c r="A11" s="1277" t="s">
        <v>217</v>
      </c>
      <c r="B11" s="1277"/>
      <c r="C11" s="1277"/>
      <c r="D11" s="22"/>
      <c r="E11" s="50">
        <v>40672262.673198916</v>
      </c>
      <c r="F11" s="50">
        <v>29879911.075867962</v>
      </c>
      <c r="G11" s="50">
        <v>21851352.915336061</v>
      </c>
      <c r="H11" s="50">
        <v>2729894.3008566457</v>
      </c>
      <c r="I11" s="50">
        <v>305068.77746287436</v>
      </c>
      <c r="J11" s="50">
        <v>4993595.0822123019</v>
      </c>
      <c r="K11" s="50">
        <v>10792351.597330956</v>
      </c>
      <c r="L11" s="50">
        <v>478745.22864931426</v>
      </c>
      <c r="M11" s="1277" t="s">
        <v>217</v>
      </c>
      <c r="N11" s="1277"/>
      <c r="O11" s="1277"/>
      <c r="P11" s="22"/>
      <c r="Q11" s="50">
        <v>156163.99964706821</v>
      </c>
      <c r="R11" s="50">
        <v>10313606.368681652</v>
      </c>
      <c r="S11" s="50">
        <v>10157442.369034547</v>
      </c>
      <c r="T11" s="50">
        <v>8039996.3683346724</v>
      </c>
      <c r="U11" s="50">
        <v>820930.84080894408</v>
      </c>
      <c r="V11" s="50">
        <v>277984.27922400029</v>
      </c>
      <c r="W11" s="50">
        <v>14150.299261085354</v>
      </c>
      <c r="X11" s="50">
        <v>263833.97996291541</v>
      </c>
      <c r="Y11" s="50"/>
      <c r="Z11" s="50">
        <v>1018530.8806669471</v>
      </c>
      <c r="AA11" s="50"/>
    </row>
    <row r="12" spans="1:52" s="33" customFormat="1" ht="19.5" hidden="1" customHeight="1">
      <c r="A12" s="1296" t="s">
        <v>218</v>
      </c>
      <c r="B12" s="1296"/>
      <c r="C12" s="1296"/>
      <c r="D12" s="32"/>
      <c r="E12" s="50">
        <v>43572072.339658655</v>
      </c>
      <c r="F12" s="50">
        <v>32445530.334238995</v>
      </c>
      <c r="G12" s="50">
        <v>24005055.943400685</v>
      </c>
      <c r="H12" s="50">
        <v>2157245.336804044</v>
      </c>
      <c r="I12" s="50">
        <v>352598.90561494918</v>
      </c>
      <c r="J12" s="50">
        <v>5930630.1484193057</v>
      </c>
      <c r="K12" s="50">
        <v>11126542.005419679</v>
      </c>
      <c r="L12" s="50">
        <v>525200.69083238707</v>
      </c>
      <c r="M12" s="1296" t="s">
        <v>218</v>
      </c>
      <c r="N12" s="1296"/>
      <c r="O12" s="1296"/>
      <c r="P12" s="32"/>
      <c r="Q12" s="50">
        <v>187165.6268912231</v>
      </c>
      <c r="R12" s="50">
        <v>10601341.314587303</v>
      </c>
      <c r="S12" s="50">
        <v>10414175.687696068</v>
      </c>
      <c r="T12" s="50">
        <v>7963101.510900951</v>
      </c>
      <c r="U12" s="50">
        <v>1026322.270136049</v>
      </c>
      <c r="V12" s="50">
        <v>284959.71915315912</v>
      </c>
      <c r="W12" s="50">
        <v>294.78718647963939</v>
      </c>
      <c r="X12" s="50">
        <v>284664.93196667929</v>
      </c>
      <c r="Y12" s="50"/>
      <c r="Z12" s="50">
        <v>1139792.187505922</v>
      </c>
      <c r="AA12" s="50"/>
    </row>
    <row r="13" spans="1:52" s="33" customFormat="1" ht="18" hidden="1" customHeight="1">
      <c r="A13" s="1277" t="s">
        <v>219</v>
      </c>
      <c r="B13" s="1277"/>
      <c r="C13" s="1277"/>
      <c r="D13" s="32"/>
      <c r="E13" s="50">
        <f t="shared" ref="E13:J13" si="0">AF13/12.737</f>
        <v>47259483.913721323</v>
      </c>
      <c r="F13" s="50">
        <f t="shared" si="0"/>
        <v>33684656.768799976</v>
      </c>
      <c r="G13" s="50">
        <f t="shared" si="0"/>
        <v>24484406.996289901</v>
      </c>
      <c r="H13" s="50">
        <f t="shared" si="0"/>
        <v>2807794.2384844734</v>
      </c>
      <c r="I13" s="50">
        <f t="shared" si="0"/>
        <v>350158.01139242103</v>
      </c>
      <c r="J13" s="50">
        <f t="shared" si="0"/>
        <v>6042297.522633181</v>
      </c>
      <c r="K13" s="50">
        <f>AL13/12.737</f>
        <v>13574827.144921239</v>
      </c>
      <c r="L13" s="50">
        <v>512396.6005255112</v>
      </c>
      <c r="M13" s="1277" t="s">
        <v>219</v>
      </c>
      <c r="N13" s="1277"/>
      <c r="O13" s="1277"/>
      <c r="P13" s="32"/>
      <c r="Q13" s="50">
        <f t="shared" ref="Q13:X13" si="1">AR13/12.737</f>
        <v>190731.49778242438</v>
      </c>
      <c r="R13" s="50">
        <f t="shared" si="1"/>
        <v>13062430.544395834</v>
      </c>
      <c r="S13" s="50">
        <f t="shared" si="1"/>
        <v>12871699.04661341</v>
      </c>
      <c r="T13" s="50">
        <f t="shared" si="1"/>
        <v>7929324.4792687837</v>
      </c>
      <c r="U13" s="50">
        <f t="shared" si="1"/>
        <v>954502.41136458144</v>
      </c>
      <c r="V13" s="50">
        <f t="shared" si="1"/>
        <v>218356.26018903914</v>
      </c>
      <c r="W13" s="50">
        <f t="shared" si="1"/>
        <v>17186.755236599158</v>
      </c>
      <c r="X13" s="50">
        <f t="shared" si="1"/>
        <v>201169.50495243998</v>
      </c>
      <c r="Y13" s="50"/>
      <c r="Z13" s="50">
        <f>AZ13/12.737</f>
        <v>3769515.8957910049</v>
      </c>
      <c r="AA13" s="50"/>
      <c r="AB13" s="1100" t="s">
        <v>16</v>
      </c>
      <c r="AC13" s="1100"/>
      <c r="AD13" s="1100"/>
      <c r="AE13" s="18"/>
      <c r="AF13" s="50">
        <v>601944046.60906851</v>
      </c>
      <c r="AG13" s="134">
        <v>429041473.26420534</v>
      </c>
      <c r="AH13" s="134">
        <v>311857891.91174448</v>
      </c>
      <c r="AI13" s="616">
        <v>35762875.215576738</v>
      </c>
      <c r="AJ13" s="134">
        <v>4459962.5911052665</v>
      </c>
      <c r="AK13" s="134">
        <v>76960743.545778826</v>
      </c>
      <c r="AL13" s="134">
        <v>172902573.34486184</v>
      </c>
      <c r="AM13" s="134">
        <v>6526395.5008934364</v>
      </c>
      <c r="AN13" s="1100" t="s">
        <v>16</v>
      </c>
      <c r="AO13" s="1100"/>
      <c r="AP13" s="1100"/>
      <c r="AQ13" s="18"/>
      <c r="AR13" s="50">
        <v>2429347.0872547394</v>
      </c>
      <c r="AS13" s="50">
        <v>166376177.84396973</v>
      </c>
      <c r="AT13" s="50">
        <v>163946830.756715</v>
      </c>
      <c r="AU13" s="50">
        <v>100995805.8924465</v>
      </c>
      <c r="AV13" s="50">
        <v>12157497.213550674</v>
      </c>
      <c r="AW13" s="50">
        <v>2781203.6860277914</v>
      </c>
      <c r="AX13" s="50">
        <v>218907.70144856349</v>
      </c>
      <c r="AY13" s="50">
        <v>2562295.9845792279</v>
      </c>
      <c r="AZ13" s="50">
        <v>48012323.96469003</v>
      </c>
    </row>
    <row r="14" spans="1:52" s="33" customFormat="1" ht="18" hidden="1" customHeight="1">
      <c r="A14" s="1296" t="s">
        <v>220</v>
      </c>
      <c r="B14" s="1296"/>
      <c r="C14" s="1296"/>
      <c r="D14" s="32"/>
      <c r="E14" s="50">
        <v>42939979.18236322</v>
      </c>
      <c r="F14" s="50">
        <v>33110843.958381366</v>
      </c>
      <c r="G14" s="50">
        <v>24497213.916754019</v>
      </c>
      <c r="H14" s="50">
        <v>1687337.6618944022</v>
      </c>
      <c r="I14" s="50">
        <v>348765.98541615397</v>
      </c>
      <c r="J14" s="50">
        <v>6577526.3943167655</v>
      </c>
      <c r="K14" s="50">
        <v>9829135.2239819486</v>
      </c>
      <c r="L14" s="50">
        <v>470354.49927135644</v>
      </c>
      <c r="M14" s="1296" t="s">
        <v>220</v>
      </c>
      <c r="N14" s="1296"/>
      <c r="O14" s="1296"/>
      <c r="P14" s="32"/>
      <c r="Q14" s="50">
        <v>204279.10741063021</v>
      </c>
      <c r="R14" s="50">
        <v>9358780.7247105837</v>
      </c>
      <c r="S14" s="50">
        <v>9154501.617299946</v>
      </c>
      <c r="T14" s="50">
        <v>6822570.1342531554</v>
      </c>
      <c r="U14" s="50">
        <v>554887.74471714802</v>
      </c>
      <c r="V14" s="50">
        <v>291466.69882874022</v>
      </c>
      <c r="W14" s="50">
        <v>55883.958693366752</v>
      </c>
      <c r="X14" s="50">
        <v>235582.74013537337</v>
      </c>
      <c r="Y14" s="50"/>
      <c r="Z14" s="50">
        <v>1485577.0395008938</v>
      </c>
      <c r="AA14" s="50"/>
    </row>
    <row r="15" spans="1:52" s="33" customFormat="1" ht="18" hidden="1" customHeight="1">
      <c r="A15" s="1296" t="s">
        <v>221</v>
      </c>
      <c r="B15" s="1296"/>
      <c r="C15" s="1296"/>
      <c r="D15" s="32"/>
      <c r="E15" s="60">
        <f>('17'!E15/'1'!$E$16)*1000</f>
        <v>44155190.766599782</v>
      </c>
      <c r="F15" s="59">
        <f>('17'!F15/'1'!$E$16)*1000</f>
        <v>35150760.57344158</v>
      </c>
      <c r="G15" s="59">
        <f>('17'!G15/'1'!$E$16)*1000</f>
        <v>25220554.404049248</v>
      </c>
      <c r="H15" s="59">
        <f>('17'!H15/'1'!$E$16)*1000</f>
        <v>2793894.5958751007</v>
      </c>
      <c r="I15" s="59">
        <f>('17'!I15/'1'!$E$16)*1000</f>
        <v>306626.31201307115</v>
      </c>
      <c r="J15" s="59">
        <f>('17'!J15/'1'!$E$16)*1000</f>
        <v>6829685.2615041435</v>
      </c>
      <c r="K15" s="59">
        <f>('17'!K15/'1'!$E$16)*1000</f>
        <v>9004430.1931582335</v>
      </c>
      <c r="L15" s="59">
        <f>('17'!L15/'1'!$E$16)*1000</f>
        <v>416609.59113136854</v>
      </c>
      <c r="M15" s="1296" t="s">
        <v>221</v>
      </c>
      <c r="N15" s="1296"/>
      <c r="O15" s="1296"/>
      <c r="P15" s="32"/>
      <c r="Q15" s="59">
        <f>('17'!Q15/'1'!$E$16)*1000</f>
        <v>160089.07022375771</v>
      </c>
      <c r="R15" s="59">
        <f>('17'!R15/'1'!$E$16)*1000</f>
        <v>8587820.6020268314</v>
      </c>
      <c r="S15" s="59">
        <f>('17'!S15/'1'!$E$16)*1000</f>
        <v>8427731.5318030715</v>
      </c>
      <c r="T15" s="59">
        <f>('17'!T15/'1'!$E$16)*1000</f>
        <v>6206733.0816315329</v>
      </c>
      <c r="U15" s="59">
        <f>('17'!U15/'1'!$E$16)*1000</f>
        <v>880763.92955649877</v>
      </c>
      <c r="V15" s="59">
        <f>('17'!V15/'1'!$E$16)*1000</f>
        <v>352645.20162932383</v>
      </c>
      <c r="W15" s="59">
        <f>('17'!W15/'1'!$E$16)*1000</f>
        <v>50505.260158107929</v>
      </c>
      <c r="X15" s="59">
        <f>('17'!X15/'1'!$E$16)*1000</f>
        <v>302139.94147121679</v>
      </c>
      <c r="Y15" s="59"/>
      <c r="Z15" s="59">
        <f>('17'!Z15/'1'!$E$16)*1000</f>
        <v>987589.31898573868</v>
      </c>
      <c r="AA15" s="59"/>
    </row>
    <row r="16" spans="1:52" s="33" customFormat="1" ht="15" hidden="1" customHeight="1">
      <c r="A16" s="1296" t="s">
        <v>222</v>
      </c>
      <c r="B16" s="1296"/>
      <c r="C16" s="1296"/>
      <c r="D16" s="32"/>
      <c r="E16" s="60">
        <v>38200211.007092766</v>
      </c>
      <c r="F16" s="59">
        <v>29839983.225627497</v>
      </c>
      <c r="G16" s="59">
        <v>21903701.178061981</v>
      </c>
      <c r="H16" s="59">
        <v>1587918.6961343121</v>
      </c>
      <c r="I16" s="59">
        <v>391515.31883234152</v>
      </c>
      <c r="J16" s="59">
        <v>5956848.0325988736</v>
      </c>
      <c r="K16" s="59">
        <v>8360227.7814652566</v>
      </c>
      <c r="L16" s="59">
        <v>386255.52875019697</v>
      </c>
      <c r="M16" s="1296" t="s">
        <v>222</v>
      </c>
      <c r="N16" s="1296"/>
      <c r="O16" s="1296"/>
      <c r="P16" s="32"/>
      <c r="Q16" s="59">
        <v>153814.07765949456</v>
      </c>
      <c r="R16" s="59">
        <v>7973972.2527150605</v>
      </c>
      <c r="S16" s="59">
        <v>7820158.1750555597</v>
      </c>
      <c r="T16" s="59">
        <v>6240397.617036419</v>
      </c>
      <c r="U16" s="59">
        <v>469184.90094950888</v>
      </c>
      <c r="V16" s="59">
        <v>177901.72788285004</v>
      </c>
      <c r="W16" s="59">
        <v>37428.602537775529</v>
      </c>
      <c r="X16" s="59">
        <v>140473.12534507443</v>
      </c>
      <c r="Y16" s="59">
        <v>698810.94877439819</v>
      </c>
      <c r="Z16" s="59">
        <v>1631484.8779611802</v>
      </c>
      <c r="AA16" s="59"/>
    </row>
    <row r="17" spans="1:27" s="33" customFormat="1" ht="15.75" hidden="1" customHeight="1">
      <c r="A17" s="1296" t="s">
        <v>365</v>
      </c>
      <c r="B17" s="1296"/>
      <c r="C17" s="1296"/>
      <c r="D17" s="32"/>
      <c r="E17" s="611">
        <v>42535953.206094816</v>
      </c>
      <c r="F17" s="611">
        <v>32984351.575203873</v>
      </c>
      <c r="G17" s="611">
        <v>23847461.748577144</v>
      </c>
      <c r="H17" s="611">
        <v>1330696.5802223696</v>
      </c>
      <c r="I17" s="611">
        <v>368448.10162745614</v>
      </c>
      <c r="J17" s="611">
        <v>7437745.1447769366</v>
      </c>
      <c r="K17" s="611">
        <v>9551601.6308908071</v>
      </c>
      <c r="L17" s="611">
        <v>393136.82161523093</v>
      </c>
      <c r="M17" s="1296" t="s">
        <v>365</v>
      </c>
      <c r="N17" s="1296"/>
      <c r="O17" s="1296"/>
      <c r="P17" s="32"/>
      <c r="Q17" s="611">
        <v>160801.54447288672</v>
      </c>
      <c r="R17" s="611">
        <v>9158464.8092755899</v>
      </c>
      <c r="S17" s="611">
        <v>8997663.2648026906</v>
      </c>
      <c r="T17" s="611">
        <v>6698070.0509349806</v>
      </c>
      <c r="U17" s="611">
        <v>399418.84543911496</v>
      </c>
      <c r="V17" s="611">
        <v>166875.6576911516</v>
      </c>
      <c r="W17" s="611">
        <v>40803.719260268968</v>
      </c>
      <c r="X17" s="611">
        <v>126071.93843088293</v>
      </c>
      <c r="Y17" s="611">
        <v>767729.69575696322</v>
      </c>
      <c r="Z17" s="611">
        <v>2501028.4064944121</v>
      </c>
      <c r="AA17" s="59"/>
    </row>
    <row r="18" spans="1:27" s="33" customFormat="1" ht="16.5" hidden="1" customHeight="1">
      <c r="A18" s="1296" t="s">
        <v>979</v>
      </c>
      <c r="B18" s="1296"/>
      <c r="C18" s="1296"/>
      <c r="D18" s="32"/>
      <c r="E18" s="611">
        <f>'[1]17'!E18/'[1]1'!$E$19*1000</f>
        <v>42829781.066332154</v>
      </c>
      <c r="F18" s="611">
        <f>'[1]17'!F18/'[1]1'!$E$19*1000</f>
        <v>30822729.441170719</v>
      </c>
      <c r="G18" s="611">
        <f>'[1]17'!G18/'[1]1'!$E$19*1000</f>
        <v>23131522.16182119</v>
      </c>
      <c r="H18" s="611">
        <f>'[1]17'!H18/'[1]1'!$E$19*1000</f>
        <v>491797.58857126185</v>
      </c>
      <c r="I18" s="611">
        <f>'[1]17'!I18/'[1]1'!$E$19*1000</f>
        <v>379357.30632263271</v>
      </c>
      <c r="J18" s="611">
        <f>'[1]17'!J18/'[1]1'!$E$19*1000</f>
        <v>6820052.3844556333</v>
      </c>
      <c r="K18" s="611">
        <f>'[1]17'!K18/'[1]1'!$E$19*1000</f>
        <v>12007051.62516146</v>
      </c>
      <c r="L18" s="611">
        <f>'[1]17'!L18/'[1]1'!$E$19*1000</f>
        <v>422378.55025672872</v>
      </c>
      <c r="M18" s="1296" t="s">
        <v>979</v>
      </c>
      <c r="N18" s="1296"/>
      <c r="O18" s="1296"/>
      <c r="P18" s="32"/>
      <c r="Q18" s="611">
        <f>'[1]17'!Q18/'[1]1'!$E$19*1000</f>
        <v>164009.22569706439</v>
      </c>
      <c r="R18" s="611">
        <f>'[1]17'!R18/'[1]1'!$E$19*1000</f>
        <v>11584673.074904718</v>
      </c>
      <c r="S18" s="611">
        <f>'[1]17'!S18/'[1]1'!$E$19*1000</f>
        <v>11420663.849207671</v>
      </c>
      <c r="T18" s="611">
        <f>'[1]17'!T18/'[1]1'!$E$19*1000</f>
        <v>6540541.8101217076</v>
      </c>
      <c r="U18" s="611">
        <f>'[1]17'!U18/'[1]1'!$E$19*1000</f>
        <v>546047.34631011297</v>
      </c>
      <c r="V18" s="611">
        <f>'[1]17'!V18/'[1]1'!$E$19*1000</f>
        <v>292932.33256116108</v>
      </c>
      <c r="W18" s="611">
        <f>'[1]17'!W18/'[1]1'!$E$19*1000</f>
        <v>58984.401423427909</v>
      </c>
      <c r="X18" s="611">
        <f>'[1]17'!X18/'[1]1'!$E$19*1000</f>
        <v>233947.93113773337</v>
      </c>
      <c r="Y18" s="611">
        <f>'[1]17'!Y18/'[1]1'!$E$19*1000</f>
        <v>903045.21547892829</v>
      </c>
      <c r="Z18" s="611">
        <f>'[1]17'!Z18/'[1]1'!$E$19*1000</f>
        <v>4944187.5756936148</v>
      </c>
      <c r="AA18" s="59"/>
    </row>
    <row r="19" spans="1:27" s="33" customFormat="1" ht="18.75" customHeight="1">
      <c r="A19" s="1296" t="s">
        <v>980</v>
      </c>
      <c r="B19" s="1296"/>
      <c r="C19" s="1296"/>
      <c r="D19" s="32"/>
      <c r="E19" s="611">
        <v>39879561.30494196</v>
      </c>
      <c r="F19" s="611">
        <v>30763919.153899413</v>
      </c>
      <c r="G19" s="611">
        <v>21944892.469442315</v>
      </c>
      <c r="H19" s="611">
        <v>1847499.4126173984</v>
      </c>
      <c r="I19" s="611">
        <v>349479.779129092</v>
      </c>
      <c r="J19" s="611">
        <v>6622047.4927106174</v>
      </c>
      <c r="K19" s="611">
        <v>9115642.151042521</v>
      </c>
      <c r="L19" s="611">
        <v>455179.01328053768</v>
      </c>
      <c r="M19" s="1296" t="s">
        <v>980</v>
      </c>
      <c r="N19" s="1296"/>
      <c r="O19" s="1296"/>
      <c r="P19" s="32"/>
      <c r="Q19" s="611">
        <v>166669.67732713802</v>
      </c>
      <c r="R19" s="611">
        <v>8660463.1377619859</v>
      </c>
      <c r="S19" s="611">
        <v>8493793.4604348596</v>
      </c>
      <c r="T19" s="611">
        <v>6259954.0290331859</v>
      </c>
      <c r="U19" s="611">
        <v>441496.79137618473</v>
      </c>
      <c r="V19" s="611">
        <v>225356.77840503046</v>
      </c>
      <c r="W19" s="611">
        <v>71523.054672957034</v>
      </c>
      <c r="X19" s="611">
        <v>153833.72373207353</v>
      </c>
      <c r="Y19" s="611">
        <v>710274.7934427039</v>
      </c>
      <c r="Z19" s="611">
        <v>2277260.6550631449</v>
      </c>
      <c r="AA19" s="59"/>
    </row>
    <row r="20" spans="1:27" s="33" customFormat="1" ht="18" customHeight="1">
      <c r="A20" s="1296" t="s">
        <v>981</v>
      </c>
      <c r="B20" s="1296"/>
      <c r="C20" s="1296"/>
      <c r="D20" s="32"/>
      <c r="E20" s="59">
        <v>38989204.94335188</v>
      </c>
      <c r="F20" s="59">
        <v>30049961.714410122</v>
      </c>
      <c r="G20" s="59">
        <v>21430915.401220392</v>
      </c>
      <c r="H20" s="59">
        <v>1329168.027627296</v>
      </c>
      <c r="I20" s="59">
        <v>552082.55035323929</v>
      </c>
      <c r="J20" s="59">
        <v>6737795.7352091745</v>
      </c>
      <c r="K20" s="59">
        <v>8939243.2289417535</v>
      </c>
      <c r="L20" s="59">
        <v>617969.16522890236</v>
      </c>
      <c r="M20" s="1296" t="s">
        <v>981</v>
      </c>
      <c r="N20" s="1296"/>
      <c r="O20" s="1296"/>
      <c r="P20" s="32"/>
      <c r="Q20" s="59">
        <v>200759.96015979673</v>
      </c>
      <c r="R20" s="59">
        <v>8321274.0637128521</v>
      </c>
      <c r="S20" s="59">
        <v>8120514.1035530707</v>
      </c>
      <c r="T20" s="59">
        <v>5752775.2306968449</v>
      </c>
      <c r="U20" s="59">
        <v>438507.44451847661</v>
      </c>
      <c r="V20" s="59">
        <v>229718.89473650686</v>
      </c>
      <c r="W20" s="59">
        <v>63420.301921035483</v>
      </c>
      <c r="X20" s="59">
        <v>166298.59281547114</v>
      </c>
      <c r="Y20" s="59">
        <v>790628.31351001584</v>
      </c>
      <c r="Z20" s="59">
        <v>2490140.8471112638</v>
      </c>
      <c r="AA20" s="59"/>
    </row>
    <row r="21" spans="1:27" s="33" customFormat="1" ht="18" customHeight="1">
      <c r="A21" s="1296" t="s">
        <v>982</v>
      </c>
      <c r="B21" s="1296"/>
      <c r="C21" s="1296"/>
      <c r="D21" s="32"/>
      <c r="E21" s="611">
        <v>41210969.153543569</v>
      </c>
      <c r="F21" s="611">
        <v>31666531.501319483</v>
      </c>
      <c r="G21" s="611">
        <v>23358123.538604774</v>
      </c>
      <c r="H21" s="611">
        <v>1357875.6190478087</v>
      </c>
      <c r="I21" s="611">
        <v>372284.03011080495</v>
      </c>
      <c r="J21" s="611">
        <v>6578248.3135560788</v>
      </c>
      <c r="K21" s="611">
        <v>9544437.6522240601</v>
      </c>
      <c r="L21" s="611">
        <v>519935.52803058136</v>
      </c>
      <c r="M21" s="1296" t="s">
        <v>982</v>
      </c>
      <c r="N21" s="1296"/>
      <c r="O21" s="1296"/>
      <c r="P21" s="32"/>
      <c r="Q21" s="611">
        <v>196925.17551325093</v>
      </c>
      <c r="R21" s="611">
        <v>9024502.1241934709</v>
      </c>
      <c r="S21" s="611">
        <v>8827576.9486802239</v>
      </c>
      <c r="T21" s="611">
        <v>6113501.9775059745</v>
      </c>
      <c r="U21" s="611">
        <v>427950.25335864007</v>
      </c>
      <c r="V21" s="611">
        <v>239485.73987594302</v>
      </c>
      <c r="W21" s="611">
        <v>64533.18992866527</v>
      </c>
      <c r="X21" s="611">
        <v>174952.54994727779</v>
      </c>
      <c r="Y21" s="611">
        <v>660674.52366251207</v>
      </c>
      <c r="Z21" s="611">
        <v>2707313.5016021822</v>
      </c>
      <c r="AA21" s="59"/>
    </row>
    <row r="22" spans="1:27" s="33" customFormat="1" ht="18" customHeight="1">
      <c r="A22" s="1296" t="s">
        <v>983</v>
      </c>
      <c r="B22" s="1296"/>
      <c r="C22" s="1296"/>
      <c r="D22" s="32"/>
      <c r="E22" s="611">
        <v>39613652.357231922</v>
      </c>
      <c r="F22" s="611">
        <v>30750230.476193588</v>
      </c>
      <c r="G22" s="611">
        <v>21585450.285761792</v>
      </c>
      <c r="H22" s="611">
        <v>1660834.9697810169</v>
      </c>
      <c r="I22" s="611">
        <v>627466.3240918559</v>
      </c>
      <c r="J22" s="611">
        <v>6876478.8965589041</v>
      </c>
      <c r="K22" s="611">
        <v>8863421.8810383417</v>
      </c>
      <c r="L22" s="611">
        <v>456448.70822437102</v>
      </c>
      <c r="M22" s="1296" t="s">
        <v>983</v>
      </c>
      <c r="N22" s="1296"/>
      <c r="O22" s="1296"/>
      <c r="P22" s="32"/>
      <c r="Q22" s="611">
        <v>242883.43099885326</v>
      </c>
      <c r="R22" s="611">
        <v>8406973.1728139557</v>
      </c>
      <c r="S22" s="611">
        <v>8164089.7418151125</v>
      </c>
      <c r="T22" s="611">
        <v>6134118.1102373004</v>
      </c>
      <c r="U22" s="611">
        <v>596327.63230761478</v>
      </c>
      <c r="V22" s="611">
        <v>243605.03655989416</v>
      </c>
      <c r="W22" s="611">
        <v>84299.520289336739</v>
      </c>
      <c r="X22" s="611">
        <v>159305.51627055736</v>
      </c>
      <c r="Y22" s="611">
        <v>792161.25986754021</v>
      </c>
      <c r="Z22" s="611">
        <v>1982200.2225778513</v>
      </c>
      <c r="AA22" s="59"/>
    </row>
    <row r="23" spans="1:27" s="33" customFormat="1" ht="18" customHeight="1">
      <c r="A23" s="1296" t="s">
        <v>1111</v>
      </c>
      <c r="B23" s="1296"/>
      <c r="C23" s="1296"/>
      <c r="D23" s="32"/>
      <c r="E23" s="611">
        <v>35826800.760368682</v>
      </c>
      <c r="F23" s="611">
        <v>27414269.686491229</v>
      </c>
      <c r="G23" s="611">
        <v>18008699.757196754</v>
      </c>
      <c r="H23" s="611">
        <v>2110221.478655505</v>
      </c>
      <c r="I23" s="611">
        <v>434860.36959829234</v>
      </c>
      <c r="J23" s="611">
        <v>6860488.0810406888</v>
      </c>
      <c r="K23" s="611">
        <v>8412531.0738773942</v>
      </c>
      <c r="L23" s="611">
        <v>540063.15447246667</v>
      </c>
      <c r="M23" s="1296" t="s">
        <v>1111</v>
      </c>
      <c r="N23" s="1296"/>
      <c r="O23" s="1296"/>
      <c r="P23" s="32"/>
      <c r="Q23" s="611">
        <v>165373.07037029011</v>
      </c>
      <c r="R23" s="611">
        <v>7872467.9194049267</v>
      </c>
      <c r="S23" s="611">
        <v>7707094.84903464</v>
      </c>
      <c r="T23" s="611">
        <v>5954001.2618598612</v>
      </c>
      <c r="U23" s="611">
        <v>378086.58404043177</v>
      </c>
      <c r="V23" s="611">
        <v>251523.96538343935</v>
      </c>
      <c r="W23" s="611">
        <v>110361.23180969844</v>
      </c>
      <c r="X23" s="611">
        <v>141162.73357374102</v>
      </c>
      <c r="Y23" s="611">
        <v>617425.72295339138</v>
      </c>
      <c r="Z23" s="611">
        <v>1740908.7607042759</v>
      </c>
      <c r="AA23" s="59"/>
    </row>
    <row r="24" spans="1:27" ht="18" customHeight="1">
      <c r="A24" s="1296" t="s">
        <v>63</v>
      </c>
      <c r="B24" s="1296"/>
      <c r="C24" s="1296"/>
      <c r="D24" s="32"/>
      <c r="E24" s="250"/>
      <c r="F24" s="250"/>
      <c r="G24" s="250"/>
      <c r="H24" s="250"/>
      <c r="I24" s="250"/>
      <c r="J24" s="250"/>
      <c r="K24" s="250"/>
      <c r="L24" s="250"/>
      <c r="M24" s="1296" t="s">
        <v>63</v>
      </c>
      <c r="N24" s="1296"/>
      <c r="O24" s="1296"/>
      <c r="P24" s="32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50"/>
    </row>
    <row r="25" spans="1:27" ht="18" customHeight="1">
      <c r="A25" s="34"/>
      <c r="B25" s="34" t="s">
        <v>64</v>
      </c>
      <c r="C25" s="34"/>
      <c r="D25" s="594"/>
      <c r="E25" s="147">
        <v>47610388.544774063</v>
      </c>
      <c r="F25" s="147">
        <v>36403711.008641779</v>
      </c>
      <c r="G25" s="147">
        <v>23920057.93291105</v>
      </c>
      <c r="H25" s="147">
        <v>2807223.8651111415</v>
      </c>
      <c r="I25" s="147">
        <v>573977.4397237068</v>
      </c>
      <c r="J25" s="147">
        <v>9102451.7708959077</v>
      </c>
      <c r="K25" s="147">
        <v>11206677.536132211</v>
      </c>
      <c r="L25" s="147">
        <v>709342.09810498764</v>
      </c>
      <c r="M25" s="34"/>
      <c r="N25" s="34" t="s">
        <v>52</v>
      </c>
      <c r="O25" s="34"/>
      <c r="P25" s="594"/>
      <c r="Q25" s="147">
        <v>218569.42035264793</v>
      </c>
      <c r="R25" s="147">
        <v>10497335.438027214</v>
      </c>
      <c r="S25" s="147">
        <v>10278766.017674565</v>
      </c>
      <c r="T25" s="147">
        <v>8028564.8619868681</v>
      </c>
      <c r="U25" s="147">
        <v>528243.8487310065</v>
      </c>
      <c r="V25" s="147">
        <v>337149.02607289818</v>
      </c>
      <c r="W25" s="147">
        <v>146314.05790752449</v>
      </c>
      <c r="X25" s="147">
        <v>190834.96816537337</v>
      </c>
      <c r="Y25" s="147">
        <v>867979.24920608394</v>
      </c>
      <c r="Z25" s="147">
        <v>2252787.530089858</v>
      </c>
      <c r="AA25" s="169"/>
    </row>
    <row r="26" spans="1:27" ht="18" customHeight="1">
      <c r="A26" s="34"/>
      <c r="B26" s="34" t="s">
        <v>25</v>
      </c>
      <c r="C26" s="34"/>
      <c r="D26" s="594"/>
      <c r="E26" s="147">
        <v>6810040.2919610366</v>
      </c>
      <c r="F26" s="147">
        <v>5278017.9470291184</v>
      </c>
      <c r="G26" s="147">
        <v>3452143.0135309068</v>
      </c>
      <c r="H26" s="147">
        <v>393872.29335410777</v>
      </c>
      <c r="I26" s="147">
        <v>92288.414880213531</v>
      </c>
      <c r="J26" s="147">
        <v>1339714.2252638906</v>
      </c>
      <c r="K26" s="147">
        <v>1532022.3449319208</v>
      </c>
      <c r="L26" s="147">
        <v>123218.41672370656</v>
      </c>
      <c r="M26" s="34"/>
      <c r="N26" s="34" t="s">
        <v>25</v>
      </c>
      <c r="O26" s="34"/>
      <c r="P26" s="594"/>
      <c r="Q26" s="147">
        <v>34378.523253285173</v>
      </c>
      <c r="R26" s="147">
        <v>1408803.9282082145</v>
      </c>
      <c r="S26" s="147">
        <v>1374425.404954928</v>
      </c>
      <c r="T26" s="147">
        <v>845445.51782503922</v>
      </c>
      <c r="U26" s="147">
        <v>8328.454187660207</v>
      </c>
      <c r="V26" s="147">
        <v>40674.611046129801</v>
      </c>
      <c r="W26" s="147">
        <v>21828.387473139825</v>
      </c>
      <c r="X26" s="147">
        <v>18846.223572989955</v>
      </c>
      <c r="Y26" s="147">
        <v>444.56332636681725</v>
      </c>
      <c r="Z26" s="147">
        <v>480421.38522246701</v>
      </c>
      <c r="AA26" s="169"/>
    </row>
    <row r="27" spans="1:27" ht="17.25" customHeight="1">
      <c r="A27" s="1296" t="s">
        <v>26</v>
      </c>
      <c r="B27" s="1296"/>
      <c r="C27" s="1296"/>
      <c r="D27" s="32"/>
      <c r="E27" s="147"/>
      <c r="F27" s="147"/>
      <c r="G27" s="147"/>
      <c r="H27" s="147"/>
      <c r="I27" s="147"/>
      <c r="J27" s="147"/>
      <c r="K27" s="147"/>
      <c r="L27" s="147"/>
      <c r="M27" s="1296" t="s">
        <v>26</v>
      </c>
      <c r="N27" s="1296"/>
      <c r="O27" s="1296"/>
      <c r="P27" s="32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69"/>
    </row>
    <row r="28" spans="1:27" ht="18" customHeight="1">
      <c r="A28" s="34"/>
      <c r="B28" s="98" t="s">
        <v>81</v>
      </c>
      <c r="C28" s="34"/>
      <c r="D28" s="594"/>
      <c r="E28" s="147">
        <v>145971895.41966385</v>
      </c>
      <c r="F28" s="147">
        <v>112564197.93313871</v>
      </c>
      <c r="G28" s="147">
        <v>75343991.176648751</v>
      </c>
      <c r="H28" s="147">
        <v>10456967.327468645</v>
      </c>
      <c r="I28" s="147">
        <v>1582744.3330513635</v>
      </c>
      <c r="J28" s="147">
        <v>25180495.09596993</v>
      </c>
      <c r="K28" s="147">
        <v>33407697.486525107</v>
      </c>
      <c r="L28" s="147">
        <v>1805700.1071469877</v>
      </c>
      <c r="M28" s="34"/>
      <c r="N28" s="34" t="s">
        <v>81</v>
      </c>
      <c r="O28" s="34"/>
      <c r="P28" s="594"/>
      <c r="Q28" s="147">
        <v>665934.10882653436</v>
      </c>
      <c r="R28" s="147">
        <v>31601997.379378099</v>
      </c>
      <c r="S28" s="147">
        <v>30936063.270551555</v>
      </c>
      <c r="T28" s="147">
        <v>26117287.463460885</v>
      </c>
      <c r="U28" s="147">
        <v>1921562.0391876569</v>
      </c>
      <c r="V28" s="147">
        <v>659744.35102726903</v>
      </c>
      <c r="W28" s="147">
        <v>169031.51879430097</v>
      </c>
      <c r="X28" s="147">
        <v>490712.83223296847</v>
      </c>
      <c r="Y28" s="147">
        <v>3364050.0897093406</v>
      </c>
      <c r="Z28" s="147">
        <v>5601519.5065850969</v>
      </c>
      <c r="AA28" s="169"/>
    </row>
    <row r="29" spans="1:27" ht="18" customHeight="1">
      <c r="A29" s="34"/>
      <c r="B29" s="98" t="s">
        <v>82</v>
      </c>
      <c r="C29" s="34"/>
      <c r="D29" s="594"/>
      <c r="E29" s="147">
        <v>40106107.513421096</v>
      </c>
      <c r="F29" s="147">
        <v>31313617.071965147</v>
      </c>
      <c r="G29" s="147">
        <v>21323018.856006067</v>
      </c>
      <c r="H29" s="147">
        <v>2368013.5744702574</v>
      </c>
      <c r="I29" s="147">
        <v>398915.78810647118</v>
      </c>
      <c r="J29" s="147">
        <v>7223668.8533823304</v>
      </c>
      <c r="K29" s="147">
        <v>8792490.4414559659</v>
      </c>
      <c r="L29" s="147">
        <v>520255.95942683361</v>
      </c>
      <c r="M29" s="34"/>
      <c r="N29" s="34" t="s">
        <v>82</v>
      </c>
      <c r="O29" s="34"/>
      <c r="P29" s="594"/>
      <c r="Q29" s="147">
        <v>204622.46787799435</v>
      </c>
      <c r="R29" s="147">
        <v>8272234.4820291251</v>
      </c>
      <c r="S29" s="147">
        <v>8067612.0141511327</v>
      </c>
      <c r="T29" s="147">
        <v>6084499.7344592037</v>
      </c>
      <c r="U29" s="147">
        <v>121904.23037435574</v>
      </c>
      <c r="V29" s="147">
        <v>357914.10924861609</v>
      </c>
      <c r="W29" s="147">
        <v>194881.00465570414</v>
      </c>
      <c r="X29" s="147">
        <v>163033.10459291181</v>
      </c>
      <c r="Y29" s="147">
        <v>161868.64443421556</v>
      </c>
      <c r="Z29" s="147">
        <v>1665162.5845031706</v>
      </c>
      <c r="AA29" s="169"/>
    </row>
    <row r="30" spans="1:27" ht="18" customHeight="1">
      <c r="A30" s="34"/>
      <c r="B30" s="98" t="s">
        <v>83</v>
      </c>
      <c r="C30" s="34"/>
      <c r="D30" s="594"/>
      <c r="E30" s="147">
        <v>15884785.179357432</v>
      </c>
      <c r="F30" s="147">
        <v>11938851.144249007</v>
      </c>
      <c r="G30" s="147">
        <v>7759833.4277965054</v>
      </c>
      <c r="H30" s="147">
        <v>505101.10204088403</v>
      </c>
      <c r="I30" s="147">
        <v>270318.01245359122</v>
      </c>
      <c r="J30" s="147">
        <v>3403598.6019580197</v>
      </c>
      <c r="K30" s="147">
        <v>3945934.0351084326</v>
      </c>
      <c r="L30" s="147">
        <v>326841.86997012212</v>
      </c>
      <c r="M30" s="34"/>
      <c r="N30" s="34" t="s">
        <v>83</v>
      </c>
      <c r="O30" s="34"/>
      <c r="P30" s="594"/>
      <c r="Q30" s="147">
        <v>81778.840398885528</v>
      </c>
      <c r="R30" s="147">
        <v>3619092.1651383094</v>
      </c>
      <c r="S30" s="147">
        <v>3537313.3247394226</v>
      </c>
      <c r="T30" s="147">
        <v>2286074.1302780164</v>
      </c>
      <c r="U30" s="147">
        <v>69002.773542909345</v>
      </c>
      <c r="V30" s="147">
        <v>208647.59843070991</v>
      </c>
      <c r="W30" s="147">
        <v>129450.12401495087</v>
      </c>
      <c r="X30" s="147">
        <v>79197.474415759134</v>
      </c>
      <c r="Y30" s="147">
        <v>70324.862645812638</v>
      </c>
      <c r="Z30" s="147">
        <v>1043913.6851335997</v>
      </c>
      <c r="AA30" s="169"/>
    </row>
    <row r="31" spans="1:27" ht="18" customHeight="1">
      <c r="A31" s="34"/>
      <c r="B31" s="98" t="s">
        <v>344</v>
      </c>
      <c r="C31" s="34"/>
      <c r="D31" s="594"/>
      <c r="E31" s="147">
        <v>7009110.4404701404</v>
      </c>
      <c r="F31" s="147">
        <v>5486432.4730296992</v>
      </c>
      <c r="G31" s="147">
        <v>3485047.7442881269</v>
      </c>
      <c r="H31" s="147">
        <v>372702.88236288301</v>
      </c>
      <c r="I31" s="147">
        <v>107815.27328193164</v>
      </c>
      <c r="J31" s="147">
        <v>1520866.5730967531</v>
      </c>
      <c r="K31" s="147">
        <v>1522677.9674404457</v>
      </c>
      <c r="L31" s="147">
        <v>113304.15974223023</v>
      </c>
      <c r="M31" s="34"/>
      <c r="N31" s="98" t="s">
        <v>344</v>
      </c>
      <c r="O31" s="34"/>
      <c r="P31" s="594"/>
      <c r="Q31" s="147">
        <v>32445.536863889614</v>
      </c>
      <c r="R31" s="147">
        <v>1409373.8076982151</v>
      </c>
      <c r="S31" s="147">
        <v>1376928.270834326</v>
      </c>
      <c r="T31" s="147">
        <v>774404.55980755994</v>
      </c>
      <c r="U31" s="147">
        <v>7115.742348160592</v>
      </c>
      <c r="V31" s="147">
        <v>50728.853806549763</v>
      </c>
      <c r="W31" s="147">
        <v>33439.679534636569</v>
      </c>
      <c r="X31" s="147">
        <v>17289.174271913162</v>
      </c>
      <c r="Y31" s="147">
        <v>492.32761442847897</v>
      </c>
      <c r="Z31" s="147">
        <v>545171.44248648395</v>
      </c>
      <c r="AA31" s="169"/>
    </row>
    <row r="32" spans="1:27" ht="18" customHeight="1">
      <c r="A32" s="34"/>
      <c r="B32" s="98" t="s">
        <v>343</v>
      </c>
      <c r="C32" s="34"/>
      <c r="D32" s="594"/>
      <c r="E32" s="147">
        <v>103932902.39949749</v>
      </c>
      <c r="F32" s="147">
        <v>74193187.266331658</v>
      </c>
      <c r="G32" s="147">
        <v>41431501.484924622</v>
      </c>
      <c r="H32" s="147">
        <v>2320346.2763819094</v>
      </c>
      <c r="I32" s="147">
        <v>1092509.6507537689</v>
      </c>
      <c r="J32" s="147">
        <v>29348829.854271356</v>
      </c>
      <c r="K32" s="147">
        <v>29739715.133165829</v>
      </c>
      <c r="L32" s="147">
        <v>2675433.9723618091</v>
      </c>
      <c r="M32" s="34"/>
      <c r="N32" s="98" t="s">
        <v>343</v>
      </c>
      <c r="O32" s="34"/>
      <c r="P32" s="594"/>
      <c r="Q32" s="147">
        <v>341541.5150753769</v>
      </c>
      <c r="R32" s="147">
        <v>27064281.160804018</v>
      </c>
      <c r="S32" s="147">
        <v>26722739.645728644</v>
      </c>
      <c r="T32" s="147">
        <v>19059129.994974874</v>
      </c>
      <c r="U32" s="147">
        <v>2167585.7060301509</v>
      </c>
      <c r="V32" s="147">
        <v>1164566.7412060301</v>
      </c>
      <c r="W32" s="147">
        <v>372419.0703517588</v>
      </c>
      <c r="X32" s="147">
        <v>792147.67085427139</v>
      </c>
      <c r="Y32" s="147">
        <v>3119234.8316582916</v>
      </c>
      <c r="Z32" s="147">
        <v>7450692.0351758795</v>
      </c>
      <c r="AA32" s="169">
        <f>Z32/Z31</f>
        <v>13.666695381536973</v>
      </c>
    </row>
    <row r="33" spans="1:27" ht="18" customHeight="1">
      <c r="A33" s="1296" t="s">
        <v>27</v>
      </c>
      <c r="B33" s="1296"/>
      <c r="C33" s="1296"/>
      <c r="D33" s="32"/>
      <c r="E33" s="147"/>
      <c r="F33" s="147"/>
      <c r="G33" s="147"/>
      <c r="H33" s="147"/>
      <c r="I33" s="147"/>
      <c r="J33" s="147"/>
      <c r="K33" s="147"/>
      <c r="L33" s="147"/>
      <c r="M33" s="1296" t="s">
        <v>27</v>
      </c>
      <c r="N33" s="1296"/>
      <c r="O33" s="1296"/>
      <c r="P33" s="32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69"/>
    </row>
    <row r="34" spans="1:27" ht="18" customHeight="1">
      <c r="A34" s="1120" t="s">
        <v>65</v>
      </c>
      <c r="B34" s="1120"/>
      <c r="C34" s="35"/>
      <c r="D34" s="32"/>
      <c r="E34" s="147">
        <v>36359404.259203918</v>
      </c>
      <c r="F34" s="147">
        <v>27820531.40122997</v>
      </c>
      <c r="G34" s="147">
        <v>18273888.225104578</v>
      </c>
      <c r="H34" s="147">
        <v>2160448.5987691707</v>
      </c>
      <c r="I34" s="147">
        <v>441522.94038229954</v>
      </c>
      <c r="J34" s="147">
        <v>6944671.6369739305</v>
      </c>
      <c r="K34" s="147">
        <v>8538872.8579739016</v>
      </c>
      <c r="L34" s="147">
        <v>548229.31155689154</v>
      </c>
      <c r="M34" s="1120" t="s">
        <v>65</v>
      </c>
      <c r="N34" s="1120"/>
      <c r="O34" s="35"/>
      <c r="P34" s="32"/>
      <c r="Q34" s="147">
        <v>166359.98005329276</v>
      </c>
      <c r="R34" s="147">
        <v>7990643.54641701</v>
      </c>
      <c r="S34" s="147">
        <v>7824283.5663637184</v>
      </c>
      <c r="T34" s="147">
        <v>6049730.0993751651</v>
      </c>
      <c r="U34" s="147">
        <v>387053.90225495293</v>
      </c>
      <c r="V34" s="147">
        <v>256522.66445147907</v>
      </c>
      <c r="W34" s="147">
        <v>112454.49034073552</v>
      </c>
      <c r="X34" s="147">
        <v>144068.17411074354</v>
      </c>
      <c r="Y34" s="147">
        <v>632098.3047853146</v>
      </c>
      <c r="Z34" s="147">
        <v>1763075.2050674118</v>
      </c>
      <c r="AA34" s="169"/>
    </row>
    <row r="35" spans="1:27" ht="18" customHeight="1">
      <c r="A35" s="7"/>
      <c r="B35" s="98" t="s">
        <v>28</v>
      </c>
      <c r="C35" s="36"/>
      <c r="D35" s="32"/>
      <c r="E35" s="147">
        <v>55296920.981551386</v>
      </c>
      <c r="F35" s="147">
        <v>40470082.843210079</v>
      </c>
      <c r="G35" s="147">
        <v>27487940.757174253</v>
      </c>
      <c r="H35" s="147">
        <v>1906889.966082704</v>
      </c>
      <c r="I35" s="147">
        <v>645014.43191728264</v>
      </c>
      <c r="J35" s="147">
        <v>10430237.688035853</v>
      </c>
      <c r="K35" s="147">
        <v>14826838.138341321</v>
      </c>
      <c r="L35" s="147">
        <v>829231.92930821446</v>
      </c>
      <c r="M35" s="7"/>
      <c r="N35" s="98" t="s">
        <v>28</v>
      </c>
      <c r="O35" s="36"/>
      <c r="P35" s="32"/>
      <c r="Q35" s="147">
        <v>274126.94819109212</v>
      </c>
      <c r="R35" s="147">
        <v>13997606.209033087</v>
      </c>
      <c r="S35" s="147">
        <v>13723479.26084199</v>
      </c>
      <c r="T35" s="147">
        <v>10687901.285874922</v>
      </c>
      <c r="U35" s="147">
        <v>653092.25165172888</v>
      </c>
      <c r="V35" s="147">
        <v>399832.99297505658</v>
      </c>
      <c r="W35" s="147">
        <v>170354.82814558028</v>
      </c>
      <c r="X35" s="147">
        <v>229478.16482947659</v>
      </c>
      <c r="Y35" s="147">
        <v>1412823.1939484316</v>
      </c>
      <c r="Z35" s="147">
        <v>3395475.9242887208</v>
      </c>
      <c r="AA35" s="169"/>
    </row>
    <row r="36" spans="1:27" ht="18" customHeight="1">
      <c r="A36" s="42"/>
      <c r="B36" s="42" t="s">
        <v>854</v>
      </c>
      <c r="C36" s="595"/>
      <c r="D36" s="594"/>
      <c r="E36" s="147">
        <v>47880543.064913325</v>
      </c>
      <c r="F36" s="147">
        <v>35281377.091808505</v>
      </c>
      <c r="G36" s="147">
        <v>25152063.951019965</v>
      </c>
      <c r="H36" s="147">
        <v>2213123.8310463717</v>
      </c>
      <c r="I36" s="147">
        <v>472430.2191073611</v>
      </c>
      <c r="J36" s="147">
        <v>7443759.0906347781</v>
      </c>
      <c r="K36" s="147">
        <v>12599165.97310482</v>
      </c>
      <c r="L36" s="147">
        <v>667520.1886451412</v>
      </c>
      <c r="M36" s="42"/>
      <c r="N36" s="42" t="s">
        <v>854</v>
      </c>
      <c r="O36" s="595"/>
      <c r="P36" s="594"/>
      <c r="Q36" s="147">
        <v>208428.30646918208</v>
      </c>
      <c r="R36" s="147">
        <v>11931645.784459678</v>
      </c>
      <c r="S36" s="147">
        <v>11723217.477990495</v>
      </c>
      <c r="T36" s="147">
        <v>8312177.8421304673</v>
      </c>
      <c r="U36" s="147">
        <v>245084.58741227086</v>
      </c>
      <c r="V36" s="147">
        <v>490175.85403210873</v>
      </c>
      <c r="W36" s="147">
        <v>264702.9709594904</v>
      </c>
      <c r="X36" s="147">
        <v>225472.88307261851</v>
      </c>
      <c r="Y36" s="147">
        <v>392719.20353427256</v>
      </c>
      <c r="Z36" s="147">
        <v>3068498.3979499247</v>
      </c>
      <c r="AA36" s="169"/>
    </row>
    <row r="37" spans="1:27" ht="18" customHeight="1">
      <c r="A37" s="42"/>
      <c r="B37" s="42" t="s">
        <v>855</v>
      </c>
      <c r="C37" s="595"/>
      <c r="D37" s="594"/>
      <c r="E37" s="147">
        <v>129264782.01814298</v>
      </c>
      <c r="F37" s="147">
        <v>91596655.485991314</v>
      </c>
      <c r="G37" s="147">
        <v>59906200.567849152</v>
      </c>
      <c r="H37" s="147">
        <v>1902903.5245086662</v>
      </c>
      <c r="I37" s="147">
        <v>1418718.3819238795</v>
      </c>
      <c r="J37" s="147">
        <v>28368833.011709627</v>
      </c>
      <c r="K37" s="147">
        <v>37668126.53215161</v>
      </c>
      <c r="L37" s="147">
        <v>2018787.4810731264</v>
      </c>
      <c r="M37" s="42"/>
      <c r="N37" s="42" t="s">
        <v>855</v>
      </c>
      <c r="O37" s="595"/>
      <c r="P37" s="594"/>
      <c r="Q37" s="147">
        <v>718438.91274822527</v>
      </c>
      <c r="R37" s="147">
        <v>35649339.051078498</v>
      </c>
      <c r="S37" s="147">
        <v>34930900.138330258</v>
      </c>
      <c r="T37" s="147">
        <v>28551720.658486929</v>
      </c>
      <c r="U37" s="147">
        <v>2403297.2136614467</v>
      </c>
      <c r="V37" s="147">
        <v>535547.89672405622</v>
      </c>
      <c r="W37" s="147">
        <v>21606.562598617249</v>
      </c>
      <c r="X37" s="147">
        <v>513941.33412543894</v>
      </c>
      <c r="Y37" s="147">
        <v>5701101.4523811331</v>
      </c>
      <c r="Z37" s="147">
        <v>9141435.8218389656</v>
      </c>
      <c r="AA37" s="169"/>
    </row>
    <row r="38" spans="1:27" ht="18" customHeight="1">
      <c r="A38" s="42"/>
      <c r="B38" s="42" t="s">
        <v>856</v>
      </c>
      <c r="C38" s="595"/>
      <c r="D38" s="594"/>
      <c r="E38" s="147">
        <v>31848769.669529799</v>
      </c>
      <c r="F38" s="147">
        <v>24974125.545759451</v>
      </c>
      <c r="G38" s="147">
        <v>16807305.164079759</v>
      </c>
      <c r="H38" s="147">
        <v>2846204.1140322103</v>
      </c>
      <c r="I38" s="147">
        <v>278977.71506956551</v>
      </c>
      <c r="J38" s="147">
        <v>5041638.5525779175</v>
      </c>
      <c r="K38" s="147">
        <v>6874644.1237703525</v>
      </c>
      <c r="L38" s="147">
        <v>313810.18533788418</v>
      </c>
      <c r="M38" s="42"/>
      <c r="N38" s="42" t="s">
        <v>856</v>
      </c>
      <c r="O38" s="595"/>
      <c r="P38" s="594"/>
      <c r="Q38" s="147">
        <v>136100.27413238183</v>
      </c>
      <c r="R38" s="147">
        <v>6560833.93843247</v>
      </c>
      <c r="S38" s="147">
        <v>6424733.6643000878</v>
      </c>
      <c r="T38" s="147">
        <v>4778749.0760443946</v>
      </c>
      <c r="U38" s="147">
        <v>208355.70447170845</v>
      </c>
      <c r="V38" s="147">
        <v>286248.38475343917</v>
      </c>
      <c r="W38" s="147">
        <v>141349.69721771471</v>
      </c>
      <c r="X38" s="147">
        <v>144898.6875357244</v>
      </c>
      <c r="Y38" s="147">
        <v>287210.9357193046</v>
      </c>
      <c r="Z38" s="147">
        <v>1438591.434749851</v>
      </c>
      <c r="AA38" s="169"/>
    </row>
    <row r="39" spans="1:27" ht="18" customHeight="1">
      <c r="A39" s="42"/>
      <c r="B39" s="42" t="s">
        <v>29</v>
      </c>
      <c r="C39" s="595"/>
      <c r="D39" s="594"/>
      <c r="E39" s="147">
        <v>25056217.387348574</v>
      </c>
      <c r="F39" s="147">
        <v>18974785.894822877</v>
      </c>
      <c r="G39" s="147">
        <v>13556181.028923137</v>
      </c>
      <c r="H39" s="147">
        <v>678538.45774238429</v>
      </c>
      <c r="I39" s="147">
        <v>551266.90505886672</v>
      </c>
      <c r="J39" s="147">
        <v>4188799.5030984902</v>
      </c>
      <c r="K39" s="147">
        <v>6081431.4925257005</v>
      </c>
      <c r="L39" s="147">
        <v>521207.1818488909</v>
      </c>
      <c r="M39" s="42"/>
      <c r="N39" s="42" t="s">
        <v>29</v>
      </c>
      <c r="O39" s="595"/>
      <c r="P39" s="594"/>
      <c r="Q39" s="147">
        <v>114250.26290430495</v>
      </c>
      <c r="R39" s="147">
        <v>5560224.3106768085</v>
      </c>
      <c r="S39" s="147">
        <v>5445974.0477725053</v>
      </c>
      <c r="T39" s="147">
        <v>4289533.1133800317</v>
      </c>
      <c r="U39" s="147">
        <v>103021.42468889055</v>
      </c>
      <c r="V39" s="147">
        <v>290329.45369528484</v>
      </c>
      <c r="W39" s="147">
        <v>210680.57733820117</v>
      </c>
      <c r="X39" s="147">
        <v>79648.876357083733</v>
      </c>
      <c r="Y39" s="147">
        <v>122231.37189956679</v>
      </c>
      <c r="Z39" s="147">
        <v>885321.4279078634</v>
      </c>
      <c r="AA39" s="169"/>
    </row>
    <row r="40" spans="1:27" ht="18" customHeight="1">
      <c r="A40" s="42"/>
      <c r="B40" s="98" t="s">
        <v>30</v>
      </c>
      <c r="C40" s="595"/>
      <c r="D40" s="594"/>
      <c r="E40" s="147">
        <v>23986193.137155883</v>
      </c>
      <c r="F40" s="147">
        <v>18686166.377918106</v>
      </c>
      <c r="G40" s="147">
        <v>14405204.247341152</v>
      </c>
      <c r="H40" s="147">
        <v>217370.39705009139</v>
      </c>
      <c r="I40" s="147">
        <v>164573.24380867829</v>
      </c>
      <c r="J40" s="147">
        <v>3899018.4897181825</v>
      </c>
      <c r="K40" s="147">
        <v>5300026.7592377672</v>
      </c>
      <c r="L40" s="147">
        <v>339131.19995610771</v>
      </c>
      <c r="M40" s="42"/>
      <c r="N40" s="98" t="s">
        <v>30</v>
      </c>
      <c r="O40" s="595"/>
      <c r="P40" s="594"/>
      <c r="Q40" s="147">
        <v>110778.33900790871</v>
      </c>
      <c r="R40" s="147">
        <v>4960895.5592816649</v>
      </c>
      <c r="S40" s="147">
        <v>4850117.2202737546</v>
      </c>
      <c r="T40" s="147">
        <v>3698321.7660989352</v>
      </c>
      <c r="U40" s="147">
        <v>218411.89787857633</v>
      </c>
      <c r="V40" s="147">
        <v>172808.5670114198</v>
      </c>
      <c r="W40" s="147">
        <v>104185.12251080996</v>
      </c>
      <c r="X40" s="147">
        <v>68623.444500609927</v>
      </c>
      <c r="Y40" s="147">
        <v>159135.69165798632</v>
      </c>
      <c r="Z40" s="147">
        <v>919710.68094281259</v>
      </c>
      <c r="AA40" s="169"/>
    </row>
    <row r="41" spans="1:27" ht="18" customHeight="1">
      <c r="A41" s="42"/>
      <c r="B41" s="42" t="s">
        <v>857</v>
      </c>
      <c r="C41" s="595"/>
      <c r="D41" s="594"/>
      <c r="E41" s="147">
        <v>34128518.559162945</v>
      </c>
      <c r="F41" s="147">
        <v>25762087.284333128</v>
      </c>
      <c r="G41" s="147">
        <v>20701432.419941854</v>
      </c>
      <c r="H41" s="147">
        <v>5555.527360148134</v>
      </c>
      <c r="I41" s="147">
        <v>222518.32902121849</v>
      </c>
      <c r="J41" s="147">
        <v>4832581.0080099236</v>
      </c>
      <c r="K41" s="147">
        <v>8366431.2748298077</v>
      </c>
      <c r="L41" s="147">
        <v>424983.78204250999</v>
      </c>
      <c r="M41" s="42"/>
      <c r="N41" s="42" t="s">
        <v>857</v>
      </c>
      <c r="O41" s="595"/>
      <c r="P41" s="594"/>
      <c r="Q41" s="147">
        <v>160563.82069256288</v>
      </c>
      <c r="R41" s="147">
        <v>7941447.4927872987</v>
      </c>
      <c r="S41" s="147">
        <v>7780883.6720947372</v>
      </c>
      <c r="T41" s="147">
        <v>5999462.2168322708</v>
      </c>
      <c r="U41" s="147">
        <v>303703.00830500032</v>
      </c>
      <c r="V41" s="147">
        <v>236919.85489473667</v>
      </c>
      <c r="W41" s="147">
        <v>160632.26109980658</v>
      </c>
      <c r="X41" s="147">
        <v>76287.593794930159</v>
      </c>
      <c r="Y41" s="147">
        <v>300975.90567892109</v>
      </c>
      <c r="Z41" s="147">
        <v>1541774.4977416524</v>
      </c>
      <c r="AA41" s="169"/>
    </row>
    <row r="42" spans="1:27" ht="18" customHeight="1">
      <c r="A42" s="42"/>
      <c r="B42" s="42" t="s">
        <v>858</v>
      </c>
      <c r="C42" s="595"/>
      <c r="D42" s="594"/>
      <c r="E42" s="147">
        <v>14399211.181834409</v>
      </c>
      <c r="F42" s="147">
        <v>11997687.826452082</v>
      </c>
      <c r="G42" s="147">
        <v>8453726.3203625046</v>
      </c>
      <c r="H42" s="147">
        <v>417587.33439860499</v>
      </c>
      <c r="I42" s="147">
        <v>109800.94424049341</v>
      </c>
      <c r="J42" s="147">
        <v>3016573.2274504756</v>
      </c>
      <c r="K42" s="147">
        <v>2401523.3553823326</v>
      </c>
      <c r="L42" s="147">
        <v>257979.47971114423</v>
      </c>
      <c r="M42" s="42"/>
      <c r="N42" s="42" t="s">
        <v>858</v>
      </c>
      <c r="O42" s="595"/>
      <c r="P42" s="594"/>
      <c r="Q42" s="147">
        <v>63718.863523901295</v>
      </c>
      <c r="R42" s="147">
        <v>2143543.8756711874</v>
      </c>
      <c r="S42" s="147">
        <v>2079825.0121472867</v>
      </c>
      <c r="T42" s="147">
        <v>1523180.360167288</v>
      </c>
      <c r="U42" s="147">
        <v>137790.90588859093</v>
      </c>
      <c r="V42" s="147">
        <v>112207.69546611013</v>
      </c>
      <c r="W42" s="147">
        <v>50828.749434077297</v>
      </c>
      <c r="X42" s="147">
        <v>61378.946032032865</v>
      </c>
      <c r="Y42" s="147">
        <v>25061.944684036986</v>
      </c>
      <c r="Z42" s="147">
        <v>331707.99530933448</v>
      </c>
      <c r="AA42" s="169"/>
    </row>
    <row r="43" spans="1:27" ht="18" customHeight="1">
      <c r="A43" s="42"/>
      <c r="B43" s="98" t="s">
        <v>31</v>
      </c>
      <c r="C43" s="595"/>
      <c r="D43" s="594"/>
      <c r="E43" s="147">
        <v>31903983.779958837</v>
      </c>
      <c r="F43" s="147">
        <v>25925222.010901608</v>
      </c>
      <c r="G43" s="147">
        <v>14026781.28988401</v>
      </c>
      <c r="H43" s="147">
        <v>4395524.8746676091</v>
      </c>
      <c r="I43" s="147">
        <v>550508.20331949543</v>
      </c>
      <c r="J43" s="147">
        <v>6952407.6430305224</v>
      </c>
      <c r="K43" s="147">
        <v>5978761.7690571835</v>
      </c>
      <c r="L43" s="147">
        <v>504240.16505263431</v>
      </c>
      <c r="M43" s="42"/>
      <c r="N43" s="98" t="s">
        <v>31</v>
      </c>
      <c r="O43" s="595"/>
      <c r="P43" s="594"/>
      <c r="Q43" s="147">
        <v>126723.31475700506</v>
      </c>
      <c r="R43" s="147">
        <v>5474521.6040045479</v>
      </c>
      <c r="S43" s="147">
        <v>5347798.2892475463</v>
      </c>
      <c r="T43" s="147">
        <v>4178525.1050287937</v>
      </c>
      <c r="U43" s="147">
        <v>312052.44106803054</v>
      </c>
      <c r="V43" s="147">
        <v>213304.29854308837</v>
      </c>
      <c r="W43" s="147">
        <v>70020.026224973451</v>
      </c>
      <c r="X43" s="147">
        <v>143284.27231811476</v>
      </c>
      <c r="Y43" s="147">
        <v>377213.48273984349</v>
      </c>
      <c r="Z43" s="147">
        <v>1021129.9273474807</v>
      </c>
      <c r="AA43" s="169"/>
    </row>
    <row r="44" spans="1:27" ht="18" customHeight="1">
      <c r="A44" s="42"/>
      <c r="B44" s="42" t="s">
        <v>859</v>
      </c>
      <c r="C44" s="35"/>
      <c r="D44" s="32"/>
      <c r="E44" s="147">
        <v>23763285.626874059</v>
      </c>
      <c r="F44" s="147">
        <v>17889119.08854939</v>
      </c>
      <c r="G44" s="147">
        <v>11524362.200210562</v>
      </c>
      <c r="H44" s="147">
        <v>1152117.4339389694</v>
      </c>
      <c r="I44" s="147">
        <v>486156.17337856063</v>
      </c>
      <c r="J44" s="147">
        <v>4726483.281021297</v>
      </c>
      <c r="K44" s="147">
        <v>5874166.5383246783</v>
      </c>
      <c r="L44" s="147">
        <v>473330.2611985901</v>
      </c>
      <c r="M44" s="42"/>
      <c r="N44" s="42" t="s">
        <v>859</v>
      </c>
      <c r="O44" s="35"/>
      <c r="P44" s="32"/>
      <c r="Q44" s="147">
        <v>109263.64145680341</v>
      </c>
      <c r="R44" s="147">
        <v>5400836.2771260878</v>
      </c>
      <c r="S44" s="147">
        <v>5291572.6356692854</v>
      </c>
      <c r="T44" s="147">
        <v>4095272.1152838091</v>
      </c>
      <c r="U44" s="147">
        <v>204865.27364001199</v>
      </c>
      <c r="V44" s="147">
        <v>155408.0668407091</v>
      </c>
      <c r="W44" s="147">
        <v>61921.17160356995</v>
      </c>
      <c r="X44" s="147">
        <v>93486.89523713915</v>
      </c>
      <c r="Y44" s="147">
        <v>191753.08218574003</v>
      </c>
      <c r="Z44" s="147">
        <v>1027780.2620904957</v>
      </c>
      <c r="AA44" s="169"/>
    </row>
    <row r="45" spans="1:27" ht="18" customHeight="1">
      <c r="A45" s="42"/>
      <c r="B45" s="42" t="s">
        <v>860</v>
      </c>
      <c r="C45" s="35"/>
      <c r="D45" s="32"/>
      <c r="E45" s="147">
        <v>49202403.738759041</v>
      </c>
      <c r="F45" s="147">
        <v>40975004.49206885</v>
      </c>
      <c r="G45" s="147">
        <v>19125647.722258028</v>
      </c>
      <c r="H45" s="147">
        <v>9688473.7593061347</v>
      </c>
      <c r="I45" s="147">
        <v>813062.09968954534</v>
      </c>
      <c r="J45" s="147">
        <v>11347820.910815168</v>
      </c>
      <c r="K45" s="147">
        <v>8227399.2466901522</v>
      </c>
      <c r="L45" s="147">
        <v>741704.70028765348</v>
      </c>
      <c r="M45" s="42"/>
      <c r="N45" s="42" t="s">
        <v>860</v>
      </c>
      <c r="O45" s="35"/>
      <c r="P45" s="32"/>
      <c r="Q45" s="147">
        <v>184457.48574757593</v>
      </c>
      <c r="R45" s="147">
        <v>7485694.5464024954</v>
      </c>
      <c r="S45" s="147">
        <v>7301237.0606549159</v>
      </c>
      <c r="T45" s="147">
        <v>5848440.8847754886</v>
      </c>
      <c r="U45" s="147">
        <v>473459.20345732465</v>
      </c>
      <c r="V45" s="147">
        <v>350461.11365811981</v>
      </c>
      <c r="W45" s="147">
        <v>97749.128135596562</v>
      </c>
      <c r="X45" s="147">
        <v>252711.98552252277</v>
      </c>
      <c r="Y45" s="147">
        <v>556797.73658815573</v>
      </c>
      <c r="Z45" s="147">
        <v>1185673.5953521451</v>
      </c>
      <c r="AA45" s="169"/>
    </row>
    <row r="46" spans="1:27" ht="18" customHeight="1">
      <c r="A46" s="42"/>
      <c r="B46" s="42" t="s">
        <v>32</v>
      </c>
      <c r="C46" s="35"/>
      <c r="D46" s="32"/>
      <c r="E46" s="147">
        <v>18367647.396398984</v>
      </c>
      <c r="F46" s="147">
        <v>14928144.303582052</v>
      </c>
      <c r="G46" s="147">
        <v>10120930.746250216</v>
      </c>
      <c r="H46" s="147">
        <v>868941.29014267889</v>
      </c>
      <c r="I46" s="147">
        <v>296648.86026985338</v>
      </c>
      <c r="J46" s="147">
        <v>3641623.4069192964</v>
      </c>
      <c r="K46" s="147">
        <v>3439503.0928169345</v>
      </c>
      <c r="L46" s="147">
        <v>252325.47743030151</v>
      </c>
      <c r="M46" s="42"/>
      <c r="N46" s="42" t="s">
        <v>32</v>
      </c>
      <c r="O46" s="35"/>
      <c r="P46" s="32"/>
      <c r="Q46" s="147">
        <v>73606.397151727186</v>
      </c>
      <c r="R46" s="147">
        <v>3187177.6153866332</v>
      </c>
      <c r="S46" s="147">
        <v>3113571.2182349069</v>
      </c>
      <c r="T46" s="147">
        <v>2297343.5845893621</v>
      </c>
      <c r="U46" s="147">
        <v>211280.35894256886</v>
      </c>
      <c r="V46" s="147">
        <v>100539.44439088329</v>
      </c>
      <c r="W46" s="147">
        <v>44274.029014693166</v>
      </c>
      <c r="X46" s="147">
        <v>56265.415376190125</v>
      </c>
      <c r="Y46" s="147">
        <v>319217.60845620523</v>
      </c>
      <c r="Z46" s="147">
        <v>823625.43876829732</v>
      </c>
      <c r="AA46" s="169"/>
    </row>
    <row r="47" spans="1:27" ht="18" customHeight="1">
      <c r="A47" s="42"/>
      <c r="B47" s="98" t="s">
        <v>33</v>
      </c>
      <c r="C47" s="35"/>
      <c r="D47" s="32"/>
      <c r="E47" s="147">
        <v>16653451.278696228</v>
      </c>
      <c r="F47" s="147">
        <v>13074685.258984765</v>
      </c>
      <c r="G47" s="147">
        <v>8783474.2466072142</v>
      </c>
      <c r="H47" s="147">
        <v>1446294.2153721284</v>
      </c>
      <c r="I47" s="147">
        <v>109611.35375401647</v>
      </c>
      <c r="J47" s="147">
        <v>2735305.4432514054</v>
      </c>
      <c r="K47" s="147">
        <v>3578766.0197114656</v>
      </c>
      <c r="L47" s="147">
        <v>270860.23712167796</v>
      </c>
      <c r="M47" s="42"/>
      <c r="N47" s="98" t="s">
        <v>33</v>
      </c>
      <c r="O47" s="35"/>
      <c r="P47" s="32"/>
      <c r="Q47" s="147">
        <v>54570.205908599048</v>
      </c>
      <c r="R47" s="147">
        <v>3307905.7825897862</v>
      </c>
      <c r="S47" s="147">
        <v>3253335.5766811874</v>
      </c>
      <c r="T47" s="147">
        <v>2048626.4579023491</v>
      </c>
      <c r="U47" s="147">
        <v>158003.35813780979</v>
      </c>
      <c r="V47" s="147">
        <v>107294.84883816676</v>
      </c>
      <c r="W47" s="147">
        <v>55105.331112506574</v>
      </c>
      <c r="X47" s="147">
        <v>52189.517725660182</v>
      </c>
      <c r="Y47" s="147">
        <v>48108.415151239533</v>
      </c>
      <c r="Z47" s="147">
        <v>987519.32695410226</v>
      </c>
      <c r="AA47" s="169"/>
    </row>
    <row r="48" spans="1:27" ht="18" customHeight="1">
      <c r="A48" s="1120" t="s">
        <v>34</v>
      </c>
      <c r="B48" s="1120"/>
      <c r="C48" s="35"/>
      <c r="D48" s="32"/>
      <c r="E48" s="147">
        <v>13450217.346751183</v>
      </c>
      <c r="F48" s="147">
        <v>10345757.80571829</v>
      </c>
      <c r="G48" s="147">
        <v>6867180.9999110941</v>
      </c>
      <c r="H48" s="148">
        <v>0</v>
      </c>
      <c r="I48" s="147">
        <v>154941.87258596288</v>
      </c>
      <c r="J48" s="147">
        <v>3323634.933221234</v>
      </c>
      <c r="K48" s="147">
        <v>3104459.5410328903</v>
      </c>
      <c r="L48" s="147">
        <v>196973.60367538678</v>
      </c>
      <c r="M48" s="1120" t="s">
        <v>34</v>
      </c>
      <c r="N48" s="1120"/>
      <c r="O48" s="35"/>
      <c r="P48" s="32"/>
      <c r="Q48" s="147">
        <v>123909.45458159792</v>
      </c>
      <c r="R48" s="147">
        <v>2907485.9373575039</v>
      </c>
      <c r="S48" s="147">
        <v>2783576.4827759061</v>
      </c>
      <c r="T48" s="147">
        <v>1932089.4223124133</v>
      </c>
      <c r="U48" s="147">
        <v>1337.3804349334748</v>
      </c>
      <c r="V48" s="147">
        <v>41510.687400525094</v>
      </c>
      <c r="W48" s="147">
        <v>22415.932485809004</v>
      </c>
      <c r="X48" s="147">
        <v>19094.754914716079</v>
      </c>
      <c r="Y48" s="147">
        <v>977.93022735067473</v>
      </c>
      <c r="Z48" s="147">
        <v>809616.92285538523</v>
      </c>
      <c r="AA48" s="169"/>
    </row>
    <row r="49" spans="1:27" ht="18" customHeight="1">
      <c r="A49" s="1250" t="s">
        <v>164</v>
      </c>
      <c r="B49" s="1250"/>
      <c r="C49" s="1250"/>
      <c r="D49" s="594"/>
      <c r="E49" s="147"/>
      <c r="F49" s="147"/>
      <c r="G49" s="147"/>
      <c r="H49" s="147"/>
      <c r="I49" s="147"/>
      <c r="J49" s="147"/>
      <c r="K49" s="147"/>
      <c r="L49" s="147"/>
      <c r="M49" s="1250" t="s">
        <v>164</v>
      </c>
      <c r="N49" s="1250"/>
      <c r="O49" s="1250"/>
      <c r="P49" s="594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69"/>
    </row>
    <row r="50" spans="1:27" ht="18" customHeight="1">
      <c r="A50" s="1252" t="s">
        <v>35</v>
      </c>
      <c r="B50" s="1252" t="s">
        <v>35</v>
      </c>
      <c r="C50" s="1087"/>
      <c r="D50" s="594"/>
      <c r="E50" s="147">
        <v>48345731.287489682</v>
      </c>
      <c r="F50" s="147">
        <v>38517877.121661142</v>
      </c>
      <c r="G50" s="147">
        <v>24728797.358158354</v>
      </c>
      <c r="H50" s="147">
        <v>3691437.266588009</v>
      </c>
      <c r="I50" s="147">
        <v>657116.3497383612</v>
      </c>
      <c r="J50" s="147">
        <v>9440526.1471764222</v>
      </c>
      <c r="K50" s="147">
        <v>9827854.1658284981</v>
      </c>
      <c r="L50" s="147">
        <v>770364.64931592101</v>
      </c>
      <c r="M50" s="1252" t="s">
        <v>35</v>
      </c>
      <c r="N50" s="1252" t="s">
        <v>35</v>
      </c>
      <c r="O50" s="1091"/>
      <c r="P50" s="594"/>
      <c r="Q50" s="147">
        <v>218265.28523529228</v>
      </c>
      <c r="R50" s="147">
        <v>9057489.5165125746</v>
      </c>
      <c r="S50" s="147">
        <v>8839224.2312772814</v>
      </c>
      <c r="T50" s="147">
        <v>7220988.5462413095</v>
      </c>
      <c r="U50" s="147">
        <v>460418.2977659739</v>
      </c>
      <c r="V50" s="147">
        <v>294236.49897882773</v>
      </c>
      <c r="W50" s="147">
        <v>117774.22450402997</v>
      </c>
      <c r="X50" s="147">
        <v>176462.27447479742</v>
      </c>
      <c r="Y50" s="147">
        <v>745807.58277864149</v>
      </c>
      <c r="Z50" s="147">
        <v>1609388.4710698163</v>
      </c>
      <c r="AA50" s="169"/>
    </row>
    <row r="51" spans="1:27" ht="18" customHeight="1">
      <c r="A51" s="1090"/>
      <c r="B51" s="1090" t="s">
        <v>36</v>
      </c>
      <c r="C51" s="1088"/>
      <c r="D51" s="594"/>
      <c r="E51" s="147">
        <v>32811215.264207724</v>
      </c>
      <c r="F51" s="147">
        <v>26454964.950231459</v>
      </c>
      <c r="G51" s="147">
        <v>17661551.063483715</v>
      </c>
      <c r="H51" s="147">
        <v>911093.26899546944</v>
      </c>
      <c r="I51" s="147">
        <v>579764.01952354854</v>
      </c>
      <c r="J51" s="147">
        <v>7302556.5982287442</v>
      </c>
      <c r="K51" s="147">
        <v>6356250.3139762459</v>
      </c>
      <c r="L51" s="147">
        <v>665088.59596221184</v>
      </c>
      <c r="M51" s="1094"/>
      <c r="N51" s="1094" t="s">
        <v>36</v>
      </c>
      <c r="O51" s="1092"/>
      <c r="P51" s="594"/>
      <c r="Q51" s="147">
        <v>139347.76877464293</v>
      </c>
      <c r="R51" s="147">
        <v>5691161.7180140372</v>
      </c>
      <c r="S51" s="147">
        <v>5551813.9492393937</v>
      </c>
      <c r="T51" s="147">
        <v>4488567.6691377843</v>
      </c>
      <c r="U51" s="147">
        <v>312698.47764591075</v>
      </c>
      <c r="V51" s="147">
        <v>245981.94658545486</v>
      </c>
      <c r="W51" s="147">
        <v>107217.87664149009</v>
      </c>
      <c r="X51" s="147">
        <v>138764.06994396489</v>
      </c>
      <c r="Y51" s="147">
        <v>230303.16398335819</v>
      </c>
      <c r="Z51" s="147">
        <v>734869.0198535989</v>
      </c>
      <c r="AA51" s="169"/>
    </row>
    <row r="52" spans="1:27" ht="18" customHeight="1">
      <c r="A52" s="1090"/>
      <c r="B52" s="1090" t="s">
        <v>37</v>
      </c>
      <c r="C52" s="1088"/>
      <c r="D52" s="594"/>
      <c r="E52" s="147">
        <v>75402077.365110606</v>
      </c>
      <c r="F52" s="147">
        <v>60812806.776954174</v>
      </c>
      <c r="G52" s="147">
        <v>32105395.531007309</v>
      </c>
      <c r="H52" s="147">
        <v>13529123.925405381</v>
      </c>
      <c r="I52" s="147">
        <v>782404.62790509558</v>
      </c>
      <c r="J52" s="147">
        <v>14395882.692636412</v>
      </c>
      <c r="K52" s="147">
        <v>14589270.58815641</v>
      </c>
      <c r="L52" s="147">
        <v>1067871.7425062521</v>
      </c>
      <c r="M52" s="1094"/>
      <c r="N52" s="1094" t="s">
        <v>37</v>
      </c>
      <c r="O52" s="1092"/>
      <c r="P52" s="594"/>
      <c r="Q52" s="147">
        <v>345738.60286838008</v>
      </c>
      <c r="R52" s="147">
        <v>13521398.845650153</v>
      </c>
      <c r="S52" s="147">
        <v>13175660.242781764</v>
      </c>
      <c r="T52" s="147">
        <v>11607425.602292333</v>
      </c>
      <c r="U52" s="147">
        <v>746069.38764851377</v>
      </c>
      <c r="V52" s="147">
        <v>302732.20697605354</v>
      </c>
      <c r="W52" s="147">
        <v>88369.753802999607</v>
      </c>
      <c r="X52" s="147">
        <v>214362.45317305395</v>
      </c>
      <c r="Y52" s="147">
        <v>1814597.7466761891</v>
      </c>
      <c r="Z52" s="147">
        <v>2334030.7925410606</v>
      </c>
      <c r="AA52" s="169"/>
    </row>
    <row r="53" spans="1:27" ht="18" customHeight="1">
      <c r="A53" s="1090"/>
      <c r="B53" s="1090" t="s">
        <v>38</v>
      </c>
      <c r="C53" s="1088"/>
      <c r="D53" s="594"/>
      <c r="E53" s="147">
        <v>87435889.765820876</v>
      </c>
      <c r="F53" s="147">
        <v>66700928.912041359</v>
      </c>
      <c r="G53" s="147">
        <v>50846694.080646068</v>
      </c>
      <c r="H53" s="147">
        <v>2247311.4925726103</v>
      </c>
      <c r="I53" s="147">
        <v>867704.86151567008</v>
      </c>
      <c r="J53" s="147">
        <v>12739218.477306971</v>
      </c>
      <c r="K53" s="147">
        <v>20734960.853779536</v>
      </c>
      <c r="L53" s="147">
        <v>842396.91008146596</v>
      </c>
      <c r="M53" s="1094"/>
      <c r="N53" s="1094" t="s">
        <v>38</v>
      </c>
      <c r="O53" s="1092"/>
      <c r="P53" s="594"/>
      <c r="Q53" s="147">
        <v>433706.53187504964</v>
      </c>
      <c r="R53" s="147">
        <v>19892563.943698075</v>
      </c>
      <c r="S53" s="147">
        <v>19458857.411823023</v>
      </c>
      <c r="T53" s="147">
        <v>14726280.026894944</v>
      </c>
      <c r="U53" s="147">
        <v>784197.10038545518</v>
      </c>
      <c r="V53" s="147">
        <v>543317.33090410836</v>
      </c>
      <c r="W53" s="147">
        <v>225089.60539591307</v>
      </c>
      <c r="X53" s="147">
        <v>318227.72550819512</v>
      </c>
      <c r="Y53" s="147">
        <v>1754153.482664865</v>
      </c>
      <c r="Z53" s="147">
        <v>5159216.4363033799</v>
      </c>
      <c r="AA53" s="169"/>
    </row>
    <row r="54" spans="1:27" ht="18" customHeight="1" thickBot="1">
      <c r="A54" s="1251" t="s">
        <v>39</v>
      </c>
      <c r="B54" s="1251"/>
      <c r="C54" s="1089"/>
      <c r="D54" s="596"/>
      <c r="E54" s="151">
        <v>27751992.497099988</v>
      </c>
      <c r="F54" s="151">
        <v>20252355.905169204</v>
      </c>
      <c r="G54" s="151">
        <v>13674184.15934597</v>
      </c>
      <c r="H54" s="151">
        <v>1090324.9081978663</v>
      </c>
      <c r="I54" s="151">
        <v>291503.52125506481</v>
      </c>
      <c r="J54" s="151">
        <v>5196343.3163703214</v>
      </c>
      <c r="K54" s="151">
        <v>7499636.5919307722</v>
      </c>
      <c r="L54" s="151">
        <v>391516.88611700933</v>
      </c>
      <c r="M54" s="1251" t="s">
        <v>39</v>
      </c>
      <c r="N54" s="1251"/>
      <c r="O54" s="1093"/>
      <c r="P54" s="596"/>
      <c r="Q54" s="151">
        <v>131257.1774248633</v>
      </c>
      <c r="R54" s="151">
        <v>7108119.7058137637</v>
      </c>
      <c r="S54" s="151">
        <v>6976862.5283888923</v>
      </c>
      <c r="T54" s="151">
        <v>5136784.5378581099</v>
      </c>
      <c r="U54" s="151">
        <v>324981.98370098375</v>
      </c>
      <c r="V54" s="151">
        <v>223974.04660451534</v>
      </c>
      <c r="W54" s="151">
        <v>105579.79344848491</v>
      </c>
      <c r="X54" s="151">
        <v>118394.2531560301</v>
      </c>
      <c r="Y54" s="151">
        <v>534618.41762288311</v>
      </c>
      <c r="Z54" s="151">
        <v>1825740.3778481726</v>
      </c>
      <c r="AA54" s="431"/>
    </row>
    <row r="55" spans="1:27" s="43" customFormat="1">
      <c r="B55" s="14"/>
      <c r="C55" s="14"/>
      <c r="D55" s="15"/>
      <c r="H55" s="44"/>
    </row>
    <row r="56" spans="1:27" ht="26.1" customHeight="1"/>
    <row r="57" spans="1:27" ht="26.1" customHeight="1"/>
    <row r="58" spans="1:27" ht="26.1" customHeight="1"/>
    <row r="59" spans="1:27" ht="26.1" customHeight="1"/>
    <row r="60" spans="1:27" ht="26.1" customHeight="1"/>
    <row r="61" spans="1:27" ht="26.1" customHeight="1"/>
    <row r="62" spans="1:27" ht="26.1" customHeight="1"/>
    <row r="63" spans="1:27" ht="26.1" customHeight="1"/>
    <row r="64" spans="1:27" ht="26.1" customHeight="1"/>
    <row r="65" ht="26.1" customHeight="1"/>
    <row r="66" ht="26.1" customHeight="1"/>
    <row r="67" ht="26.1" customHeight="1"/>
    <row r="68" ht="26.1" customHeight="1"/>
    <row r="69" ht="26.1" customHeight="1"/>
    <row r="70" ht="26.1" customHeight="1"/>
    <row r="71" ht="26.1" customHeight="1"/>
    <row r="72" ht="26.1" customHeight="1"/>
    <row r="73" ht="26.1" customHeight="1"/>
    <row r="74" ht="26.1" customHeight="1"/>
    <row r="75" ht="26.1" customHeight="1"/>
    <row r="76" ht="26.1" customHeight="1"/>
  </sheetData>
  <mergeCells count="76">
    <mergeCell ref="AN13:AP13"/>
    <mergeCell ref="AB13:AD13"/>
    <mergeCell ref="M13:O13"/>
    <mergeCell ref="M11:O11"/>
    <mergeCell ref="A21:C21"/>
    <mergeCell ref="A22:C22"/>
    <mergeCell ref="A23:C23"/>
    <mergeCell ref="A10:C10"/>
    <mergeCell ref="A11:C11"/>
    <mergeCell ref="A12:C12"/>
    <mergeCell ref="G4:G5"/>
    <mergeCell ref="M14:O14"/>
    <mergeCell ref="M54:N54"/>
    <mergeCell ref="M16:O16"/>
    <mergeCell ref="M12:O12"/>
    <mergeCell ref="M15:O15"/>
    <mergeCell ref="M7:O7"/>
    <mergeCell ref="M9:O9"/>
    <mergeCell ref="M10:O10"/>
    <mergeCell ref="M6:O6"/>
    <mergeCell ref="M8:O8"/>
    <mergeCell ref="M21:O21"/>
    <mergeCell ref="M27:O27"/>
    <mergeCell ref="M33:O33"/>
    <mergeCell ref="M22:O22"/>
    <mergeCell ref="M23:O23"/>
    <mergeCell ref="M49:O49"/>
    <mergeCell ref="M24:O24"/>
    <mergeCell ref="M50:N50"/>
    <mergeCell ref="A16:C16"/>
    <mergeCell ref="M34:N34"/>
    <mergeCell ref="M19:O19"/>
    <mergeCell ref="A34:B34"/>
    <mergeCell ref="M17:O17"/>
    <mergeCell ref="A18:C18"/>
    <mergeCell ref="A33:C33"/>
    <mergeCell ref="A20:C20"/>
    <mergeCell ref="M48:N48"/>
    <mergeCell ref="M20:O20"/>
    <mergeCell ref="M18:O18"/>
    <mergeCell ref="A48:B48"/>
    <mergeCell ref="A27:C27"/>
    <mergeCell ref="Q1:S1"/>
    <mergeCell ref="J4:J5"/>
    <mergeCell ref="Q3:Q5"/>
    <mergeCell ref="R4:R5"/>
    <mergeCell ref="M3:O5"/>
    <mergeCell ref="H1:J1"/>
    <mergeCell ref="H4:H5"/>
    <mergeCell ref="I4:I5"/>
    <mergeCell ref="L3:L5"/>
    <mergeCell ref="K3:K5"/>
    <mergeCell ref="S4:S5"/>
    <mergeCell ref="T3:T5"/>
    <mergeCell ref="Z3:Z5"/>
    <mergeCell ref="W4:W5"/>
    <mergeCell ref="X4:X5"/>
    <mergeCell ref="U3:U5"/>
    <mergeCell ref="V4:V5"/>
    <mergeCell ref="Y3:Y5"/>
    <mergeCell ref="A50:B50"/>
    <mergeCell ref="A54:B54"/>
    <mergeCell ref="E3:E5"/>
    <mergeCell ref="F4:F5"/>
    <mergeCell ref="A8:C8"/>
    <mergeCell ref="A6:C6"/>
    <mergeCell ref="A9:C9"/>
    <mergeCell ref="A3:C5"/>
    <mergeCell ref="A7:C7"/>
    <mergeCell ref="A49:C49"/>
    <mergeCell ref="A13:C13"/>
    <mergeCell ref="A17:C17"/>
    <mergeCell ref="A19:C19"/>
    <mergeCell ref="A15:C15"/>
    <mergeCell ref="A24:C24"/>
    <mergeCell ref="A14:C14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3" manualBreakCount="3">
    <brk id="7" max="1048575" man="1"/>
    <brk id="12" max="1048575" man="1"/>
    <brk id="19" max="43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A64"/>
  <sheetViews>
    <sheetView view="pageBreakPreview" topLeftCell="O1" zoomScaleNormal="50" zoomScaleSheetLayoutView="75" workbookViewId="0">
      <selection activeCell="J65" sqref="J65"/>
    </sheetView>
  </sheetViews>
  <sheetFormatPr defaultColWidth="9.109375" defaultRowHeight="15.6"/>
  <cols>
    <col min="1" max="1" width="2.33203125" style="37" customWidth="1"/>
    <col min="2" max="2" width="15.6640625" style="37" customWidth="1"/>
    <col min="3" max="3" width="2.33203125" style="37" customWidth="1"/>
    <col min="4" max="4" width="1.6640625" style="38" customWidth="1"/>
    <col min="5" max="7" width="22.109375" style="48" customWidth="1"/>
    <col min="8" max="12" width="18.33203125" style="48" customWidth="1"/>
    <col min="13" max="13" width="2.33203125" style="37" customWidth="1"/>
    <col min="14" max="14" width="15.6640625" style="37" customWidth="1"/>
    <col min="15" max="15" width="2.33203125" style="37" customWidth="1"/>
    <col min="16" max="16" width="1.6640625" style="38" customWidth="1"/>
    <col min="17" max="19" width="22.109375" style="48" customWidth="1"/>
    <col min="20" max="23" width="15.33203125" style="48" customWidth="1"/>
    <col min="24" max="24" width="13.33203125" style="48" customWidth="1"/>
    <col min="25" max="25" width="14.33203125" style="48" customWidth="1"/>
    <col min="26" max="26" width="15.33203125" style="48" customWidth="1"/>
    <col min="27" max="16384" width="9.109375" style="48"/>
  </cols>
  <sheetData>
    <row r="1" spans="1:27" s="24" customFormat="1" ht="35.1" customHeight="1">
      <c r="A1" s="583"/>
      <c r="B1" s="583"/>
      <c r="C1" s="583"/>
      <c r="D1" s="583"/>
      <c r="E1" s="583"/>
      <c r="F1" s="583"/>
      <c r="G1" s="104" t="s">
        <v>367</v>
      </c>
      <c r="H1" s="1305" t="s">
        <v>278</v>
      </c>
      <c r="I1" s="1305"/>
      <c r="J1" s="1305"/>
      <c r="K1" s="583"/>
      <c r="L1" s="583"/>
      <c r="M1" s="617"/>
      <c r="N1" s="617"/>
      <c r="O1" s="617"/>
      <c r="P1" s="617"/>
      <c r="Q1" s="617"/>
      <c r="R1" s="617"/>
      <c r="S1" s="104" t="s">
        <v>367</v>
      </c>
      <c r="T1" s="1305" t="s">
        <v>279</v>
      </c>
      <c r="U1" s="1305"/>
      <c r="V1" s="1305"/>
      <c r="W1" s="1305"/>
      <c r="X1" s="1305"/>
      <c r="Y1" s="103"/>
      <c r="Z1" s="103"/>
    </row>
    <row r="2" spans="1:27" ht="12.9" customHeight="1" thickBot="1">
      <c r="A2" s="51"/>
      <c r="B2" s="587"/>
      <c r="C2" s="587"/>
      <c r="D2" s="607"/>
      <c r="E2" s="51"/>
      <c r="F2" s="51"/>
      <c r="G2" s="51"/>
      <c r="H2" s="618"/>
      <c r="I2" s="51"/>
      <c r="J2" s="51"/>
      <c r="K2" s="28" t="s">
        <v>66</v>
      </c>
      <c r="M2" s="51"/>
      <c r="N2" s="587"/>
      <c r="O2" s="587"/>
      <c r="P2" s="607"/>
      <c r="Q2" s="51"/>
      <c r="R2" s="51"/>
      <c r="S2" s="51"/>
      <c r="T2" s="51"/>
      <c r="U2" s="51"/>
      <c r="V2" s="51"/>
      <c r="W2" s="51"/>
      <c r="X2" s="51"/>
      <c r="Y2" s="51"/>
      <c r="Z2" s="28" t="s">
        <v>66</v>
      </c>
    </row>
    <row r="3" spans="1:27" s="590" customFormat="1" ht="15" customHeight="1">
      <c r="A3" s="1300" t="s">
        <v>1</v>
      </c>
      <c r="B3" s="1300"/>
      <c r="C3" s="1300"/>
      <c r="D3" s="30"/>
      <c r="E3" s="1207" t="s">
        <v>904</v>
      </c>
      <c r="F3" s="279" t="s">
        <v>174</v>
      </c>
      <c r="G3" s="279"/>
      <c r="H3" s="279"/>
      <c r="I3" s="279"/>
      <c r="J3" s="279"/>
      <c r="K3" s="1207" t="s">
        <v>905</v>
      </c>
      <c r="L3" s="1207" t="s">
        <v>906</v>
      </c>
      <c r="M3" s="1300" t="s">
        <v>1</v>
      </c>
      <c r="N3" s="1300"/>
      <c r="O3" s="1300"/>
      <c r="P3" s="30"/>
      <c r="Q3" s="1207" t="s">
        <v>907</v>
      </c>
      <c r="R3" s="279" t="s">
        <v>175</v>
      </c>
      <c r="S3" s="614"/>
      <c r="T3" s="1218" t="s">
        <v>908</v>
      </c>
      <c r="U3" s="1218" t="s">
        <v>79</v>
      </c>
      <c r="V3" s="279" t="s">
        <v>176</v>
      </c>
      <c r="W3" s="279"/>
      <c r="X3" s="279"/>
      <c r="Y3" s="1218" t="s">
        <v>543</v>
      </c>
      <c r="Z3" s="1215" t="s">
        <v>909</v>
      </c>
    </row>
    <row r="4" spans="1:27" s="590" customFormat="1" ht="15" customHeight="1">
      <c r="A4" s="1301"/>
      <c r="B4" s="1301"/>
      <c r="C4" s="1301"/>
      <c r="D4" s="30"/>
      <c r="E4" s="1208"/>
      <c r="F4" s="1210" t="s">
        <v>910</v>
      </c>
      <c r="G4" s="1210" t="s">
        <v>177</v>
      </c>
      <c r="H4" s="1223" t="s">
        <v>178</v>
      </c>
      <c r="I4" s="1210" t="s">
        <v>179</v>
      </c>
      <c r="J4" s="1210" t="s">
        <v>86</v>
      </c>
      <c r="K4" s="1208"/>
      <c r="L4" s="1208"/>
      <c r="M4" s="1301"/>
      <c r="N4" s="1301"/>
      <c r="O4" s="1301"/>
      <c r="P4" s="30"/>
      <c r="Q4" s="1208"/>
      <c r="R4" s="1210" t="s">
        <v>911</v>
      </c>
      <c r="S4" s="1210" t="s">
        <v>912</v>
      </c>
      <c r="T4" s="1219"/>
      <c r="U4" s="1219"/>
      <c r="V4" s="1210" t="s">
        <v>913</v>
      </c>
      <c r="W4" s="1210" t="s">
        <v>180</v>
      </c>
      <c r="X4" s="1210" t="s">
        <v>181</v>
      </c>
      <c r="Y4" s="1219"/>
      <c r="Z4" s="1216"/>
    </row>
    <row r="5" spans="1:27" s="590" customFormat="1" ht="48.75" customHeight="1">
      <c r="A5" s="1302"/>
      <c r="B5" s="1302"/>
      <c r="C5" s="1302"/>
      <c r="D5" s="31"/>
      <c r="E5" s="1209"/>
      <c r="F5" s="1209"/>
      <c r="G5" s="1209"/>
      <c r="H5" s="1220"/>
      <c r="I5" s="1209"/>
      <c r="J5" s="1209"/>
      <c r="K5" s="1209"/>
      <c r="L5" s="1209"/>
      <c r="M5" s="1302"/>
      <c r="N5" s="1302"/>
      <c r="O5" s="1302"/>
      <c r="P5" s="31"/>
      <c r="Q5" s="1209"/>
      <c r="R5" s="1209"/>
      <c r="S5" s="1209"/>
      <c r="T5" s="1220"/>
      <c r="U5" s="1220"/>
      <c r="V5" s="1209"/>
      <c r="W5" s="1209"/>
      <c r="X5" s="1209"/>
      <c r="Y5" s="1220"/>
      <c r="Z5" s="1217"/>
    </row>
    <row r="6" spans="1:27" s="33" customFormat="1" ht="12" hidden="1" customHeight="1">
      <c r="A6" s="1297" t="s">
        <v>212</v>
      </c>
      <c r="B6" s="1297"/>
      <c r="C6" s="1297"/>
      <c r="D6" s="32"/>
      <c r="E6" s="57">
        <v>38000283</v>
      </c>
      <c r="F6" s="58">
        <v>23119731</v>
      </c>
      <c r="G6" s="58">
        <v>18735446</v>
      </c>
      <c r="H6" s="58">
        <v>1337340</v>
      </c>
      <c r="I6" s="58">
        <v>283593</v>
      </c>
      <c r="J6" s="58">
        <v>2763352</v>
      </c>
      <c r="K6" s="58">
        <v>14880553</v>
      </c>
      <c r="L6" s="58">
        <v>466136</v>
      </c>
      <c r="M6" s="1297" t="s">
        <v>212</v>
      </c>
      <c r="N6" s="1297"/>
      <c r="O6" s="1297"/>
      <c r="P6" s="32"/>
      <c r="Q6" s="57">
        <v>144874</v>
      </c>
      <c r="R6" s="58">
        <v>14414416</v>
      </c>
      <c r="S6" s="58">
        <v>14269542</v>
      </c>
      <c r="T6" s="58">
        <v>8469278</v>
      </c>
      <c r="U6" s="58">
        <v>749352</v>
      </c>
      <c r="V6" s="58">
        <v>440975</v>
      </c>
      <c r="W6" s="58">
        <v>15847</v>
      </c>
      <c r="X6" s="58">
        <v>425127</v>
      </c>
      <c r="Y6" s="58"/>
      <c r="Z6" s="58">
        <v>4609938</v>
      </c>
    </row>
    <row r="7" spans="1:27" s="33" customFormat="1" ht="12" hidden="1" customHeight="1">
      <c r="A7" s="1296" t="s">
        <v>213</v>
      </c>
      <c r="B7" s="1296"/>
      <c r="C7" s="1296"/>
      <c r="D7" s="32"/>
      <c r="E7" s="60">
        <v>32226756</v>
      </c>
      <c r="F7" s="59">
        <v>22138842</v>
      </c>
      <c r="G7" s="59">
        <v>16632055</v>
      </c>
      <c r="H7" s="59">
        <v>1170289</v>
      </c>
      <c r="I7" s="59">
        <v>234783</v>
      </c>
      <c r="J7" s="59">
        <v>4101716</v>
      </c>
      <c r="K7" s="59">
        <v>10087914</v>
      </c>
      <c r="L7" s="59">
        <v>460044</v>
      </c>
      <c r="M7" s="1296" t="s">
        <v>213</v>
      </c>
      <c r="N7" s="1296"/>
      <c r="O7" s="1296"/>
      <c r="P7" s="32"/>
      <c r="Q7" s="60">
        <v>143678</v>
      </c>
      <c r="R7" s="59">
        <v>9627870</v>
      </c>
      <c r="S7" s="59">
        <v>9484193</v>
      </c>
      <c r="T7" s="59">
        <v>8025685</v>
      </c>
      <c r="U7" s="59">
        <v>1170156</v>
      </c>
      <c r="V7" s="59">
        <v>602330</v>
      </c>
      <c r="W7" s="59">
        <v>28678</v>
      </c>
      <c r="X7" s="59">
        <v>573652</v>
      </c>
      <c r="Y7" s="59"/>
      <c r="Z7" s="59">
        <v>-313979</v>
      </c>
    </row>
    <row r="8" spans="1:27" s="33" customFormat="1" ht="12" hidden="1" customHeight="1">
      <c r="A8" s="1296" t="s">
        <v>214</v>
      </c>
      <c r="B8" s="1296"/>
      <c r="C8" s="1296"/>
      <c r="D8" s="32"/>
      <c r="E8" s="60">
        <v>29069572.076642986</v>
      </c>
      <c r="F8" s="59">
        <v>21647931.534650508</v>
      </c>
      <c r="G8" s="59">
        <v>18772155.554229092</v>
      </c>
      <c r="H8" s="59">
        <v>172756.46152927834</v>
      </c>
      <c r="I8" s="59">
        <v>163522.35420521698</v>
      </c>
      <c r="J8" s="59">
        <v>2539497.1646869215</v>
      </c>
      <c r="K8" s="59">
        <v>7421640.541992479</v>
      </c>
      <c r="L8" s="59">
        <v>302709.06703277025</v>
      </c>
      <c r="M8" s="1296" t="s">
        <v>214</v>
      </c>
      <c r="N8" s="1296"/>
      <c r="O8" s="1296"/>
      <c r="P8" s="32"/>
      <c r="Q8" s="60">
        <v>130730.91386617321</v>
      </c>
      <c r="R8" s="59">
        <v>7118931.4749597088</v>
      </c>
      <c r="S8" s="59">
        <v>6988200.5610935353</v>
      </c>
      <c r="T8" s="59">
        <v>5637055.8108995399</v>
      </c>
      <c r="U8" s="59">
        <v>420523.60771205154</v>
      </c>
      <c r="V8" s="59">
        <v>333007.1628961977</v>
      </c>
      <c r="W8" s="59">
        <v>59684.474422491498</v>
      </c>
      <c r="X8" s="59">
        <v>273322.68847370619</v>
      </c>
      <c r="Y8" s="59"/>
      <c r="Z8" s="59">
        <v>597613.97958574584</v>
      </c>
    </row>
    <row r="9" spans="1:27" s="33" customFormat="1" ht="12" hidden="1" customHeight="1">
      <c r="A9" s="1296" t="s">
        <v>215</v>
      </c>
      <c r="B9" s="1296"/>
      <c r="C9" s="1296"/>
      <c r="D9" s="32"/>
      <c r="E9" s="60">
        <v>24819993.317398854</v>
      </c>
      <c r="F9" s="59">
        <v>17844294.803962823</v>
      </c>
      <c r="G9" s="59">
        <v>12882690.68080934</v>
      </c>
      <c r="H9" s="59">
        <v>1125089.9624543297</v>
      </c>
      <c r="I9" s="59">
        <v>190551.19871767136</v>
      </c>
      <c r="J9" s="59">
        <v>3645962.9619814614</v>
      </c>
      <c r="K9" s="59">
        <v>6975698.5134360427</v>
      </c>
      <c r="L9" s="59">
        <v>426892.1730062422</v>
      </c>
      <c r="M9" s="1296" t="s">
        <v>215</v>
      </c>
      <c r="N9" s="1296"/>
      <c r="O9" s="1296"/>
      <c r="P9" s="32"/>
      <c r="Q9" s="60">
        <v>131103.87391954917</v>
      </c>
      <c r="R9" s="59">
        <v>6548806.340429808</v>
      </c>
      <c r="S9" s="59">
        <v>6417702.4665102568</v>
      </c>
      <c r="T9" s="59">
        <v>5466864.7140928665</v>
      </c>
      <c r="U9" s="59">
        <v>1034012.4360963171</v>
      </c>
      <c r="V9" s="59">
        <v>303980.92521621432</v>
      </c>
      <c r="W9" s="59">
        <v>16098.013782967242</v>
      </c>
      <c r="X9" s="59">
        <v>287882.91143324785</v>
      </c>
      <c r="Y9" s="59"/>
      <c r="Z9" s="59">
        <v>-387155.60889514175</v>
      </c>
    </row>
    <row r="10" spans="1:27" s="33" customFormat="1" ht="12" hidden="1" customHeight="1">
      <c r="A10" s="1296" t="s">
        <v>216</v>
      </c>
      <c r="B10" s="1296"/>
      <c r="C10" s="1296"/>
      <c r="D10" s="32"/>
      <c r="E10" s="60">
        <v>29102293.856366757</v>
      </c>
      <c r="F10" s="59">
        <v>20837046.898252077</v>
      </c>
      <c r="G10" s="59">
        <v>15872061.056433925</v>
      </c>
      <c r="H10" s="59">
        <v>1056363.8837436531</v>
      </c>
      <c r="I10" s="59">
        <v>250388.18022977101</v>
      </c>
      <c r="J10" s="59">
        <v>3658233.7778447401</v>
      </c>
      <c r="K10" s="59">
        <v>8265246.9581146343</v>
      </c>
      <c r="L10" s="59">
        <v>406804.5686220582</v>
      </c>
      <c r="M10" s="1296" t="s">
        <v>216</v>
      </c>
      <c r="N10" s="1296"/>
      <c r="O10" s="1296"/>
      <c r="P10" s="32"/>
      <c r="Q10" s="60">
        <v>145916.38920010332</v>
      </c>
      <c r="R10" s="59">
        <v>7858442.3894925797</v>
      </c>
      <c r="S10" s="59">
        <v>7712526.0002924874</v>
      </c>
      <c r="T10" s="59">
        <v>6094944.5022909548</v>
      </c>
      <c r="U10" s="59">
        <v>877922.28213486751</v>
      </c>
      <c r="V10" s="59">
        <v>261568.78730754051</v>
      </c>
      <c r="W10" s="59">
        <v>20638.930407842308</v>
      </c>
      <c r="X10" s="59">
        <v>240929.85689969809</v>
      </c>
      <c r="Y10" s="59"/>
      <c r="Z10" s="59">
        <v>478090.42855911684</v>
      </c>
    </row>
    <row r="11" spans="1:27" s="593" customFormat="1" ht="13.65" hidden="1" customHeight="1">
      <c r="A11" s="1277" t="s">
        <v>217</v>
      </c>
      <c r="B11" s="1277"/>
      <c r="C11" s="1277"/>
      <c r="D11" s="22"/>
      <c r="E11" s="50">
        <v>40672262.673198916</v>
      </c>
      <c r="F11" s="50">
        <v>29879911.075867962</v>
      </c>
      <c r="G11" s="50">
        <v>21851352.915336061</v>
      </c>
      <c r="H11" s="50">
        <v>2729894.3008566457</v>
      </c>
      <c r="I11" s="50">
        <v>305068.77746287436</v>
      </c>
      <c r="J11" s="50">
        <v>4993595.0822123019</v>
      </c>
      <c r="K11" s="50">
        <v>10792351.597330956</v>
      </c>
      <c r="L11" s="50">
        <v>478745.22864931426</v>
      </c>
      <c r="M11" s="1277" t="s">
        <v>217</v>
      </c>
      <c r="N11" s="1277"/>
      <c r="O11" s="1277"/>
      <c r="P11" s="22"/>
      <c r="Q11" s="50">
        <v>156163.99964706821</v>
      </c>
      <c r="R11" s="50">
        <v>10313606.368681652</v>
      </c>
      <c r="S11" s="50">
        <v>10157442.369034547</v>
      </c>
      <c r="T11" s="50">
        <v>8039996.3683346724</v>
      </c>
      <c r="U11" s="50">
        <v>820930.84080894408</v>
      </c>
      <c r="V11" s="50">
        <v>277984.27922400029</v>
      </c>
      <c r="W11" s="50">
        <v>14150.299261085354</v>
      </c>
      <c r="X11" s="50">
        <v>263833.97996291541</v>
      </c>
      <c r="Y11" s="50"/>
      <c r="Z11" s="50">
        <v>1018530.8806669471</v>
      </c>
    </row>
    <row r="12" spans="1:27" s="33" customFormat="1" ht="13.65" hidden="1" customHeight="1">
      <c r="A12" s="1296" t="s">
        <v>218</v>
      </c>
      <c r="B12" s="1296"/>
      <c r="C12" s="1296"/>
      <c r="D12" s="32"/>
      <c r="E12" s="50">
        <v>43572072.339658655</v>
      </c>
      <c r="F12" s="50">
        <v>32445530.334238995</v>
      </c>
      <c r="G12" s="50">
        <v>24005055.943400685</v>
      </c>
      <c r="H12" s="50">
        <v>2157245.336804044</v>
      </c>
      <c r="I12" s="50">
        <v>352598.90561494918</v>
      </c>
      <c r="J12" s="50">
        <v>5930630.1484193057</v>
      </c>
      <c r="K12" s="50">
        <v>11126542.005419679</v>
      </c>
      <c r="L12" s="50">
        <v>525200.69083238707</v>
      </c>
      <c r="M12" s="1296" t="s">
        <v>218</v>
      </c>
      <c r="N12" s="1296"/>
      <c r="O12" s="1296"/>
      <c r="P12" s="32"/>
      <c r="Q12" s="50">
        <v>187165.6268912231</v>
      </c>
      <c r="R12" s="50">
        <v>10601341.314587303</v>
      </c>
      <c r="S12" s="50">
        <v>10414175.687696068</v>
      </c>
      <c r="T12" s="50">
        <v>7963101.510900951</v>
      </c>
      <c r="U12" s="50">
        <v>1026322.270136049</v>
      </c>
      <c r="V12" s="50">
        <v>284959.71915315912</v>
      </c>
      <c r="W12" s="50">
        <v>294.78718647963939</v>
      </c>
      <c r="X12" s="50">
        <v>284664.93196667929</v>
      </c>
      <c r="Y12" s="50"/>
      <c r="Z12" s="50">
        <v>1139792.187505922</v>
      </c>
    </row>
    <row r="13" spans="1:27" s="33" customFormat="1" ht="13.65" hidden="1" customHeight="1">
      <c r="A13" s="1277" t="s">
        <v>219</v>
      </c>
      <c r="B13" s="1277"/>
      <c r="C13" s="1277"/>
      <c r="D13" s="32"/>
      <c r="E13" s="50">
        <v>47259483.913721323</v>
      </c>
      <c r="F13" s="50">
        <v>33684656.768799976</v>
      </c>
      <c r="G13" s="50">
        <v>24484406.996289901</v>
      </c>
      <c r="H13" s="50">
        <v>2807794.2384844734</v>
      </c>
      <c r="I13" s="50">
        <v>350158.01139242103</v>
      </c>
      <c r="J13" s="50">
        <v>6042297.522633181</v>
      </c>
      <c r="K13" s="50">
        <v>13574827.144921239</v>
      </c>
      <c r="L13" s="50">
        <v>512396.6005255112</v>
      </c>
      <c r="M13" s="1277" t="s">
        <v>219</v>
      </c>
      <c r="N13" s="1277"/>
      <c r="O13" s="1277"/>
      <c r="P13" s="32"/>
      <c r="Q13" s="50">
        <v>190731.49778242438</v>
      </c>
      <c r="R13" s="50">
        <v>13062430.544395834</v>
      </c>
      <c r="S13" s="50">
        <v>12871699.04661341</v>
      </c>
      <c r="T13" s="50">
        <v>7929324.4792687837</v>
      </c>
      <c r="U13" s="50">
        <v>954502.41136458144</v>
      </c>
      <c r="V13" s="50">
        <v>218356.26018903914</v>
      </c>
      <c r="W13" s="50">
        <v>17186.755236599158</v>
      </c>
      <c r="X13" s="50">
        <v>201169.50495243998</v>
      </c>
      <c r="Y13" s="50"/>
      <c r="Z13" s="50">
        <v>3769515.8957910049</v>
      </c>
    </row>
    <row r="14" spans="1:27" s="33" customFormat="1" ht="13.65" hidden="1" customHeight="1">
      <c r="A14" s="1296" t="s">
        <v>220</v>
      </c>
      <c r="B14" s="1296"/>
      <c r="C14" s="1296"/>
      <c r="D14" s="32"/>
      <c r="E14" s="50">
        <v>42939979.18236322</v>
      </c>
      <c r="F14" s="50">
        <v>33110843.958381366</v>
      </c>
      <c r="G14" s="50">
        <v>24497213.916754019</v>
      </c>
      <c r="H14" s="50">
        <v>1687337.6618944022</v>
      </c>
      <c r="I14" s="50">
        <v>348765.98541615397</v>
      </c>
      <c r="J14" s="50">
        <v>6577526.3943167655</v>
      </c>
      <c r="K14" s="50">
        <v>9829135.2239819486</v>
      </c>
      <c r="L14" s="50">
        <v>470354.49927135644</v>
      </c>
      <c r="M14" s="1296" t="s">
        <v>220</v>
      </c>
      <c r="N14" s="1296"/>
      <c r="O14" s="1296"/>
      <c r="P14" s="32"/>
      <c r="Q14" s="50">
        <v>204279.10741063021</v>
      </c>
      <c r="R14" s="50">
        <v>9358780.7247105837</v>
      </c>
      <c r="S14" s="50">
        <v>9154501.617299946</v>
      </c>
      <c r="T14" s="50">
        <v>6822570.1342531554</v>
      </c>
      <c r="U14" s="50">
        <v>554887.74471714802</v>
      </c>
      <c r="V14" s="50">
        <v>291466.69882874022</v>
      </c>
      <c r="W14" s="50">
        <v>55883.958693366752</v>
      </c>
      <c r="X14" s="50">
        <v>235582.74013537337</v>
      </c>
      <c r="Y14" s="50"/>
      <c r="Z14" s="50">
        <v>1485577.0395008938</v>
      </c>
    </row>
    <row r="15" spans="1:27" s="33" customFormat="1" ht="13.65" hidden="1" customHeight="1">
      <c r="A15" s="1296" t="s">
        <v>221</v>
      </c>
      <c r="B15" s="1296"/>
      <c r="C15" s="1296"/>
      <c r="D15" s="32"/>
      <c r="E15" s="60">
        <v>44155190.766599782</v>
      </c>
      <c r="F15" s="59">
        <v>35150760.57344158</v>
      </c>
      <c r="G15" s="59">
        <v>25220554.404049248</v>
      </c>
      <c r="H15" s="59">
        <v>2793894.5958751007</v>
      </c>
      <c r="I15" s="59">
        <v>306626.31201307115</v>
      </c>
      <c r="J15" s="59">
        <v>6829685.2615041435</v>
      </c>
      <c r="K15" s="59">
        <v>9004430.1931582335</v>
      </c>
      <c r="L15" s="59">
        <v>416609.59113136854</v>
      </c>
      <c r="M15" s="1296" t="s">
        <v>221</v>
      </c>
      <c r="N15" s="1296"/>
      <c r="O15" s="1296"/>
      <c r="P15" s="32"/>
      <c r="Q15" s="59">
        <v>160089.07022375771</v>
      </c>
      <c r="R15" s="59">
        <v>8587820.6020268314</v>
      </c>
      <c r="S15" s="59">
        <v>8427731.5318030715</v>
      </c>
      <c r="T15" s="59">
        <v>6206733.0816315329</v>
      </c>
      <c r="U15" s="59">
        <v>880763.92955649877</v>
      </c>
      <c r="V15" s="59">
        <v>352645.20162932383</v>
      </c>
      <c r="W15" s="59">
        <v>50505.260158107929</v>
      </c>
      <c r="X15" s="59">
        <v>302139.94147121679</v>
      </c>
      <c r="Y15" s="59"/>
      <c r="Z15" s="59">
        <v>987589.31898573868</v>
      </c>
    </row>
    <row r="16" spans="1:27" s="33" customFormat="1" ht="15" hidden="1" customHeight="1">
      <c r="A16" s="1296" t="s">
        <v>222</v>
      </c>
      <c r="B16" s="1296"/>
      <c r="C16" s="1296"/>
      <c r="D16" s="32"/>
      <c r="E16" s="60">
        <v>38200211.007092766</v>
      </c>
      <c r="F16" s="59">
        <v>29839983.225627497</v>
      </c>
      <c r="G16" s="59">
        <v>21903701.178061981</v>
      </c>
      <c r="H16" s="59">
        <v>1587918.6961343121</v>
      </c>
      <c r="I16" s="59">
        <v>391515.31883234152</v>
      </c>
      <c r="J16" s="59">
        <v>5956848.0325988736</v>
      </c>
      <c r="K16" s="59">
        <v>8360227.7814652566</v>
      </c>
      <c r="L16" s="59">
        <v>386255.52875019697</v>
      </c>
      <c r="M16" s="1296" t="s">
        <v>222</v>
      </c>
      <c r="N16" s="1296"/>
      <c r="O16" s="1296"/>
      <c r="P16" s="32"/>
      <c r="Q16" s="59">
        <v>153814.07765949456</v>
      </c>
      <c r="R16" s="59">
        <v>7973972.2527150605</v>
      </c>
      <c r="S16" s="59">
        <v>7820158.1750555597</v>
      </c>
      <c r="T16" s="59">
        <v>6240397.617036419</v>
      </c>
      <c r="U16" s="59">
        <v>469184.90094950888</v>
      </c>
      <c r="V16" s="59">
        <v>177901.72788285004</v>
      </c>
      <c r="W16" s="59">
        <v>37428.602537775529</v>
      </c>
      <c r="X16" s="59">
        <v>140473.12534507443</v>
      </c>
      <c r="Y16" s="59">
        <v>698810.94877439819</v>
      </c>
      <c r="Z16" s="59">
        <v>1631484.8779611802</v>
      </c>
      <c r="AA16" s="59"/>
    </row>
    <row r="17" spans="1:27" s="33" customFormat="1" ht="15.75" hidden="1" customHeight="1">
      <c r="A17" s="1296" t="s">
        <v>365</v>
      </c>
      <c r="B17" s="1296"/>
      <c r="C17" s="1296"/>
      <c r="D17" s="32"/>
      <c r="E17" s="579">
        <v>42535953.206094816</v>
      </c>
      <c r="F17" s="579">
        <v>32984351.575203873</v>
      </c>
      <c r="G17" s="579">
        <v>23847461.748577144</v>
      </c>
      <c r="H17" s="579">
        <v>1330696.5802223696</v>
      </c>
      <c r="I17" s="579">
        <v>368448.10162745614</v>
      </c>
      <c r="J17" s="579">
        <v>7437745.1447769366</v>
      </c>
      <c r="K17" s="579">
        <v>9551601.6308908071</v>
      </c>
      <c r="L17" s="579">
        <v>393136.82161523093</v>
      </c>
      <c r="M17" s="1296" t="s">
        <v>365</v>
      </c>
      <c r="N17" s="1296"/>
      <c r="O17" s="1296"/>
      <c r="P17" s="32"/>
      <c r="Q17" s="579">
        <v>160801.54447288672</v>
      </c>
      <c r="R17" s="579">
        <v>9158464.8092755899</v>
      </c>
      <c r="S17" s="579">
        <v>8997663.2648026906</v>
      </c>
      <c r="T17" s="579">
        <v>6698070.0509349806</v>
      </c>
      <c r="U17" s="579">
        <v>399418.84543911496</v>
      </c>
      <c r="V17" s="579">
        <v>166875.6576911516</v>
      </c>
      <c r="W17" s="579">
        <v>40803.719260268968</v>
      </c>
      <c r="X17" s="579">
        <v>126071.93843088293</v>
      </c>
      <c r="Y17" s="579">
        <v>767729.69575696322</v>
      </c>
      <c r="Z17" s="579">
        <v>2501028.4064944121</v>
      </c>
      <c r="AA17" s="59"/>
    </row>
    <row r="18" spans="1:27" s="33" customFormat="1" ht="13.5" hidden="1" customHeight="1">
      <c r="A18" s="1296" t="s">
        <v>979</v>
      </c>
      <c r="B18" s="1296"/>
      <c r="C18" s="1296"/>
      <c r="D18" s="32"/>
      <c r="E18" s="611">
        <f>'[1]17'!E18/'[1]1'!$E$19*1000</f>
        <v>42829781.066332154</v>
      </c>
      <c r="F18" s="611">
        <f>'[1]17'!F18/'[1]1'!$E$19*1000</f>
        <v>30822729.441170719</v>
      </c>
      <c r="G18" s="611">
        <f>'[1]17'!G18/'[1]1'!$E$19*1000</f>
        <v>23131522.16182119</v>
      </c>
      <c r="H18" s="611">
        <f>'[1]17'!H18/'[1]1'!$E$19*1000</f>
        <v>491797.58857126185</v>
      </c>
      <c r="I18" s="611">
        <f>'[1]17'!I18/'[1]1'!$E$19*1000</f>
        <v>379357.30632263271</v>
      </c>
      <c r="J18" s="611">
        <f>'[1]17'!J18/'[1]1'!$E$19*1000</f>
        <v>6820052.3844556333</v>
      </c>
      <c r="K18" s="611">
        <f>'[1]17'!K18/'[1]1'!$E$19*1000</f>
        <v>12007051.62516146</v>
      </c>
      <c r="L18" s="611">
        <f>'[1]17'!L18/'[1]1'!$E$19*1000</f>
        <v>422378.55025672872</v>
      </c>
      <c r="M18" s="1296" t="s">
        <v>979</v>
      </c>
      <c r="N18" s="1296"/>
      <c r="O18" s="1296"/>
      <c r="P18" s="32"/>
      <c r="Q18" s="611">
        <f>'[1]17'!Q18/'[1]1'!$E$19*1000</f>
        <v>164009.22569706439</v>
      </c>
      <c r="R18" s="611">
        <f>'[1]17'!R18/'[1]1'!$E$19*1000</f>
        <v>11584673.074904718</v>
      </c>
      <c r="S18" s="611">
        <f>'[1]17'!S18/'[1]1'!$E$19*1000</f>
        <v>11420663.849207671</v>
      </c>
      <c r="T18" s="611">
        <f>'[1]17'!T18/'[1]1'!$E$19*1000</f>
        <v>6540541.8101217076</v>
      </c>
      <c r="U18" s="611">
        <f>'[1]17'!U18/'[1]1'!$E$19*1000</f>
        <v>546047.34631011297</v>
      </c>
      <c r="V18" s="611">
        <f>'[1]17'!V18/'[1]1'!$E$19*1000</f>
        <v>292932.33256116108</v>
      </c>
      <c r="W18" s="611">
        <f>'[1]17'!W18/'[1]1'!$E$19*1000</f>
        <v>58984.401423427909</v>
      </c>
      <c r="X18" s="611">
        <f>'[1]17'!X18/'[1]1'!$E$19*1000</f>
        <v>233947.93113773337</v>
      </c>
      <c r="Y18" s="611">
        <f>'[1]17'!Y18/'[1]1'!$E$19*1000</f>
        <v>903045.21547892829</v>
      </c>
      <c r="Z18" s="611">
        <f>'[1]17'!Z18/'[1]1'!$E$19*1000</f>
        <v>4944187.5756936148</v>
      </c>
      <c r="AA18" s="59"/>
    </row>
    <row r="19" spans="1:27" s="33" customFormat="1" ht="13.5" customHeight="1">
      <c r="A19" s="1296" t="s">
        <v>980</v>
      </c>
      <c r="B19" s="1296"/>
      <c r="C19" s="1296"/>
      <c r="D19" s="32"/>
      <c r="E19" s="611">
        <v>39879561.30494196</v>
      </c>
      <c r="F19" s="611">
        <v>30763919.153899413</v>
      </c>
      <c r="G19" s="611">
        <v>21944892.469442315</v>
      </c>
      <c r="H19" s="611">
        <v>1847499.4126173984</v>
      </c>
      <c r="I19" s="611">
        <v>349479.779129092</v>
      </c>
      <c r="J19" s="611">
        <v>6622047.4927106174</v>
      </c>
      <c r="K19" s="611">
        <v>9115642.151042521</v>
      </c>
      <c r="L19" s="611">
        <v>455179.01328053768</v>
      </c>
      <c r="M19" s="1296" t="s">
        <v>980</v>
      </c>
      <c r="N19" s="1296"/>
      <c r="O19" s="1296"/>
      <c r="P19" s="32"/>
      <c r="Q19" s="611">
        <v>166669.67732713802</v>
      </c>
      <c r="R19" s="611">
        <v>8660463.1377619859</v>
      </c>
      <c r="S19" s="611">
        <v>8493793.4604348596</v>
      </c>
      <c r="T19" s="611">
        <v>6259954.0290331859</v>
      </c>
      <c r="U19" s="611">
        <v>441496.79137618473</v>
      </c>
      <c r="V19" s="611">
        <v>225356.77840503046</v>
      </c>
      <c r="W19" s="611">
        <v>71523.054672957034</v>
      </c>
      <c r="X19" s="611">
        <v>153833.72373207353</v>
      </c>
      <c r="Y19" s="611">
        <v>710274.7934427039</v>
      </c>
      <c r="Z19" s="611">
        <v>2277260.6550631449</v>
      </c>
      <c r="AA19" s="59"/>
    </row>
    <row r="20" spans="1:27" s="33" customFormat="1" ht="13.5" customHeight="1">
      <c r="A20" s="1296" t="s">
        <v>981</v>
      </c>
      <c r="B20" s="1296"/>
      <c r="C20" s="1296"/>
      <c r="D20" s="32"/>
      <c r="E20" s="59">
        <v>38989204.94335188</v>
      </c>
      <c r="F20" s="59">
        <v>30049961.714410122</v>
      </c>
      <c r="G20" s="59">
        <v>21430915.401220392</v>
      </c>
      <c r="H20" s="59">
        <v>1329168.027627296</v>
      </c>
      <c r="I20" s="59">
        <v>552082.55035323929</v>
      </c>
      <c r="J20" s="59">
        <v>6737795.7352091745</v>
      </c>
      <c r="K20" s="59">
        <v>8939243.2289417535</v>
      </c>
      <c r="L20" s="59">
        <v>617969.16522890236</v>
      </c>
      <c r="M20" s="1296" t="s">
        <v>981</v>
      </c>
      <c r="N20" s="1296"/>
      <c r="O20" s="1296"/>
      <c r="P20" s="32"/>
      <c r="Q20" s="59">
        <v>200759.96015979673</v>
      </c>
      <c r="R20" s="59">
        <v>8321274.0637128521</v>
      </c>
      <c r="S20" s="59">
        <v>8120514.1035530707</v>
      </c>
      <c r="T20" s="59">
        <v>5752775.2306968449</v>
      </c>
      <c r="U20" s="59">
        <v>438507.44451847661</v>
      </c>
      <c r="V20" s="59">
        <v>229718.89473650686</v>
      </c>
      <c r="W20" s="59">
        <v>63420.301921035483</v>
      </c>
      <c r="X20" s="59">
        <v>166298.59281547114</v>
      </c>
      <c r="Y20" s="59">
        <v>790628.31351001584</v>
      </c>
      <c r="Z20" s="59">
        <v>2490140.8471112638</v>
      </c>
      <c r="AA20" s="59"/>
    </row>
    <row r="21" spans="1:27" s="33" customFormat="1" ht="13.5" customHeight="1">
      <c r="A21" s="1296" t="s">
        <v>982</v>
      </c>
      <c r="B21" s="1296"/>
      <c r="C21" s="1296"/>
      <c r="D21" s="32"/>
      <c r="E21" s="611">
        <v>41210969.153543569</v>
      </c>
      <c r="F21" s="611">
        <v>31666531.501319483</v>
      </c>
      <c r="G21" s="611">
        <v>23358123.538604774</v>
      </c>
      <c r="H21" s="611">
        <v>1357875.6190478087</v>
      </c>
      <c r="I21" s="611">
        <v>372284.03011080495</v>
      </c>
      <c r="J21" s="611">
        <v>6578248.3135560788</v>
      </c>
      <c r="K21" s="611">
        <v>9544437.6522240601</v>
      </c>
      <c r="L21" s="611">
        <v>519935.52803058136</v>
      </c>
      <c r="M21" s="1296" t="s">
        <v>982</v>
      </c>
      <c r="N21" s="1296"/>
      <c r="O21" s="1296"/>
      <c r="P21" s="32"/>
      <c r="Q21" s="611">
        <v>196925.17551325093</v>
      </c>
      <c r="R21" s="611">
        <v>9024502.1241934709</v>
      </c>
      <c r="S21" s="611">
        <v>8827576.9486802239</v>
      </c>
      <c r="T21" s="611">
        <v>6113501.9775059745</v>
      </c>
      <c r="U21" s="611">
        <v>427950.25335864007</v>
      </c>
      <c r="V21" s="611">
        <v>239485.73987594302</v>
      </c>
      <c r="W21" s="611">
        <v>64533.18992866527</v>
      </c>
      <c r="X21" s="611">
        <v>174952.54994727779</v>
      </c>
      <c r="Y21" s="611">
        <v>660674.52366251207</v>
      </c>
      <c r="Z21" s="611">
        <v>2707313.5016021822</v>
      </c>
      <c r="AA21" s="59"/>
    </row>
    <row r="22" spans="1:27" s="33" customFormat="1" ht="13.5" customHeight="1">
      <c r="A22" s="1296" t="s">
        <v>983</v>
      </c>
      <c r="B22" s="1296"/>
      <c r="C22" s="1296"/>
      <c r="D22" s="32"/>
      <c r="E22" s="611">
        <v>39613652.357231922</v>
      </c>
      <c r="F22" s="611">
        <v>30750230.476193588</v>
      </c>
      <c r="G22" s="611">
        <v>21585450.285761792</v>
      </c>
      <c r="H22" s="611">
        <v>1660834.9697810169</v>
      </c>
      <c r="I22" s="611">
        <v>627466.3240918559</v>
      </c>
      <c r="J22" s="611">
        <v>6876478.8965589041</v>
      </c>
      <c r="K22" s="611">
        <v>8863421.8810383417</v>
      </c>
      <c r="L22" s="611">
        <v>456448.70822437102</v>
      </c>
      <c r="M22" s="1296" t="s">
        <v>983</v>
      </c>
      <c r="N22" s="1296"/>
      <c r="O22" s="1296"/>
      <c r="P22" s="32"/>
      <c r="Q22" s="611">
        <v>242883.43099885326</v>
      </c>
      <c r="R22" s="611">
        <v>8406973.1728139557</v>
      </c>
      <c r="S22" s="611">
        <v>8164089.7418151125</v>
      </c>
      <c r="T22" s="611">
        <v>6134118.1102373004</v>
      </c>
      <c r="U22" s="611">
        <v>596327.63230761478</v>
      </c>
      <c r="V22" s="611">
        <v>243605.03655989416</v>
      </c>
      <c r="W22" s="611">
        <v>84299.520289336739</v>
      </c>
      <c r="X22" s="611">
        <v>159305.51627055736</v>
      </c>
      <c r="Y22" s="611">
        <v>792161.25986754021</v>
      </c>
      <c r="Z22" s="611">
        <v>1982200.2225778513</v>
      </c>
      <c r="AA22" s="59"/>
    </row>
    <row r="23" spans="1:27" s="33" customFormat="1" ht="15">
      <c r="A23" s="1296" t="s">
        <v>1111</v>
      </c>
      <c r="B23" s="1296"/>
      <c r="C23" s="1296"/>
      <c r="D23" s="32"/>
      <c r="E23" s="611">
        <v>35826800.760368682</v>
      </c>
      <c r="F23" s="611">
        <v>27414269.686491229</v>
      </c>
      <c r="G23" s="611">
        <v>18008699.757196754</v>
      </c>
      <c r="H23" s="611">
        <v>2110221.478655505</v>
      </c>
      <c r="I23" s="611">
        <v>434860.36959829234</v>
      </c>
      <c r="J23" s="611">
        <v>6860488.0810406888</v>
      </c>
      <c r="K23" s="611">
        <v>8412531.0738773942</v>
      </c>
      <c r="L23" s="611">
        <v>540063.15447246667</v>
      </c>
      <c r="M23" s="1296" t="s">
        <v>1111</v>
      </c>
      <c r="N23" s="1296"/>
      <c r="O23" s="1296"/>
      <c r="P23" s="32"/>
      <c r="Q23" s="611">
        <v>165373.07037029011</v>
      </c>
      <c r="R23" s="611">
        <v>7872467.9194049267</v>
      </c>
      <c r="S23" s="611">
        <v>7707094.84903464</v>
      </c>
      <c r="T23" s="611">
        <v>5954001.2618598612</v>
      </c>
      <c r="U23" s="611">
        <v>378086.58404043177</v>
      </c>
      <c r="V23" s="611">
        <v>251523.96538343935</v>
      </c>
      <c r="W23" s="611">
        <v>110361.23180969844</v>
      </c>
      <c r="X23" s="611">
        <v>141162.73357374102</v>
      </c>
      <c r="Y23" s="611">
        <v>617425.72295339138</v>
      </c>
      <c r="Z23" s="611">
        <v>1740908.7607042759</v>
      </c>
      <c r="AA23" s="59"/>
    </row>
    <row r="24" spans="1:27" ht="13.65" customHeight="1">
      <c r="A24" s="1296" t="s">
        <v>17</v>
      </c>
      <c r="B24" s="1296"/>
      <c r="C24" s="1296"/>
      <c r="D24" s="32"/>
      <c r="E24" s="243"/>
      <c r="F24" s="243"/>
      <c r="G24" s="243"/>
      <c r="H24" s="243"/>
      <c r="I24" s="243"/>
      <c r="J24" s="243"/>
      <c r="K24" s="243"/>
      <c r="L24" s="243"/>
      <c r="M24" s="1296" t="s">
        <v>17</v>
      </c>
      <c r="N24" s="1296"/>
      <c r="O24" s="1296"/>
      <c r="P24" s="32"/>
      <c r="Q24" s="199"/>
      <c r="R24" s="199"/>
      <c r="S24" s="199"/>
      <c r="T24" s="199"/>
      <c r="U24" s="199"/>
      <c r="V24" s="199"/>
      <c r="W24" s="199"/>
      <c r="X24" s="199"/>
      <c r="Y24" s="199"/>
      <c r="Z24" s="199"/>
    </row>
    <row r="25" spans="1:27" ht="13.65" customHeight="1">
      <c r="A25" s="34"/>
      <c r="B25" s="595" t="s">
        <v>301</v>
      </c>
      <c r="C25" s="34"/>
      <c r="D25" s="594"/>
      <c r="E25" s="439">
        <v>12895158.382463604</v>
      </c>
      <c r="F25" s="439">
        <v>10308710.465805678</v>
      </c>
      <c r="G25" s="439">
        <v>6402767.7752428977</v>
      </c>
      <c r="H25" s="439">
        <v>1670155.0266771934</v>
      </c>
      <c r="I25" s="439">
        <v>184933.9975683447</v>
      </c>
      <c r="J25" s="439">
        <v>2050853.6663172676</v>
      </c>
      <c r="K25" s="439">
        <v>2586447.9166579139</v>
      </c>
      <c r="L25" s="439">
        <v>191711.40493454857</v>
      </c>
      <c r="M25" s="34"/>
      <c r="N25" s="595" t="s">
        <v>301</v>
      </c>
      <c r="O25" s="34"/>
      <c r="P25" s="594"/>
      <c r="Q25" s="428">
        <v>59195.99925367564</v>
      </c>
      <c r="R25" s="428">
        <v>2394736.5117233647</v>
      </c>
      <c r="S25" s="428">
        <v>2335540.5124696884</v>
      </c>
      <c r="T25" s="428">
        <v>1643907.2580189607</v>
      </c>
      <c r="U25" s="428">
        <v>70961.767172017528</v>
      </c>
      <c r="V25" s="428">
        <v>124758.79646550748</v>
      </c>
      <c r="W25" s="428">
        <v>75551.50068925845</v>
      </c>
      <c r="X25" s="428">
        <v>49207.295776248888</v>
      </c>
      <c r="Y25" s="428">
        <v>56197.565964775225</v>
      </c>
      <c r="Z25" s="428">
        <v>552110.25677797967</v>
      </c>
    </row>
    <row r="26" spans="1:27" ht="13.65" customHeight="1">
      <c r="A26" s="34"/>
      <c r="B26" s="595" t="s">
        <v>850</v>
      </c>
      <c r="C26" s="34"/>
      <c r="D26" s="594"/>
      <c r="E26" s="439">
        <v>52017595.064363733</v>
      </c>
      <c r="F26" s="439">
        <v>40778831.545240708</v>
      </c>
      <c r="G26" s="439">
        <v>26942464.033865154</v>
      </c>
      <c r="H26" s="439">
        <v>3004795.6187105174</v>
      </c>
      <c r="I26" s="439">
        <v>760601.38324869354</v>
      </c>
      <c r="J26" s="439">
        <v>10070970.509416338</v>
      </c>
      <c r="K26" s="439">
        <v>11238763.519123064</v>
      </c>
      <c r="L26" s="439">
        <v>871392.12068779115</v>
      </c>
      <c r="M26" s="34"/>
      <c r="N26" s="595" t="s">
        <v>850</v>
      </c>
      <c r="O26" s="34"/>
      <c r="P26" s="594"/>
      <c r="Q26" s="428">
        <v>298447.76059793326</v>
      </c>
      <c r="R26" s="428">
        <v>10367371.398435269</v>
      </c>
      <c r="S26" s="428">
        <v>10068923.637837335</v>
      </c>
      <c r="T26" s="428">
        <v>8797973.8779809754</v>
      </c>
      <c r="U26" s="428">
        <v>869694.85848418658</v>
      </c>
      <c r="V26" s="428">
        <v>486013.96859351173</v>
      </c>
      <c r="W26" s="428">
        <v>270019.59752556181</v>
      </c>
      <c r="X26" s="428">
        <v>215994.37106794998</v>
      </c>
      <c r="Y26" s="428">
        <v>688292.82333196176</v>
      </c>
      <c r="Z26" s="428">
        <v>603533.75611062755</v>
      </c>
    </row>
    <row r="27" spans="1:27" ht="13.65" customHeight="1">
      <c r="A27" s="34"/>
      <c r="B27" s="595" t="s">
        <v>851</v>
      </c>
      <c r="C27" s="34"/>
      <c r="D27" s="594"/>
      <c r="E27" s="439">
        <v>120016948.20951298</v>
      </c>
      <c r="F27" s="439">
        <v>91083481.045664057</v>
      </c>
      <c r="G27" s="439">
        <v>59830049.645019189</v>
      </c>
      <c r="H27" s="439">
        <v>5323525.72900688</v>
      </c>
      <c r="I27" s="439">
        <v>1038465.0744077404</v>
      </c>
      <c r="J27" s="439">
        <v>24891440.597230244</v>
      </c>
      <c r="K27" s="439">
        <v>28933467.163848899</v>
      </c>
      <c r="L27" s="439">
        <v>1734539.6915045744</v>
      </c>
      <c r="M27" s="34"/>
      <c r="N27" s="595" t="s">
        <v>851</v>
      </c>
      <c r="O27" s="34"/>
      <c r="P27" s="594"/>
      <c r="Q27" s="428">
        <v>438266.54676308529</v>
      </c>
      <c r="R27" s="428">
        <v>27198927.472344335</v>
      </c>
      <c r="S27" s="428">
        <v>26760660.92558125</v>
      </c>
      <c r="T27" s="428">
        <v>21423072.256786481</v>
      </c>
      <c r="U27" s="428">
        <v>1129984.7689634701</v>
      </c>
      <c r="V27" s="428">
        <v>954970.62745775981</v>
      </c>
      <c r="W27" s="428">
        <v>463522.64831100847</v>
      </c>
      <c r="X27" s="428">
        <v>491447.97914675123</v>
      </c>
      <c r="Y27" s="428">
        <v>1309715.6186267526</v>
      </c>
      <c r="Z27" s="428">
        <v>4562348.8910002876</v>
      </c>
    </row>
    <row r="28" spans="1:27" ht="13.65" customHeight="1">
      <c r="A28" s="34"/>
      <c r="B28" s="595" t="s">
        <v>852</v>
      </c>
      <c r="C28" s="34"/>
      <c r="D28" s="594"/>
      <c r="E28" s="439">
        <v>323679065.79544234</v>
      </c>
      <c r="F28" s="439">
        <v>227528180.38576138</v>
      </c>
      <c r="G28" s="439">
        <v>160032152.49580175</v>
      </c>
      <c r="H28" s="439">
        <v>3723068.8061486692</v>
      </c>
      <c r="I28" s="439">
        <v>4554506.2949655252</v>
      </c>
      <c r="J28" s="439">
        <v>59218452.788845435</v>
      </c>
      <c r="K28" s="439">
        <v>96150885.409680948</v>
      </c>
      <c r="L28" s="439">
        <v>5458060.5350211971</v>
      </c>
      <c r="M28" s="34"/>
      <c r="N28" s="595" t="s">
        <v>852</v>
      </c>
      <c r="O28" s="34"/>
      <c r="P28" s="594"/>
      <c r="Q28" s="428">
        <v>1188030.4442229392</v>
      </c>
      <c r="R28" s="428">
        <v>90692824.874659747</v>
      </c>
      <c r="S28" s="428">
        <v>89504794.430436805</v>
      </c>
      <c r="T28" s="428">
        <v>68745894.650219217</v>
      </c>
      <c r="U28" s="428">
        <v>4105952.2971745534</v>
      </c>
      <c r="V28" s="428">
        <v>316349.36078644753</v>
      </c>
      <c r="W28" s="428">
        <v>-1248746.8586607964</v>
      </c>
      <c r="X28" s="428">
        <v>1565096.219447244</v>
      </c>
      <c r="Y28" s="428">
        <v>6498813.415525171</v>
      </c>
      <c r="Z28" s="428">
        <v>22835411.537781771</v>
      </c>
    </row>
    <row r="29" spans="1:27" ht="13.65" customHeight="1">
      <c r="A29" s="34"/>
      <c r="B29" s="595" t="s">
        <v>853</v>
      </c>
      <c r="C29" s="34"/>
      <c r="D29" s="594"/>
      <c r="E29" s="439">
        <v>789324398.47620177</v>
      </c>
      <c r="F29" s="439">
        <v>574817512.55208242</v>
      </c>
      <c r="G29" s="439">
        <v>390242216.00321734</v>
      </c>
      <c r="H29" s="439">
        <v>12487527.225588532</v>
      </c>
      <c r="I29" s="439">
        <v>8456167.2477186471</v>
      </c>
      <c r="J29" s="439">
        <v>163631602.07555786</v>
      </c>
      <c r="K29" s="439">
        <v>214506885.92411929</v>
      </c>
      <c r="L29" s="439">
        <v>13028562.085963933</v>
      </c>
      <c r="M29" s="34"/>
      <c r="N29" s="595" t="s">
        <v>853</v>
      </c>
      <c r="O29" s="34"/>
      <c r="P29" s="594"/>
      <c r="Q29" s="428">
        <v>4074056.3582828003</v>
      </c>
      <c r="R29" s="428">
        <v>201478323.83815536</v>
      </c>
      <c r="S29" s="428">
        <v>197404267.47987255</v>
      </c>
      <c r="T29" s="428">
        <v>160266224.64252758</v>
      </c>
      <c r="U29" s="428">
        <v>11592619.604441419</v>
      </c>
      <c r="V29" s="428">
        <v>5561309.7457300583</v>
      </c>
      <c r="W29" s="428">
        <v>1857171.0131414013</v>
      </c>
      <c r="X29" s="428">
        <v>3704138.7325886558</v>
      </c>
      <c r="Y29" s="428">
        <v>24946046.236907963</v>
      </c>
      <c r="Z29" s="428">
        <v>44930159.724081479</v>
      </c>
    </row>
    <row r="30" spans="1:27" ht="13.65" customHeight="1">
      <c r="A30" s="34"/>
      <c r="B30" s="595" t="s">
        <v>306</v>
      </c>
      <c r="C30" s="34"/>
      <c r="D30" s="594"/>
      <c r="E30" s="439">
        <v>2979443770.7037039</v>
      </c>
      <c r="F30" s="439">
        <v>2243500188.9259257</v>
      </c>
      <c r="G30" s="439">
        <v>1536895794.5925925</v>
      </c>
      <c r="H30" s="439">
        <v>0</v>
      </c>
      <c r="I30" s="439">
        <v>28326665.629629631</v>
      </c>
      <c r="J30" s="439">
        <v>678277728.70370376</v>
      </c>
      <c r="K30" s="439">
        <v>735943581.77777779</v>
      </c>
      <c r="L30" s="439">
        <v>36451356.629629627</v>
      </c>
      <c r="M30" s="34"/>
      <c r="N30" s="595" t="s">
        <v>306</v>
      </c>
      <c r="O30" s="34"/>
      <c r="P30" s="594"/>
      <c r="Q30" s="428">
        <v>15147247.814814815</v>
      </c>
      <c r="R30" s="428">
        <v>699492225.14814818</v>
      </c>
      <c r="S30" s="428">
        <v>684344977.33333337</v>
      </c>
      <c r="T30" s="428">
        <v>494168880.51851851</v>
      </c>
      <c r="U30" s="428">
        <v>33439454.333333332</v>
      </c>
      <c r="V30" s="428">
        <v>5482854.2962962966</v>
      </c>
      <c r="W30" s="428">
        <v>-2159287.111111111</v>
      </c>
      <c r="X30" s="428">
        <v>7642141.4074074076</v>
      </c>
      <c r="Y30" s="428">
        <v>134516762.51851851</v>
      </c>
      <c r="Z30" s="428">
        <v>285770550.7037037</v>
      </c>
    </row>
    <row r="31" spans="1:27" ht="13.65" customHeight="1">
      <c r="A31" s="1100" t="s">
        <v>18</v>
      </c>
      <c r="B31" s="1100"/>
      <c r="C31" s="1100"/>
      <c r="D31" s="2"/>
      <c r="E31" s="439"/>
      <c r="F31" s="439"/>
      <c r="G31" s="439"/>
      <c r="H31" s="439"/>
      <c r="I31" s="439"/>
      <c r="J31" s="439"/>
      <c r="K31" s="439"/>
      <c r="L31" s="439"/>
      <c r="M31" s="1100" t="s">
        <v>18</v>
      </c>
      <c r="N31" s="1100"/>
      <c r="O31" s="1100"/>
      <c r="P31" s="2"/>
      <c r="Q31" s="428"/>
      <c r="R31" s="428"/>
      <c r="S31" s="428"/>
      <c r="T31" s="428"/>
      <c r="U31" s="428"/>
      <c r="V31" s="428"/>
      <c r="W31" s="428"/>
      <c r="X31" s="428"/>
      <c r="Y31" s="428"/>
      <c r="Z31" s="428"/>
    </row>
    <row r="32" spans="1:27" ht="13.65" customHeight="1">
      <c r="A32" s="98"/>
      <c r="B32" s="62" t="s">
        <v>487</v>
      </c>
      <c r="C32" s="98"/>
      <c r="D32" s="46"/>
      <c r="E32" s="439">
        <v>2792912.3635963397</v>
      </c>
      <c r="F32" s="439">
        <v>2468907.067266698</v>
      </c>
      <c r="G32" s="439">
        <v>1544563.5672121153</v>
      </c>
      <c r="H32" s="439">
        <v>276679.74120576651</v>
      </c>
      <c r="I32" s="439">
        <v>35724.726646372488</v>
      </c>
      <c r="J32" s="439">
        <v>611939.0322024445</v>
      </c>
      <c r="K32" s="439">
        <v>324005.29632963939</v>
      </c>
      <c r="L32" s="439">
        <v>92312.790670056216</v>
      </c>
      <c r="M32" s="98"/>
      <c r="N32" s="62" t="s">
        <v>487</v>
      </c>
      <c r="O32" s="98"/>
      <c r="P32" s="46"/>
      <c r="Q32" s="428">
        <v>35415.975524753703</v>
      </c>
      <c r="R32" s="428">
        <v>231692.5056595832</v>
      </c>
      <c r="S32" s="428">
        <v>196276.5301348292</v>
      </c>
      <c r="T32" s="428">
        <v>705634.44603928109</v>
      </c>
      <c r="U32" s="428">
        <v>57288.963867234204</v>
      </c>
      <c r="V32" s="428">
        <v>47492.078623956404</v>
      </c>
      <c r="W32" s="428">
        <v>26851.429426099603</v>
      </c>
      <c r="X32" s="428">
        <v>20640.649197856786</v>
      </c>
      <c r="Y32" s="428">
        <v>15120.688749127621</v>
      </c>
      <c r="Z32" s="428">
        <v>-599018.26964651514</v>
      </c>
    </row>
    <row r="33" spans="1:26" ht="13.65" customHeight="1">
      <c r="A33" s="98"/>
      <c r="B33" s="62" t="s">
        <v>488</v>
      </c>
      <c r="C33" s="98"/>
      <c r="D33" s="46"/>
      <c r="E33" s="439">
        <v>7943932.9982891455</v>
      </c>
      <c r="F33" s="439">
        <v>5838900.5244534612</v>
      </c>
      <c r="G33" s="439">
        <v>3995394.2160858018</v>
      </c>
      <c r="H33" s="439">
        <v>152494.23585596899</v>
      </c>
      <c r="I33" s="439">
        <v>227836.40363082904</v>
      </c>
      <c r="J33" s="439">
        <v>1463175.6688808601</v>
      </c>
      <c r="K33" s="439">
        <v>2105032.473835683</v>
      </c>
      <c r="L33" s="439">
        <v>186627.94109661062</v>
      </c>
      <c r="M33" s="98"/>
      <c r="N33" s="62" t="s">
        <v>488</v>
      </c>
      <c r="O33" s="98"/>
      <c r="P33" s="46"/>
      <c r="Q33" s="428">
        <v>55550.581781989516</v>
      </c>
      <c r="R33" s="428">
        <v>1918404.5327390728</v>
      </c>
      <c r="S33" s="428">
        <v>1862853.9509570843</v>
      </c>
      <c r="T33" s="428">
        <v>1428247.6867503929</v>
      </c>
      <c r="U33" s="428">
        <v>46000.238042765632</v>
      </c>
      <c r="V33" s="428">
        <v>111012.01043511597</v>
      </c>
      <c r="W33" s="428">
        <v>74564.315369463919</v>
      </c>
      <c r="X33" s="428">
        <v>36447.695065652071</v>
      </c>
      <c r="Y33" s="428">
        <v>84176.91928675196</v>
      </c>
      <c r="Z33" s="428">
        <v>361770.93501556007</v>
      </c>
    </row>
    <row r="34" spans="1:26" ht="13.65" customHeight="1">
      <c r="A34" s="42"/>
      <c r="B34" s="62" t="s">
        <v>489</v>
      </c>
      <c r="C34" s="42"/>
      <c r="D34" s="46"/>
      <c r="E34" s="439">
        <v>15559317.930510087</v>
      </c>
      <c r="F34" s="439">
        <v>11668600.365797512</v>
      </c>
      <c r="G34" s="439">
        <v>7811435.5394594176</v>
      </c>
      <c r="H34" s="439">
        <v>877217.24990405515</v>
      </c>
      <c r="I34" s="439">
        <v>221418.08211490308</v>
      </c>
      <c r="J34" s="439">
        <v>2758529.4943191302</v>
      </c>
      <c r="K34" s="439">
        <v>3890717.5647125677</v>
      </c>
      <c r="L34" s="439">
        <v>232974.76003437323</v>
      </c>
      <c r="M34" s="42"/>
      <c r="N34" s="62" t="s">
        <v>489</v>
      </c>
      <c r="O34" s="42"/>
      <c r="P34" s="46"/>
      <c r="Q34" s="428">
        <v>75825.54220811183</v>
      </c>
      <c r="R34" s="428">
        <v>3657742.804678191</v>
      </c>
      <c r="S34" s="428">
        <v>3581917.2624700796</v>
      </c>
      <c r="T34" s="428">
        <v>2342414.0951312161</v>
      </c>
      <c r="U34" s="428">
        <v>42626.454175899991</v>
      </c>
      <c r="V34" s="428">
        <v>175040.70632020512</v>
      </c>
      <c r="W34" s="428">
        <v>101741.185422708</v>
      </c>
      <c r="X34" s="428">
        <v>73299.520897497234</v>
      </c>
      <c r="Y34" s="428">
        <v>64407.861842858991</v>
      </c>
      <c r="Z34" s="428">
        <v>1086243.868685618</v>
      </c>
    </row>
    <row r="35" spans="1:26" ht="13.65" customHeight="1">
      <c r="A35" s="42"/>
      <c r="B35" s="62" t="s">
        <v>490</v>
      </c>
      <c r="C35" s="42"/>
      <c r="D35" s="46"/>
      <c r="E35" s="439">
        <v>32607575.151830852</v>
      </c>
      <c r="F35" s="439">
        <v>24464136.09813701</v>
      </c>
      <c r="G35" s="439">
        <v>16763538.28328494</v>
      </c>
      <c r="H35" s="439">
        <v>1419535.4824662521</v>
      </c>
      <c r="I35" s="439">
        <v>444403.01992703241</v>
      </c>
      <c r="J35" s="439">
        <v>5836659.3124587806</v>
      </c>
      <c r="K35" s="439">
        <v>8143439.0536938617</v>
      </c>
      <c r="L35" s="439">
        <v>562167.65083523933</v>
      </c>
      <c r="M35" s="42"/>
      <c r="N35" s="62" t="s">
        <v>490</v>
      </c>
      <c r="O35" s="42"/>
      <c r="P35" s="46"/>
      <c r="Q35" s="428">
        <v>172314.04040704598</v>
      </c>
      <c r="R35" s="428">
        <v>7581271.4028586159</v>
      </c>
      <c r="S35" s="428">
        <v>7408957.3624515692</v>
      </c>
      <c r="T35" s="428">
        <v>5158913.0591484616</v>
      </c>
      <c r="U35" s="428">
        <v>324817.83644032438</v>
      </c>
      <c r="V35" s="428">
        <v>401122.04734291515</v>
      </c>
      <c r="W35" s="428">
        <v>260639.42201923</v>
      </c>
      <c r="X35" s="428">
        <v>140482.62532368521</v>
      </c>
      <c r="Y35" s="428">
        <v>193680.7211758997</v>
      </c>
      <c r="Z35" s="428">
        <v>1717785.1406957714</v>
      </c>
    </row>
    <row r="36" spans="1:26" ht="13.65" customHeight="1">
      <c r="A36" s="42"/>
      <c r="B36" s="62" t="s">
        <v>491</v>
      </c>
      <c r="C36" s="42"/>
      <c r="D36" s="46"/>
      <c r="E36" s="439">
        <v>74691476.321310073</v>
      </c>
      <c r="F36" s="439">
        <v>60113435.496699415</v>
      </c>
      <c r="G36" s="439">
        <v>38260197.673603982</v>
      </c>
      <c r="H36" s="439">
        <v>4922519.1200524736</v>
      </c>
      <c r="I36" s="439">
        <v>1132175.3984666539</v>
      </c>
      <c r="J36" s="439">
        <v>15798543.30457628</v>
      </c>
      <c r="K36" s="439">
        <v>14578040.824610675</v>
      </c>
      <c r="L36" s="439">
        <v>1170382.3504693937</v>
      </c>
      <c r="M36" s="42"/>
      <c r="N36" s="62" t="s">
        <v>491</v>
      </c>
      <c r="O36" s="42"/>
      <c r="P36" s="46"/>
      <c r="Q36" s="428">
        <v>329737.30589103251</v>
      </c>
      <c r="R36" s="428">
        <v>13407658.4741413</v>
      </c>
      <c r="S36" s="428">
        <v>13077921.168250252</v>
      </c>
      <c r="T36" s="428">
        <v>10591082.896695022</v>
      </c>
      <c r="U36" s="428">
        <v>772781.35995983426</v>
      </c>
      <c r="V36" s="428">
        <v>691830.80747498758</v>
      </c>
      <c r="W36" s="428">
        <v>307908.12021676899</v>
      </c>
      <c r="X36" s="428">
        <v>383922.68725821847</v>
      </c>
      <c r="Y36" s="428">
        <v>537876.24266971624</v>
      </c>
      <c r="Z36" s="428">
        <v>1560102.3467901312</v>
      </c>
    </row>
    <row r="37" spans="1:26" ht="13.65" customHeight="1">
      <c r="A37" s="42"/>
      <c r="B37" s="62" t="s">
        <v>492</v>
      </c>
      <c r="C37" s="42"/>
      <c r="D37" s="46"/>
      <c r="E37" s="439">
        <v>180176793.83890912</v>
      </c>
      <c r="F37" s="439">
        <v>144715000.23063216</v>
      </c>
      <c r="G37" s="439">
        <v>86576770.138797209</v>
      </c>
      <c r="H37" s="439">
        <v>28023195.665324111</v>
      </c>
      <c r="I37" s="439">
        <v>1768332.2179147396</v>
      </c>
      <c r="J37" s="439">
        <v>28346702.208596062</v>
      </c>
      <c r="K37" s="439">
        <v>35461793.608276986</v>
      </c>
      <c r="L37" s="439">
        <v>2378794.5329622012</v>
      </c>
      <c r="M37" s="42"/>
      <c r="N37" s="62" t="s">
        <v>492</v>
      </c>
      <c r="O37" s="42"/>
      <c r="P37" s="46"/>
      <c r="Q37" s="428">
        <v>541483.08962379501</v>
      </c>
      <c r="R37" s="428">
        <v>33082999.075314779</v>
      </c>
      <c r="S37" s="428">
        <v>32541515.985691022</v>
      </c>
      <c r="T37" s="428">
        <v>26971859.460137922</v>
      </c>
      <c r="U37" s="428">
        <v>1621653.4885429922</v>
      </c>
      <c r="V37" s="428">
        <v>940472.05431425176</v>
      </c>
      <c r="W37" s="428">
        <v>467957.58643894084</v>
      </c>
      <c r="X37" s="428">
        <v>472514.46787531034</v>
      </c>
      <c r="Y37" s="428">
        <v>1467023.6214700891</v>
      </c>
      <c r="Z37" s="428">
        <v>4474554.604165935</v>
      </c>
    </row>
    <row r="38" spans="1:26" ht="13.65" customHeight="1">
      <c r="A38" s="42"/>
      <c r="B38" s="62" t="s">
        <v>493</v>
      </c>
      <c r="C38" s="42"/>
      <c r="D38" s="46"/>
      <c r="E38" s="439">
        <v>347757614.70432842</v>
      </c>
      <c r="F38" s="439">
        <v>257452530.7943882</v>
      </c>
      <c r="G38" s="439">
        <v>171012369.05851069</v>
      </c>
      <c r="H38" s="439">
        <v>7848628.1577668777</v>
      </c>
      <c r="I38" s="439">
        <v>3350055.0481957956</v>
      </c>
      <c r="J38" s="439">
        <v>75241478.529914886</v>
      </c>
      <c r="K38" s="439">
        <v>90305083.909940198</v>
      </c>
      <c r="L38" s="439">
        <v>3235856.752479631</v>
      </c>
      <c r="M38" s="42"/>
      <c r="N38" s="62" t="s">
        <v>493</v>
      </c>
      <c r="O38" s="42"/>
      <c r="P38" s="46"/>
      <c r="Q38" s="428">
        <v>1145557.4626375935</v>
      </c>
      <c r="R38" s="428">
        <v>87069227.15746057</v>
      </c>
      <c r="S38" s="428">
        <v>85923669.694822967</v>
      </c>
      <c r="T38" s="428">
        <v>76429162.206443205</v>
      </c>
      <c r="U38" s="428">
        <v>4673163.5554600339</v>
      </c>
      <c r="V38" s="428">
        <v>2258023.6963794832</v>
      </c>
      <c r="W38" s="428">
        <v>778989.7293562527</v>
      </c>
      <c r="X38" s="428">
        <v>1479033.9670232302</v>
      </c>
      <c r="Y38" s="428">
        <v>11821160.988374941</v>
      </c>
      <c r="Z38" s="428">
        <v>14384481.224915197</v>
      </c>
    </row>
    <row r="39" spans="1:26" ht="13.65" customHeight="1">
      <c r="A39" s="42"/>
      <c r="B39" s="62" t="s">
        <v>494</v>
      </c>
      <c r="C39" s="42"/>
      <c r="D39" s="46"/>
      <c r="E39" s="439">
        <v>656823340.4108814</v>
      </c>
      <c r="F39" s="439">
        <v>462079323.07344943</v>
      </c>
      <c r="G39" s="439">
        <v>320810945.57888836</v>
      </c>
      <c r="H39" s="439">
        <v>6212020.4081724621</v>
      </c>
      <c r="I39" s="439">
        <v>10046286.859685291</v>
      </c>
      <c r="J39" s="439">
        <v>125010070.22670321</v>
      </c>
      <c r="K39" s="439">
        <v>194744017.337432</v>
      </c>
      <c r="L39" s="439">
        <v>13484143.191312999</v>
      </c>
      <c r="M39" s="42"/>
      <c r="N39" s="62" t="s">
        <v>494</v>
      </c>
      <c r="O39" s="42"/>
      <c r="P39" s="46"/>
      <c r="Q39" s="428">
        <v>3318783.8328417549</v>
      </c>
      <c r="R39" s="428">
        <v>181259874.14611903</v>
      </c>
      <c r="S39" s="428">
        <v>177941090.31327727</v>
      </c>
      <c r="T39" s="428">
        <v>138998452.10072011</v>
      </c>
      <c r="U39" s="428">
        <v>11761625.173409069</v>
      </c>
      <c r="V39" s="428">
        <v>169020.43143844811</v>
      </c>
      <c r="W39" s="428">
        <v>-4287185.2665765136</v>
      </c>
      <c r="X39" s="428">
        <v>4456205.6980149625</v>
      </c>
      <c r="Y39" s="428">
        <v>22078553.863491938</v>
      </c>
      <c r="Z39" s="428">
        <v>49090546.471201576</v>
      </c>
    </row>
    <row r="40" spans="1:26" ht="13.65" customHeight="1">
      <c r="A40" s="42"/>
      <c r="B40" s="62" t="s">
        <v>495</v>
      </c>
      <c r="C40" s="42"/>
      <c r="D40" s="46"/>
      <c r="E40" s="439">
        <v>1540823151.7011318</v>
      </c>
      <c r="F40" s="439">
        <v>1066563719.3061016</v>
      </c>
      <c r="G40" s="439">
        <v>728653302.78351891</v>
      </c>
      <c r="H40" s="439">
        <v>2043875.4663494474</v>
      </c>
      <c r="I40" s="439">
        <v>14783009.289090466</v>
      </c>
      <c r="J40" s="439">
        <v>321083531.76714265</v>
      </c>
      <c r="K40" s="439">
        <v>474259432.3950305</v>
      </c>
      <c r="L40" s="439">
        <v>18449733.957334749</v>
      </c>
      <c r="M40" s="42"/>
      <c r="N40" s="62" t="s">
        <v>495</v>
      </c>
      <c r="O40" s="42"/>
      <c r="P40" s="46"/>
      <c r="Q40" s="428">
        <v>6061081.9469157662</v>
      </c>
      <c r="R40" s="428">
        <v>455809698.4376958</v>
      </c>
      <c r="S40" s="428">
        <v>449748616.49078006</v>
      </c>
      <c r="T40" s="428">
        <v>294199540.32495356</v>
      </c>
      <c r="U40" s="428">
        <v>19183454.521315578</v>
      </c>
      <c r="V40" s="428">
        <v>7845423.8379149297</v>
      </c>
      <c r="W40" s="428">
        <v>2550475.6559260795</v>
      </c>
      <c r="X40" s="428">
        <v>5294948.1819888493</v>
      </c>
      <c r="Y40" s="428">
        <v>43045921.037888221</v>
      </c>
      <c r="Z40" s="428">
        <v>171566118.84448415</v>
      </c>
    </row>
    <row r="41" spans="1:26" ht="13.65" customHeight="1">
      <c r="A41" s="42"/>
      <c r="B41" s="62" t="s">
        <v>432</v>
      </c>
      <c r="C41" s="42"/>
      <c r="D41" s="46"/>
      <c r="E41" s="439">
        <v>5472923268.818182</v>
      </c>
      <c r="F41" s="439">
        <v>4269699767</v>
      </c>
      <c r="G41" s="439">
        <v>3040663821.090909</v>
      </c>
      <c r="H41" s="439">
        <v>0</v>
      </c>
      <c r="I41" s="439">
        <v>40052399.363636367</v>
      </c>
      <c r="J41" s="439">
        <v>1188983546.5454545</v>
      </c>
      <c r="K41" s="439">
        <v>1203223501.8181818</v>
      </c>
      <c r="L41" s="439">
        <v>63664247.18181818</v>
      </c>
      <c r="M41" s="42"/>
      <c r="N41" s="62" t="s">
        <v>432</v>
      </c>
      <c r="O41" s="42"/>
      <c r="P41" s="46"/>
      <c r="Q41" s="428">
        <v>29326136.363636363</v>
      </c>
      <c r="R41" s="428">
        <v>1139559254.6363637</v>
      </c>
      <c r="S41" s="428">
        <v>1110233118.2727273</v>
      </c>
      <c r="T41" s="428">
        <v>699872959.63636363</v>
      </c>
      <c r="U41" s="428">
        <v>52479386.090909094</v>
      </c>
      <c r="V41" s="428">
        <v>-2412017.3636363638</v>
      </c>
      <c r="W41" s="428">
        <v>-9867742.4545454551</v>
      </c>
      <c r="X41" s="428">
        <v>7455725.0909090908</v>
      </c>
      <c r="Y41" s="428">
        <v>239826185.27272728</v>
      </c>
      <c r="Z41" s="428">
        <v>600118975.18181813</v>
      </c>
    </row>
    <row r="42" spans="1:26" ht="13.65" customHeight="1">
      <c r="A42" s="1100" t="s">
        <v>19</v>
      </c>
      <c r="B42" s="1100"/>
      <c r="C42" s="1100"/>
      <c r="D42" s="46"/>
      <c r="E42" s="439"/>
      <c r="F42" s="439"/>
      <c r="G42" s="439"/>
      <c r="H42" s="439"/>
      <c r="I42" s="439"/>
      <c r="J42" s="439"/>
      <c r="K42" s="439"/>
      <c r="L42" s="439"/>
      <c r="M42" s="1100" t="s">
        <v>19</v>
      </c>
      <c r="N42" s="1100"/>
      <c r="O42" s="1100"/>
      <c r="P42" s="46"/>
      <c r="Q42" s="428"/>
      <c r="R42" s="428"/>
      <c r="S42" s="428"/>
      <c r="T42" s="428"/>
      <c r="U42" s="428"/>
      <c r="V42" s="428"/>
      <c r="W42" s="428"/>
      <c r="X42" s="428"/>
      <c r="Y42" s="428"/>
      <c r="Z42" s="428"/>
    </row>
    <row r="43" spans="1:26" ht="13.65" customHeight="1">
      <c r="A43" s="42"/>
      <c r="B43" s="62" t="s">
        <v>487</v>
      </c>
      <c r="C43" s="42"/>
      <c r="D43" s="46"/>
      <c r="E43" s="439">
        <v>1945382.0612891931</v>
      </c>
      <c r="F43" s="439">
        <v>1818322.840364811</v>
      </c>
      <c r="G43" s="439">
        <v>1187881.7886061214</v>
      </c>
      <c r="H43" s="439">
        <v>51431.74797239912</v>
      </c>
      <c r="I43" s="439">
        <v>33882.256481432763</v>
      </c>
      <c r="J43" s="439">
        <v>545127.04730485752</v>
      </c>
      <c r="K43" s="439">
        <v>127059.22092438061</v>
      </c>
      <c r="L43" s="439">
        <v>98017.549334040072</v>
      </c>
      <c r="M43" s="42"/>
      <c r="N43" s="62" t="s">
        <v>487</v>
      </c>
      <c r="O43" s="42"/>
      <c r="P43" s="46"/>
      <c r="Q43" s="428">
        <v>35567.089921292114</v>
      </c>
      <c r="R43" s="428">
        <v>29041.671590340407</v>
      </c>
      <c r="S43" s="428">
        <v>-6525.4183309516584</v>
      </c>
      <c r="T43" s="428">
        <v>692163.22210053843</v>
      </c>
      <c r="U43" s="428">
        <v>69025.449755086549</v>
      </c>
      <c r="V43" s="428">
        <v>39627.745806254032</v>
      </c>
      <c r="W43" s="428">
        <v>20293.621551143642</v>
      </c>
      <c r="X43" s="428">
        <v>19334.12425511039</v>
      </c>
      <c r="Y43" s="428">
        <v>70122.645265608531</v>
      </c>
      <c r="Z43" s="428">
        <v>-737219.19072722225</v>
      </c>
    </row>
    <row r="44" spans="1:26" ht="13.65" customHeight="1">
      <c r="A44" s="42"/>
      <c r="B44" s="62" t="s">
        <v>488</v>
      </c>
      <c r="C44" s="42"/>
      <c r="D44" s="46"/>
      <c r="E44" s="439">
        <v>7789492.3642376931</v>
      </c>
      <c r="F44" s="439">
        <v>5542785.1811072947</v>
      </c>
      <c r="G44" s="439">
        <v>3676758.6846482176</v>
      </c>
      <c r="H44" s="439">
        <v>185533.30014330414</v>
      </c>
      <c r="I44" s="439">
        <v>220615.11614187702</v>
      </c>
      <c r="J44" s="439">
        <v>1459878.0801738976</v>
      </c>
      <c r="K44" s="439">
        <v>2246707.1831303942</v>
      </c>
      <c r="L44" s="439">
        <v>202295.22855458391</v>
      </c>
      <c r="M44" s="42"/>
      <c r="N44" s="62" t="s">
        <v>488</v>
      </c>
      <c r="O44" s="42"/>
      <c r="P44" s="46"/>
      <c r="Q44" s="428">
        <v>56653.986802648251</v>
      </c>
      <c r="R44" s="428">
        <v>2044411.9545758115</v>
      </c>
      <c r="S44" s="428">
        <v>1987757.9677731639</v>
      </c>
      <c r="T44" s="428">
        <v>1438394.096912947</v>
      </c>
      <c r="U44" s="428">
        <v>37315.032730052022</v>
      </c>
      <c r="V44" s="428">
        <v>113565.38365497047</v>
      </c>
      <c r="W44" s="428">
        <v>74213.905103394194</v>
      </c>
      <c r="X44" s="428">
        <v>39351.478551576285</v>
      </c>
      <c r="Y44" s="428">
        <v>9887.6335550962594</v>
      </c>
      <c r="Z44" s="428">
        <v>408371.08803028805</v>
      </c>
    </row>
    <row r="45" spans="1:26" ht="13.65" customHeight="1">
      <c r="A45" s="42"/>
      <c r="B45" s="62" t="s">
        <v>489</v>
      </c>
      <c r="C45" s="42"/>
      <c r="D45" s="46"/>
      <c r="E45" s="439">
        <v>14678731.584941331</v>
      </c>
      <c r="F45" s="439">
        <v>11102718.104311068</v>
      </c>
      <c r="G45" s="439">
        <v>7827405.9713453269</v>
      </c>
      <c r="H45" s="439">
        <v>243294.09131203513</v>
      </c>
      <c r="I45" s="439">
        <v>226652.54336539994</v>
      </c>
      <c r="J45" s="439">
        <v>2805365.4982883041</v>
      </c>
      <c r="K45" s="439">
        <v>3576013.4806302623</v>
      </c>
      <c r="L45" s="439">
        <v>218817.38617316814</v>
      </c>
      <c r="M45" s="42"/>
      <c r="N45" s="62" t="s">
        <v>489</v>
      </c>
      <c r="O45" s="42"/>
      <c r="P45" s="46"/>
      <c r="Q45" s="428">
        <v>78916.576029942415</v>
      </c>
      <c r="R45" s="428">
        <v>3357196.0944570936</v>
      </c>
      <c r="S45" s="428">
        <v>3278279.5184271508</v>
      </c>
      <c r="T45" s="428">
        <v>2282340.9294550018</v>
      </c>
      <c r="U45" s="428">
        <v>106745.6727276907</v>
      </c>
      <c r="V45" s="428">
        <v>179733.45356573228</v>
      </c>
      <c r="W45" s="428">
        <v>105501.24973740881</v>
      </c>
      <c r="X45" s="428">
        <v>74232.203828323516</v>
      </c>
      <c r="Y45" s="428">
        <v>41416.445669052198</v>
      </c>
      <c r="Z45" s="428">
        <v>750875.90834777756</v>
      </c>
    </row>
    <row r="46" spans="1:26" ht="13.65" customHeight="1">
      <c r="A46" s="98"/>
      <c r="B46" s="62" t="s">
        <v>490</v>
      </c>
      <c r="C46" s="98"/>
      <c r="D46" s="46"/>
      <c r="E46" s="439">
        <v>31161080.439954795</v>
      </c>
      <c r="F46" s="439">
        <v>23314855.913762543</v>
      </c>
      <c r="G46" s="439">
        <v>16081735.046311267</v>
      </c>
      <c r="H46" s="439">
        <v>1042042.7632038997</v>
      </c>
      <c r="I46" s="439">
        <v>403039.04248821229</v>
      </c>
      <c r="J46" s="439">
        <v>5788039.0617591403</v>
      </c>
      <c r="K46" s="439">
        <v>7846224.5261922926</v>
      </c>
      <c r="L46" s="439">
        <v>552852.70103415288</v>
      </c>
      <c r="M46" s="98"/>
      <c r="N46" s="62" t="s">
        <v>490</v>
      </c>
      <c r="O46" s="98"/>
      <c r="P46" s="46"/>
      <c r="Q46" s="428">
        <v>165118.69703034716</v>
      </c>
      <c r="R46" s="428">
        <v>7293371.8251581341</v>
      </c>
      <c r="S46" s="428">
        <v>7128253.1281277854</v>
      </c>
      <c r="T46" s="428">
        <v>4913377.4017289998</v>
      </c>
      <c r="U46" s="428">
        <v>431624.77421760047</v>
      </c>
      <c r="V46" s="428">
        <v>412373.4040341439</v>
      </c>
      <c r="W46" s="428">
        <v>255405.60352670937</v>
      </c>
      <c r="X46" s="428">
        <v>156967.80050743444</v>
      </c>
      <c r="Y46" s="428">
        <v>401204.32572073268</v>
      </c>
      <c r="Z46" s="428">
        <v>1772081.8738677758</v>
      </c>
    </row>
    <row r="47" spans="1:26" ht="13.65" customHeight="1">
      <c r="A47" s="98"/>
      <c r="B47" s="62" t="s">
        <v>491</v>
      </c>
      <c r="C47" s="98"/>
      <c r="D47" s="46"/>
      <c r="E47" s="439">
        <v>71438228.395588085</v>
      </c>
      <c r="F47" s="439">
        <v>55982873.790366419</v>
      </c>
      <c r="G47" s="439">
        <v>37110520.491302952</v>
      </c>
      <c r="H47" s="439">
        <v>3490974.8184865816</v>
      </c>
      <c r="I47" s="439">
        <v>1175753.0120709296</v>
      </c>
      <c r="J47" s="439">
        <v>14205625.46850593</v>
      </c>
      <c r="K47" s="439">
        <v>15455354.605221713</v>
      </c>
      <c r="L47" s="439">
        <v>1146123.5524166238</v>
      </c>
      <c r="M47" s="98"/>
      <c r="N47" s="62" t="s">
        <v>491</v>
      </c>
      <c r="O47" s="98"/>
      <c r="P47" s="46"/>
      <c r="Q47" s="428">
        <v>341369.38019758876</v>
      </c>
      <c r="R47" s="428">
        <v>14309231.052805113</v>
      </c>
      <c r="S47" s="428">
        <v>13967861.672607509</v>
      </c>
      <c r="T47" s="428">
        <v>10864027.418455908</v>
      </c>
      <c r="U47" s="428">
        <v>551578.24225966062</v>
      </c>
      <c r="V47" s="428">
        <v>642565.7818729016</v>
      </c>
      <c r="W47" s="428">
        <v>335058.83567246445</v>
      </c>
      <c r="X47" s="428">
        <v>307506.94620043732</v>
      </c>
      <c r="Y47" s="428">
        <v>503244.08876971062</v>
      </c>
      <c r="Z47" s="428">
        <v>2412934.3187887552</v>
      </c>
    </row>
    <row r="48" spans="1:26" ht="13.65" customHeight="1">
      <c r="A48" s="98"/>
      <c r="B48" s="62" t="s">
        <v>492</v>
      </c>
      <c r="C48" s="98"/>
      <c r="D48" s="46"/>
      <c r="E48" s="439">
        <v>162903316.56404191</v>
      </c>
      <c r="F48" s="439">
        <v>127638865.38806264</v>
      </c>
      <c r="G48" s="439">
        <v>88683317.329456896</v>
      </c>
      <c r="H48" s="439">
        <v>6039872.3233581353</v>
      </c>
      <c r="I48" s="439">
        <v>1797790.3643075814</v>
      </c>
      <c r="J48" s="439">
        <v>31117885.370940033</v>
      </c>
      <c r="K48" s="439">
        <v>35264451.175979331</v>
      </c>
      <c r="L48" s="439">
        <v>2638286.8030969109</v>
      </c>
      <c r="M48" s="98"/>
      <c r="N48" s="62" t="s">
        <v>492</v>
      </c>
      <c r="O48" s="98"/>
      <c r="P48" s="46"/>
      <c r="Q48" s="428">
        <v>596009.83514378709</v>
      </c>
      <c r="R48" s="428">
        <v>32626164.372882403</v>
      </c>
      <c r="S48" s="428">
        <v>32030154.53773864</v>
      </c>
      <c r="T48" s="428">
        <v>27720644.821825657</v>
      </c>
      <c r="U48" s="428">
        <v>1527550.2536449425</v>
      </c>
      <c r="V48" s="428">
        <v>591840.79360263865</v>
      </c>
      <c r="W48" s="428">
        <v>64082.435530419265</v>
      </c>
      <c r="X48" s="428">
        <v>527758.35807221907</v>
      </c>
      <c r="Y48" s="428">
        <v>2669993.2029486136</v>
      </c>
      <c r="Z48" s="428">
        <v>4860111.8716140101</v>
      </c>
    </row>
    <row r="49" spans="1:26" ht="13.65" customHeight="1">
      <c r="A49" s="98"/>
      <c r="B49" s="62" t="s">
        <v>493</v>
      </c>
      <c r="C49" s="98"/>
      <c r="D49" s="46"/>
      <c r="E49" s="439">
        <v>373512759.75709015</v>
      </c>
      <c r="F49" s="439">
        <v>264547409.29019347</v>
      </c>
      <c r="G49" s="439">
        <v>178499903.81387794</v>
      </c>
      <c r="H49" s="439">
        <v>14372515.958121948</v>
      </c>
      <c r="I49" s="439">
        <v>3497053.1618424449</v>
      </c>
      <c r="J49" s="439">
        <v>68177936.356351137</v>
      </c>
      <c r="K49" s="439">
        <v>108965350.46689664</v>
      </c>
      <c r="L49" s="439">
        <v>3253395.5456086546</v>
      </c>
      <c r="M49" s="98"/>
      <c r="N49" s="62" t="s">
        <v>493</v>
      </c>
      <c r="O49" s="98"/>
      <c r="P49" s="46"/>
      <c r="Q49" s="428">
        <v>1015817.6167656702</v>
      </c>
      <c r="R49" s="428">
        <v>105711954.921288</v>
      </c>
      <c r="S49" s="428">
        <v>104696137.30452231</v>
      </c>
      <c r="T49" s="428">
        <v>86711861.714297146</v>
      </c>
      <c r="U49" s="428">
        <v>3579791.3218220598</v>
      </c>
      <c r="V49" s="428">
        <v>2184350.7312132129</v>
      </c>
      <c r="W49" s="428">
        <v>735011.22071216127</v>
      </c>
      <c r="X49" s="428">
        <v>1449339.510501052</v>
      </c>
      <c r="Y49" s="428">
        <v>4658151.5956868902</v>
      </c>
      <c r="Z49" s="428">
        <v>16878285.132876787</v>
      </c>
    </row>
    <row r="50" spans="1:26" ht="13.65" customHeight="1">
      <c r="A50" s="98"/>
      <c r="B50" s="62" t="s">
        <v>494</v>
      </c>
      <c r="C50" s="98"/>
      <c r="D50" s="46"/>
      <c r="E50" s="439">
        <v>698832588.17023695</v>
      </c>
      <c r="F50" s="439">
        <v>505791741.21122366</v>
      </c>
      <c r="G50" s="439">
        <v>303488560.74292099</v>
      </c>
      <c r="H50" s="439">
        <v>55262945.529374972</v>
      </c>
      <c r="I50" s="439">
        <v>9132930.8453883473</v>
      </c>
      <c r="J50" s="439">
        <v>137907304.09353936</v>
      </c>
      <c r="K50" s="439">
        <v>193040846.95901319</v>
      </c>
      <c r="L50" s="439">
        <v>9121604.5089194085</v>
      </c>
      <c r="M50" s="98"/>
      <c r="N50" s="62" t="s">
        <v>494</v>
      </c>
      <c r="O50" s="98"/>
      <c r="P50" s="46"/>
      <c r="Q50" s="428">
        <v>3026173.5858313544</v>
      </c>
      <c r="R50" s="428">
        <v>183919242.45009381</v>
      </c>
      <c r="S50" s="428">
        <v>180893068.86426243</v>
      </c>
      <c r="T50" s="428">
        <v>125966589.91685818</v>
      </c>
      <c r="U50" s="428">
        <v>10057698.584475426</v>
      </c>
      <c r="V50" s="428">
        <v>5133121.7154791337</v>
      </c>
      <c r="W50" s="428">
        <v>1037072.5120285519</v>
      </c>
      <c r="X50" s="428">
        <v>4096049.2034505825</v>
      </c>
      <c r="Y50" s="428">
        <v>14558075.093349544</v>
      </c>
      <c r="Z50" s="428">
        <v>54293733.740799241</v>
      </c>
    </row>
    <row r="51" spans="1:26" ht="13.65" customHeight="1">
      <c r="A51" s="98"/>
      <c r="B51" s="62" t="s">
        <v>495</v>
      </c>
      <c r="C51" s="98"/>
      <c r="D51" s="46"/>
      <c r="E51" s="439">
        <v>1651389825.0774891</v>
      </c>
      <c r="F51" s="439">
        <v>1191290945.445333</v>
      </c>
      <c r="G51" s="439">
        <v>836578022.5571568</v>
      </c>
      <c r="H51" s="439">
        <v>2239136.6739341011</v>
      </c>
      <c r="I51" s="439">
        <v>15590722.02698849</v>
      </c>
      <c r="J51" s="439">
        <v>336883064.18725353</v>
      </c>
      <c r="K51" s="439">
        <v>460098879.63215619</v>
      </c>
      <c r="L51" s="439">
        <v>20419903.922104754</v>
      </c>
      <c r="M51" s="98"/>
      <c r="N51" s="62" t="s">
        <v>495</v>
      </c>
      <c r="O51" s="98"/>
      <c r="P51" s="46"/>
      <c r="Q51" s="428">
        <v>5775309.5690512145</v>
      </c>
      <c r="R51" s="428">
        <v>439678975.71005148</v>
      </c>
      <c r="S51" s="428">
        <v>433903666.14100033</v>
      </c>
      <c r="T51" s="428">
        <v>291390366.57095313</v>
      </c>
      <c r="U51" s="428">
        <v>19109546.089291777</v>
      </c>
      <c r="V51" s="428">
        <v>10039859.912771359</v>
      </c>
      <c r="W51" s="428">
        <v>2283080.4413314522</v>
      </c>
      <c r="X51" s="428">
        <v>7756779.4714399064</v>
      </c>
      <c r="Y51" s="428">
        <v>45829607.339532979</v>
      </c>
      <c r="Z51" s="428">
        <v>159193500.90751696</v>
      </c>
    </row>
    <row r="52" spans="1:26" ht="13.65" customHeight="1">
      <c r="A52" s="98"/>
      <c r="B52" s="62" t="s">
        <v>432</v>
      </c>
      <c r="C52" s="98"/>
      <c r="D52" s="46"/>
      <c r="E52" s="439">
        <v>5632242066.3970299</v>
      </c>
      <c r="F52" s="439">
        <v>4616753721.1704693</v>
      </c>
      <c r="G52" s="439">
        <v>2477321055.101275</v>
      </c>
      <c r="H52" s="439">
        <v>1166581230.7357082</v>
      </c>
      <c r="I52" s="439">
        <v>33296439.049176451</v>
      </c>
      <c r="J52" s="439">
        <v>939554996.28430963</v>
      </c>
      <c r="K52" s="439">
        <v>1015488345.2265608</v>
      </c>
      <c r="L52" s="439">
        <v>49022528.175181605</v>
      </c>
      <c r="M52" s="98"/>
      <c r="N52" s="62" t="s">
        <v>432</v>
      </c>
      <c r="O52" s="98"/>
      <c r="P52" s="46"/>
      <c r="Q52" s="428">
        <v>22835218.05844225</v>
      </c>
      <c r="R52" s="428">
        <v>966465817.05137908</v>
      </c>
      <c r="S52" s="428">
        <v>943630598.99293697</v>
      </c>
      <c r="T52" s="428">
        <v>576409890.65459394</v>
      </c>
      <c r="U52" s="428">
        <v>42807052.067913391</v>
      </c>
      <c r="V52" s="428">
        <v>-8359479.4919040035</v>
      </c>
      <c r="W52" s="428">
        <v>-7442529.4755799519</v>
      </c>
      <c r="X52" s="428">
        <v>-916950.01632405072</v>
      </c>
      <c r="Y52" s="428">
        <v>174070719.7518732</v>
      </c>
      <c r="Z52" s="428">
        <v>506843855.51420671</v>
      </c>
    </row>
    <row r="53" spans="1:26" ht="13.65" customHeight="1">
      <c r="A53" s="1100" t="s">
        <v>20</v>
      </c>
      <c r="B53" s="1100"/>
      <c r="C53" s="1100"/>
      <c r="D53" s="2"/>
      <c r="E53" s="439"/>
      <c r="F53" s="439"/>
      <c r="G53" s="439"/>
      <c r="H53" s="439"/>
      <c r="I53" s="439"/>
      <c r="J53" s="439"/>
      <c r="K53" s="439"/>
      <c r="L53" s="439"/>
      <c r="M53" s="1100" t="s">
        <v>20</v>
      </c>
      <c r="N53" s="1100"/>
      <c r="O53" s="1100"/>
      <c r="P53" s="2"/>
      <c r="Q53" s="428"/>
      <c r="R53" s="428"/>
      <c r="S53" s="428"/>
      <c r="T53" s="428"/>
      <c r="U53" s="428"/>
      <c r="V53" s="428"/>
      <c r="W53" s="428"/>
      <c r="X53" s="428"/>
      <c r="Y53" s="428"/>
      <c r="Z53" s="428"/>
    </row>
    <row r="54" spans="1:26" ht="13.65" customHeight="1">
      <c r="A54" s="44"/>
      <c r="B54" s="62" t="s">
        <v>487</v>
      </c>
      <c r="C54" s="44"/>
      <c r="D54" s="180"/>
      <c r="E54" s="439">
        <v>4562514.8141018376</v>
      </c>
      <c r="F54" s="439">
        <v>3638361.9534877571</v>
      </c>
      <c r="G54" s="439">
        <v>2379751.4803827959</v>
      </c>
      <c r="H54" s="439">
        <v>269979.57717215287</v>
      </c>
      <c r="I54" s="439">
        <v>37802.847338670246</v>
      </c>
      <c r="J54" s="439">
        <v>950828.04859413987</v>
      </c>
      <c r="K54" s="439">
        <v>924152.86061408115</v>
      </c>
      <c r="L54" s="439">
        <v>77513.956471816593</v>
      </c>
      <c r="M54" s="44"/>
      <c r="N54" s="62" t="s">
        <v>487</v>
      </c>
      <c r="O54" s="44"/>
      <c r="P54" s="180"/>
      <c r="Q54" s="428">
        <v>31377.269906946232</v>
      </c>
      <c r="R54" s="428">
        <v>846638.90414226509</v>
      </c>
      <c r="S54" s="428">
        <v>815261.63423531887</v>
      </c>
      <c r="T54" s="428">
        <v>519040.9581543472</v>
      </c>
      <c r="U54" s="428">
        <v>4022.2980190932544</v>
      </c>
      <c r="V54" s="428">
        <v>9869.6499145297003</v>
      </c>
      <c r="W54" s="428">
        <v>6684.4077955813182</v>
      </c>
      <c r="X54" s="428">
        <v>3185.2421189483844</v>
      </c>
      <c r="Y54" s="428">
        <v>419.14458692083224</v>
      </c>
      <c r="Z54" s="428">
        <v>282747.87273426936</v>
      </c>
    </row>
    <row r="55" spans="1:26" ht="13.65" customHeight="1">
      <c r="A55" s="6"/>
      <c r="B55" s="62" t="s">
        <v>488</v>
      </c>
      <c r="C55" s="6"/>
      <c r="D55" s="2"/>
      <c r="E55" s="439">
        <v>6929901.3935918706</v>
      </c>
      <c r="F55" s="439">
        <v>5347806.7876542388</v>
      </c>
      <c r="G55" s="439">
        <v>3860920.3485268718</v>
      </c>
      <c r="H55" s="439">
        <v>259645.77893550444</v>
      </c>
      <c r="I55" s="439">
        <v>132608.2346822423</v>
      </c>
      <c r="J55" s="439">
        <v>1094632.425509623</v>
      </c>
      <c r="K55" s="439">
        <v>1582094.6059376269</v>
      </c>
      <c r="L55" s="439">
        <v>113841.64963112741</v>
      </c>
      <c r="M55" s="6"/>
      <c r="N55" s="62" t="s">
        <v>488</v>
      </c>
      <c r="O55" s="6"/>
      <c r="P55" s="2"/>
      <c r="Q55" s="428">
        <v>39356.362219620089</v>
      </c>
      <c r="R55" s="428">
        <v>1468252.956306499</v>
      </c>
      <c r="S55" s="428">
        <v>1428896.5940868801</v>
      </c>
      <c r="T55" s="428">
        <v>937354.04671386885</v>
      </c>
      <c r="U55" s="428">
        <v>18598.383450395013</v>
      </c>
      <c r="V55" s="428">
        <v>54407.447067128844</v>
      </c>
      <c r="W55" s="428">
        <v>43826.060824034277</v>
      </c>
      <c r="X55" s="428">
        <v>10581.386243094559</v>
      </c>
      <c r="Y55" s="428">
        <v>6467.9153700937914</v>
      </c>
      <c r="Z55" s="428">
        <v>425004.63222558051</v>
      </c>
    </row>
    <row r="56" spans="1:26" ht="13.65" customHeight="1">
      <c r="A56" s="98"/>
      <c r="B56" s="62" t="s">
        <v>489</v>
      </c>
      <c r="C56" s="98"/>
      <c r="D56" s="46"/>
      <c r="E56" s="439">
        <v>11465214.315877151</v>
      </c>
      <c r="F56" s="439">
        <v>8706596.8776791226</v>
      </c>
      <c r="G56" s="439">
        <v>6176896.9889693661</v>
      </c>
      <c r="H56" s="439">
        <v>369432.07385066513</v>
      </c>
      <c r="I56" s="439">
        <v>153163.39313342483</v>
      </c>
      <c r="J56" s="439">
        <v>2007104.4217256701</v>
      </c>
      <c r="K56" s="439">
        <v>2758617.43819803</v>
      </c>
      <c r="L56" s="439">
        <v>206011.69493433923</v>
      </c>
      <c r="M56" s="98"/>
      <c r="N56" s="62" t="s">
        <v>489</v>
      </c>
      <c r="O56" s="98"/>
      <c r="P56" s="46"/>
      <c r="Q56" s="428">
        <v>61300.218444305152</v>
      </c>
      <c r="R56" s="428">
        <v>2552605.7432636926</v>
      </c>
      <c r="S56" s="428">
        <v>2491305.5248193857</v>
      </c>
      <c r="T56" s="428">
        <v>1540432.3861497527</v>
      </c>
      <c r="U56" s="428">
        <v>24834.405372596786</v>
      </c>
      <c r="V56" s="428">
        <v>104377.61567012228</v>
      </c>
      <c r="W56" s="428">
        <v>69092.594590390945</v>
      </c>
      <c r="X56" s="428">
        <v>35285.021079731319</v>
      </c>
      <c r="Y56" s="428">
        <v>3069.5395535616858</v>
      </c>
      <c r="Z56" s="428">
        <v>824730.65718047565</v>
      </c>
    </row>
    <row r="57" spans="1:26" ht="13.65" customHeight="1">
      <c r="A57" s="98"/>
      <c r="B57" s="62" t="s">
        <v>490</v>
      </c>
      <c r="C57" s="98"/>
      <c r="D57" s="46"/>
      <c r="E57" s="439">
        <v>21064987.26743111</v>
      </c>
      <c r="F57" s="439">
        <v>15771773.649219044</v>
      </c>
      <c r="G57" s="439">
        <v>10172847.603803208</v>
      </c>
      <c r="H57" s="439">
        <v>1290994.8355596124</v>
      </c>
      <c r="I57" s="439">
        <v>396532.07189244271</v>
      </c>
      <c r="J57" s="439">
        <v>3911399.1379637723</v>
      </c>
      <c r="K57" s="439">
        <v>5293213.6182120806</v>
      </c>
      <c r="L57" s="439">
        <v>301782.78650534549</v>
      </c>
      <c r="M57" s="98"/>
      <c r="N57" s="62" t="s">
        <v>490</v>
      </c>
      <c r="O57" s="98"/>
      <c r="P57" s="46"/>
      <c r="Q57" s="428">
        <v>88142.954733308754</v>
      </c>
      <c r="R57" s="428">
        <v>4991430.8317067344</v>
      </c>
      <c r="S57" s="428">
        <v>4903287.876973425</v>
      </c>
      <c r="T57" s="428">
        <v>3360025.6706048651</v>
      </c>
      <c r="U57" s="428">
        <v>67115.370819809512</v>
      </c>
      <c r="V57" s="428">
        <v>344690.99181182979</v>
      </c>
      <c r="W57" s="428">
        <v>230180.97719535232</v>
      </c>
      <c r="X57" s="428">
        <v>114510.01461647752</v>
      </c>
      <c r="Y57" s="428">
        <v>87574.158626676362</v>
      </c>
      <c r="Z57" s="428">
        <v>1219030.0023635982</v>
      </c>
    </row>
    <row r="58" spans="1:26" ht="13.65" customHeight="1">
      <c r="A58" s="98"/>
      <c r="B58" s="62" t="s">
        <v>491</v>
      </c>
      <c r="C58" s="98"/>
      <c r="D58" s="46"/>
      <c r="E58" s="439">
        <v>38309216.559564419</v>
      </c>
      <c r="F58" s="439">
        <v>29726812.918593537</v>
      </c>
      <c r="G58" s="439">
        <v>19941557.325464595</v>
      </c>
      <c r="H58" s="439">
        <v>1747529.2740003127</v>
      </c>
      <c r="I58" s="439">
        <v>375135.76824185351</v>
      </c>
      <c r="J58" s="439">
        <v>7662590.5508867539</v>
      </c>
      <c r="K58" s="439">
        <v>8582403.6409708913</v>
      </c>
      <c r="L58" s="439">
        <v>566957.77763591637</v>
      </c>
      <c r="M58" s="98"/>
      <c r="N58" s="62" t="s">
        <v>491</v>
      </c>
      <c r="O58" s="98"/>
      <c r="P58" s="46"/>
      <c r="Q58" s="428">
        <v>235938.10408807089</v>
      </c>
      <c r="R58" s="428">
        <v>8015445.8633349724</v>
      </c>
      <c r="S58" s="428">
        <v>7779507.7592468997</v>
      </c>
      <c r="T58" s="428">
        <v>6022164.0214325534</v>
      </c>
      <c r="U58" s="428">
        <v>199903.67125345932</v>
      </c>
      <c r="V58" s="428">
        <v>377104.94268057233</v>
      </c>
      <c r="W58" s="428">
        <v>199634.23870384492</v>
      </c>
      <c r="X58" s="428">
        <v>177470.7039767275</v>
      </c>
      <c r="Y58" s="428">
        <v>159402.07502546872</v>
      </c>
      <c r="Z58" s="428">
        <v>1339737.1989057863</v>
      </c>
    </row>
    <row r="59" spans="1:26" ht="13.65" customHeight="1">
      <c r="A59" s="98"/>
      <c r="B59" s="62" t="s">
        <v>492</v>
      </c>
      <c r="C59" s="98"/>
      <c r="D59" s="46"/>
      <c r="E59" s="439">
        <v>67426838.980097264</v>
      </c>
      <c r="F59" s="439">
        <v>51693552.538023338</v>
      </c>
      <c r="G59" s="439">
        <v>35194607.587991677</v>
      </c>
      <c r="H59" s="439">
        <v>1593885.9347240562</v>
      </c>
      <c r="I59" s="439">
        <v>1145823.1767301403</v>
      </c>
      <c r="J59" s="439">
        <v>13759235.838577405</v>
      </c>
      <c r="K59" s="439">
        <v>15733286.442073945</v>
      </c>
      <c r="L59" s="439">
        <v>1158373.435589134</v>
      </c>
      <c r="M59" s="98"/>
      <c r="N59" s="62" t="s">
        <v>492</v>
      </c>
      <c r="O59" s="98"/>
      <c r="P59" s="46"/>
      <c r="Q59" s="428">
        <v>302850.14105704817</v>
      </c>
      <c r="R59" s="428">
        <v>14574913.006484829</v>
      </c>
      <c r="S59" s="428">
        <v>14272062.865427773</v>
      </c>
      <c r="T59" s="428">
        <v>12210723.354853408</v>
      </c>
      <c r="U59" s="428">
        <v>1015069.7785657055</v>
      </c>
      <c r="V59" s="428">
        <v>611476.7646424399</v>
      </c>
      <c r="W59" s="428">
        <v>286368.26133789693</v>
      </c>
      <c r="X59" s="428">
        <v>325108.50330454297</v>
      </c>
      <c r="Y59" s="428">
        <v>620216.75054531381</v>
      </c>
      <c r="Z59" s="428">
        <v>1055009.7179115352</v>
      </c>
    </row>
    <row r="60" spans="1:26" ht="13.65" customHeight="1">
      <c r="A60" s="98"/>
      <c r="B60" s="62" t="s">
        <v>493</v>
      </c>
      <c r="C60" s="98"/>
      <c r="D60" s="46"/>
      <c r="E60" s="439">
        <v>161553868.67043209</v>
      </c>
      <c r="F60" s="439">
        <v>137141792.17437384</v>
      </c>
      <c r="G60" s="439">
        <v>61009968.155745924</v>
      </c>
      <c r="H60" s="439">
        <v>57894520.859085947</v>
      </c>
      <c r="I60" s="439">
        <v>838586.8744843509</v>
      </c>
      <c r="J60" s="439">
        <v>17398716.285057556</v>
      </c>
      <c r="K60" s="439">
        <v>24412076.49605833</v>
      </c>
      <c r="L60" s="439">
        <v>1794784.5957281564</v>
      </c>
      <c r="M60" s="98"/>
      <c r="N60" s="62" t="s">
        <v>493</v>
      </c>
      <c r="O60" s="98"/>
      <c r="P60" s="46"/>
      <c r="Q60" s="428">
        <v>384328.7479295411</v>
      </c>
      <c r="R60" s="428">
        <v>22617291.900330178</v>
      </c>
      <c r="S60" s="428">
        <v>22232963.152400643</v>
      </c>
      <c r="T60" s="428">
        <v>18303732.019101981</v>
      </c>
      <c r="U60" s="428">
        <v>1363345.987417575</v>
      </c>
      <c r="V60" s="428">
        <v>831444.87800329772</v>
      </c>
      <c r="W60" s="428">
        <v>338345.1537113738</v>
      </c>
      <c r="X60" s="428">
        <v>493099.72429192421</v>
      </c>
      <c r="Y60" s="428">
        <v>1075339.0182611661</v>
      </c>
      <c r="Z60" s="428">
        <v>2809779.286138935</v>
      </c>
    </row>
    <row r="61" spans="1:26" ht="13.65" customHeight="1">
      <c r="A61" s="98"/>
      <c r="B61" s="62" t="s">
        <v>494</v>
      </c>
      <c r="C61" s="98"/>
      <c r="D61" s="46"/>
      <c r="E61" s="439">
        <v>195909802.70655772</v>
      </c>
      <c r="F61" s="439">
        <v>144400606.74408203</v>
      </c>
      <c r="G61" s="439">
        <v>97778626.307589263</v>
      </c>
      <c r="H61" s="439">
        <v>5715878.151947977</v>
      </c>
      <c r="I61" s="439">
        <v>2701078.7085794918</v>
      </c>
      <c r="J61" s="439">
        <v>38205023.57596533</v>
      </c>
      <c r="K61" s="439">
        <v>51509195.962475695</v>
      </c>
      <c r="L61" s="439">
        <v>2927443.0214966577</v>
      </c>
      <c r="M61" s="98"/>
      <c r="N61" s="62" t="s">
        <v>494</v>
      </c>
      <c r="O61" s="98"/>
      <c r="P61" s="46"/>
      <c r="Q61" s="428">
        <v>685741.05249204161</v>
      </c>
      <c r="R61" s="428">
        <v>48581752.940979041</v>
      </c>
      <c r="S61" s="428">
        <v>47896011.888487004</v>
      </c>
      <c r="T61" s="428">
        <v>33602222.188742593</v>
      </c>
      <c r="U61" s="428">
        <v>2408273.125526085</v>
      </c>
      <c r="V61" s="428">
        <v>1242278.8698240444</v>
      </c>
      <c r="W61" s="428">
        <v>672987.64158601139</v>
      </c>
      <c r="X61" s="428">
        <v>569291.22823803232</v>
      </c>
      <c r="Y61" s="428">
        <v>2108582.048112106</v>
      </c>
      <c r="Z61" s="428">
        <v>12751819.752506381</v>
      </c>
    </row>
    <row r="62" spans="1:26" ht="13.65" customHeight="1">
      <c r="A62" s="98"/>
      <c r="B62" s="62" t="s">
        <v>495</v>
      </c>
      <c r="C62" s="98"/>
      <c r="D62" s="46"/>
      <c r="E62" s="439">
        <v>299455716.9671849</v>
      </c>
      <c r="F62" s="439">
        <v>227154962.62269679</v>
      </c>
      <c r="G62" s="439">
        <v>160765897.15516168</v>
      </c>
      <c r="H62" s="439">
        <v>7994512.0098094186</v>
      </c>
      <c r="I62" s="439">
        <v>3022744.3461707146</v>
      </c>
      <c r="J62" s="439">
        <v>55371809.111555114</v>
      </c>
      <c r="K62" s="439">
        <v>72300754.34448804</v>
      </c>
      <c r="L62" s="439">
        <v>4889217.7401993861</v>
      </c>
      <c r="M62" s="98"/>
      <c r="N62" s="62" t="s">
        <v>495</v>
      </c>
      <c r="O62" s="98"/>
      <c r="P62" s="46"/>
      <c r="Q62" s="428">
        <v>1164424.2788520954</v>
      </c>
      <c r="R62" s="428">
        <v>67411536.604288623</v>
      </c>
      <c r="S62" s="428">
        <v>66247112.32543657</v>
      </c>
      <c r="T62" s="428">
        <v>66502221.094545104</v>
      </c>
      <c r="U62" s="428">
        <v>5286554.9125328036</v>
      </c>
      <c r="V62" s="428">
        <v>2084343.9832604611</v>
      </c>
      <c r="W62" s="428">
        <v>598573.85665409488</v>
      </c>
      <c r="X62" s="428">
        <v>1485770.1266063666</v>
      </c>
      <c r="Y62" s="428">
        <v>6120589.961024113</v>
      </c>
      <c r="Z62" s="428">
        <v>-1505417.703877718</v>
      </c>
    </row>
    <row r="63" spans="1:26" ht="13.65" customHeight="1" thickBot="1">
      <c r="A63" s="100"/>
      <c r="B63" s="63" t="s">
        <v>432</v>
      </c>
      <c r="C63" s="100"/>
      <c r="D63" s="181"/>
      <c r="E63" s="452">
        <v>1419850629.9969156</v>
      </c>
      <c r="F63" s="452">
        <v>1057888062.7618194</v>
      </c>
      <c r="G63" s="452">
        <v>721289638.01989639</v>
      </c>
      <c r="H63" s="452">
        <v>8640642.1792549565</v>
      </c>
      <c r="I63" s="452">
        <v>14378991.797691295</v>
      </c>
      <c r="J63" s="452">
        <v>313578790.76497668</v>
      </c>
      <c r="K63" s="452">
        <v>361962567.23509622</v>
      </c>
      <c r="L63" s="452">
        <v>20058267.85104017</v>
      </c>
      <c r="M63" s="100"/>
      <c r="N63" s="63" t="s">
        <v>432</v>
      </c>
      <c r="O63" s="100"/>
      <c r="P63" s="181"/>
      <c r="Q63" s="436">
        <v>7397663.9837794546</v>
      </c>
      <c r="R63" s="436">
        <v>341904299.38405603</v>
      </c>
      <c r="S63" s="436">
        <v>334506635.4002766</v>
      </c>
      <c r="T63" s="436">
        <v>249969023.73660049</v>
      </c>
      <c r="U63" s="436">
        <v>19914622.644467544</v>
      </c>
      <c r="V63" s="436">
        <v>3669853.3226645216</v>
      </c>
      <c r="W63" s="436">
        <v>-1849711.2769932209</v>
      </c>
      <c r="X63" s="436">
        <v>5519564.5996577423</v>
      </c>
      <c r="Y63" s="436">
        <v>62918991.493793912</v>
      </c>
      <c r="Z63" s="436">
        <v>123872127.19033797</v>
      </c>
    </row>
    <row r="64" spans="1:26" ht="13.65" customHeight="1"/>
  </sheetData>
  <mergeCells count="66">
    <mergeCell ref="A23:C23"/>
    <mergeCell ref="M23:O23"/>
    <mergeCell ref="M8:O8"/>
    <mergeCell ref="F4:F5"/>
    <mergeCell ref="G4:G5"/>
    <mergeCell ref="A3:C5"/>
    <mergeCell ref="J4:J5"/>
    <mergeCell ref="A21:C21"/>
    <mergeCell ref="M21:O21"/>
    <mergeCell ref="A20:C20"/>
    <mergeCell ref="M18:O18"/>
    <mergeCell ref="M20:O20"/>
    <mergeCell ref="M19:O19"/>
    <mergeCell ref="A16:C16"/>
    <mergeCell ref="A15:C15"/>
    <mergeCell ref="A13:C13"/>
    <mergeCell ref="A10:C10"/>
    <mergeCell ref="M9:O9"/>
    <mergeCell ref="A7:C7"/>
    <mergeCell ref="Q3:Q5"/>
    <mergeCell ref="M10:O10"/>
    <mergeCell ref="A8:C8"/>
    <mergeCell ref="I4:I5"/>
    <mergeCell ref="M3:O5"/>
    <mergeCell ref="S4:S5"/>
    <mergeCell ref="A9:C9"/>
    <mergeCell ref="H4:H5"/>
    <mergeCell ref="Z3:Z5"/>
    <mergeCell ref="W4:W5"/>
    <mergeCell ref="Y3:Y5"/>
    <mergeCell ref="E3:E5"/>
    <mergeCell ref="V4:V5"/>
    <mergeCell ref="U3:U5"/>
    <mergeCell ref="T3:T5"/>
    <mergeCell ref="M53:O53"/>
    <mergeCell ref="A6:C6"/>
    <mergeCell ref="M24:O24"/>
    <mergeCell ref="A24:C24"/>
    <mergeCell ref="A53:C53"/>
    <mergeCell ref="A31:C31"/>
    <mergeCell ref="A42:C42"/>
    <mergeCell ref="M16:O16"/>
    <mergeCell ref="A14:C14"/>
    <mergeCell ref="A11:C11"/>
    <mergeCell ref="M42:O42"/>
    <mergeCell ref="M15:O15"/>
    <mergeCell ref="M17:O17"/>
    <mergeCell ref="M31:O31"/>
    <mergeCell ref="A22:C22"/>
    <mergeCell ref="M22:O22"/>
    <mergeCell ref="A19:C19"/>
    <mergeCell ref="T1:X1"/>
    <mergeCell ref="H1:J1"/>
    <mergeCell ref="A18:C18"/>
    <mergeCell ref="L3:L5"/>
    <mergeCell ref="K3:K5"/>
    <mergeCell ref="A17:C17"/>
    <mergeCell ref="R4:R5"/>
    <mergeCell ref="M6:O6"/>
    <mergeCell ref="M14:O14"/>
    <mergeCell ref="M12:O12"/>
    <mergeCell ref="M7:O7"/>
    <mergeCell ref="M11:O11"/>
    <mergeCell ref="M13:O13"/>
    <mergeCell ref="A12:C12"/>
    <mergeCell ref="X4:X5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3" manualBreakCount="3">
    <brk id="7" max="1048575" man="1"/>
    <brk id="12" max="1048575" man="1"/>
    <brk id="19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AG88"/>
  <sheetViews>
    <sheetView view="pageBreakPreview" zoomScaleNormal="50" workbookViewId="0">
      <selection activeCell="J65" sqref="J65"/>
    </sheetView>
  </sheetViews>
  <sheetFormatPr defaultColWidth="9.109375" defaultRowHeight="15.6"/>
  <cols>
    <col min="1" max="1" width="2.33203125" style="37" customWidth="1"/>
    <col min="2" max="2" width="15.6640625" style="37" customWidth="1"/>
    <col min="3" max="3" width="2.33203125" style="37" customWidth="1"/>
    <col min="4" max="4" width="1.6640625" style="38" customWidth="1"/>
    <col min="5" max="5" width="14.33203125" style="48" customWidth="1"/>
    <col min="6" max="6" width="14.33203125" style="638" customWidth="1"/>
    <col min="7" max="7" width="14.33203125" style="48" customWidth="1"/>
    <col min="8" max="8" width="14.33203125" style="638" customWidth="1"/>
    <col min="9" max="9" width="13.6640625" style="48" customWidth="1"/>
    <col min="10" max="15" width="13.109375" style="48" customWidth="1"/>
    <col min="16" max="16" width="13.109375" style="49" customWidth="1"/>
    <col min="17" max="16384" width="9.109375" style="48"/>
  </cols>
  <sheetData>
    <row r="1" spans="1:23" s="24" customFormat="1" ht="35.1" customHeight="1">
      <c r="A1" s="104"/>
      <c r="B1" s="104"/>
      <c r="C1" s="104"/>
      <c r="D1" s="104"/>
      <c r="E1" s="104"/>
      <c r="F1" s="104"/>
      <c r="G1" s="104"/>
      <c r="H1" s="104"/>
      <c r="I1" s="104" t="s">
        <v>604</v>
      </c>
      <c r="J1" s="103" t="s">
        <v>311</v>
      </c>
      <c r="K1" s="103"/>
      <c r="L1" s="103"/>
      <c r="M1" s="103"/>
      <c r="N1" s="103"/>
      <c r="O1" s="103"/>
      <c r="P1" s="103"/>
    </row>
    <row r="2" spans="1:23" ht="12.9" customHeight="1" thickBot="1">
      <c r="A2" s="51"/>
      <c r="B2" s="587"/>
      <c r="C2" s="587"/>
      <c r="D2" s="607"/>
      <c r="E2" s="51"/>
      <c r="F2" s="620"/>
      <c r="G2" s="51"/>
      <c r="H2" s="620"/>
      <c r="I2" s="51"/>
      <c r="J2" s="51"/>
      <c r="K2" s="51"/>
      <c r="P2" s="28" t="s">
        <v>88</v>
      </c>
    </row>
    <row r="3" spans="1:23" ht="13.5" customHeight="1">
      <c r="A3" s="1300" t="s">
        <v>23</v>
      </c>
      <c r="B3" s="1300"/>
      <c r="C3" s="1300"/>
      <c r="D3" s="30"/>
      <c r="E3" s="1156" t="s">
        <v>78</v>
      </c>
      <c r="F3" s="1322"/>
      <c r="G3" s="1156" t="s">
        <v>186</v>
      </c>
      <c r="H3" s="1157"/>
      <c r="I3" s="1324" t="s">
        <v>484</v>
      </c>
      <c r="J3" s="1320" t="s">
        <v>485</v>
      </c>
      <c r="K3" s="1156" t="s">
        <v>188</v>
      </c>
      <c r="L3" s="1157"/>
      <c r="M3" s="1156" t="s">
        <v>189</v>
      </c>
      <c r="N3" s="1157"/>
      <c r="O3" s="1156" t="s">
        <v>413</v>
      </c>
      <c r="P3" s="1162"/>
      <c r="U3" s="610"/>
    </row>
    <row r="4" spans="1:23" ht="24.9" customHeight="1">
      <c r="A4" s="1301"/>
      <c r="B4" s="1301"/>
      <c r="C4" s="1301"/>
      <c r="D4" s="30"/>
      <c r="E4" s="1303"/>
      <c r="F4" s="1323"/>
      <c r="G4" s="1158"/>
      <c r="H4" s="1159"/>
      <c r="I4" s="1325"/>
      <c r="J4" s="1321"/>
      <c r="K4" s="1158"/>
      <c r="L4" s="1159"/>
      <c r="M4" s="1158"/>
      <c r="N4" s="1159"/>
      <c r="O4" s="1158"/>
      <c r="P4" s="1163"/>
    </row>
    <row r="5" spans="1:23" ht="27.9" customHeight="1">
      <c r="A5" s="1302"/>
      <c r="B5" s="1302"/>
      <c r="C5" s="1302"/>
      <c r="D5" s="31"/>
      <c r="E5" s="377"/>
      <c r="F5" s="378" t="s">
        <v>190</v>
      </c>
      <c r="G5" s="377"/>
      <c r="H5" s="378" t="s">
        <v>190</v>
      </c>
      <c r="I5" s="377"/>
      <c r="J5" s="378" t="s">
        <v>190</v>
      </c>
      <c r="K5" s="377"/>
      <c r="L5" s="378" t="s">
        <v>190</v>
      </c>
      <c r="M5" s="377"/>
      <c r="N5" s="379" t="s">
        <v>190</v>
      </c>
      <c r="O5" s="377"/>
      <c r="P5" s="379" t="s">
        <v>190</v>
      </c>
    </row>
    <row r="6" spans="1:23" s="33" customFormat="1" ht="24" hidden="1" customHeight="1">
      <c r="A6" s="1297" t="s">
        <v>212</v>
      </c>
      <c r="B6" s="1297"/>
      <c r="C6" s="1297"/>
      <c r="D6" s="32"/>
      <c r="E6" s="57">
        <v>32198687</v>
      </c>
      <c r="F6" s="621">
        <v>100</v>
      </c>
      <c r="G6" s="58">
        <v>8297188</v>
      </c>
      <c r="H6" s="621">
        <f t="shared" ref="H6:H11" si="0">G6/$E6*100</f>
        <v>25.768715351653938</v>
      </c>
      <c r="I6" s="58">
        <v>5919204</v>
      </c>
      <c r="J6" s="621">
        <f t="shared" ref="J6:J11" si="1">I6/$E6*100</f>
        <v>18.383370725644806</v>
      </c>
      <c r="K6" s="58">
        <v>12427306</v>
      </c>
      <c r="L6" s="621">
        <f t="shared" ref="L6:L11" si="2">K6/$E6*100</f>
        <v>38.595691805693818</v>
      </c>
      <c r="M6" s="603" t="s">
        <v>14</v>
      </c>
      <c r="N6" s="622" t="s">
        <v>14</v>
      </c>
      <c r="O6" s="59">
        <v>5554989</v>
      </c>
      <c r="P6" s="621">
        <f t="shared" ref="P6:P17" si="3">O6/$E6*100</f>
        <v>17.252222117007442</v>
      </c>
    </row>
    <row r="7" spans="1:23" s="33" customFormat="1" ht="24" hidden="1" customHeight="1">
      <c r="A7" s="1296" t="s">
        <v>213</v>
      </c>
      <c r="B7" s="1296"/>
      <c r="C7" s="1296"/>
      <c r="D7" s="32"/>
      <c r="E7" s="60">
        <v>28100746</v>
      </c>
      <c r="F7" s="623">
        <v>100</v>
      </c>
      <c r="G7" s="59">
        <v>5330947</v>
      </c>
      <c r="H7" s="623">
        <f t="shared" si="0"/>
        <v>18.970837998393353</v>
      </c>
      <c r="I7" s="59">
        <v>5986121</v>
      </c>
      <c r="J7" s="623">
        <f t="shared" si="1"/>
        <v>21.30235617232368</v>
      </c>
      <c r="K7" s="59">
        <v>11435730</v>
      </c>
      <c r="L7" s="623">
        <f t="shared" si="2"/>
        <v>40.695467657691367</v>
      </c>
      <c r="M7" s="592" t="s">
        <v>14</v>
      </c>
      <c r="N7" s="624" t="s">
        <v>14</v>
      </c>
      <c r="O7" s="59">
        <v>5347949</v>
      </c>
      <c r="P7" s="623">
        <f t="shared" si="3"/>
        <v>19.031341730215985</v>
      </c>
    </row>
    <row r="8" spans="1:23" s="33" customFormat="1" ht="24" hidden="1" customHeight="1">
      <c r="A8" s="1296" t="s">
        <v>214</v>
      </c>
      <c r="B8" s="1296"/>
      <c r="C8" s="1296"/>
      <c r="D8" s="32"/>
      <c r="E8" s="60">
        <v>35086996.896078318</v>
      </c>
      <c r="F8" s="623">
        <v>100</v>
      </c>
      <c r="G8" s="59">
        <v>7707378.2009192379</v>
      </c>
      <c r="H8" s="623">
        <f t="shared" si="0"/>
        <v>21.966480128656134</v>
      </c>
      <c r="I8" s="59">
        <v>8170539.0676296782</v>
      </c>
      <c r="J8" s="623">
        <f t="shared" si="1"/>
        <v>23.28651577628435</v>
      </c>
      <c r="K8" s="59">
        <v>16834105.175192505</v>
      </c>
      <c r="L8" s="623">
        <f t="shared" si="2"/>
        <v>47.978187546378628</v>
      </c>
      <c r="M8" s="592" t="s">
        <v>14</v>
      </c>
      <c r="N8" s="624" t="s">
        <v>14</v>
      </c>
      <c r="O8" s="59">
        <v>2374974.4523368948</v>
      </c>
      <c r="P8" s="623">
        <f t="shared" si="3"/>
        <v>6.7688165486808769</v>
      </c>
    </row>
    <row r="9" spans="1:23" s="33" customFormat="1" ht="19.5" hidden="1" customHeight="1">
      <c r="A9" s="1296" t="s">
        <v>215</v>
      </c>
      <c r="B9" s="1296"/>
      <c r="C9" s="1296"/>
      <c r="D9" s="32"/>
      <c r="E9" s="60">
        <v>21665551.311437823</v>
      </c>
      <c r="F9" s="623">
        <v>100</v>
      </c>
      <c r="G9" s="59">
        <v>3219079.0328189093</v>
      </c>
      <c r="H9" s="623">
        <f t="shared" si="0"/>
        <v>14.858052705630765</v>
      </c>
      <c r="I9" s="59">
        <v>3103887.2689146963</v>
      </c>
      <c r="J9" s="623">
        <f t="shared" si="1"/>
        <v>14.326371040814786</v>
      </c>
      <c r="K9" s="59">
        <v>10776715.824428687</v>
      </c>
      <c r="L9" s="623">
        <f t="shared" si="2"/>
        <v>49.741248997155083</v>
      </c>
      <c r="M9" s="134" t="s">
        <v>15</v>
      </c>
      <c r="N9" s="134" t="s">
        <v>15</v>
      </c>
      <c r="O9" s="59">
        <v>4565869.1852755612</v>
      </c>
      <c r="P9" s="623">
        <f t="shared" si="3"/>
        <v>21.074327256399503</v>
      </c>
    </row>
    <row r="10" spans="1:23" s="33" customFormat="1" ht="19.5" hidden="1" customHeight="1">
      <c r="A10" s="1296" t="s">
        <v>216</v>
      </c>
      <c r="B10" s="1296"/>
      <c r="C10" s="1296"/>
      <c r="D10" s="32"/>
      <c r="E10" s="60">
        <v>23363332.619412925</v>
      </c>
      <c r="F10" s="623">
        <v>100</v>
      </c>
      <c r="G10" s="59">
        <v>3922537.7750137374</v>
      </c>
      <c r="H10" s="623">
        <f t="shared" si="0"/>
        <v>16.789290461731667</v>
      </c>
      <c r="I10" s="59">
        <v>3889845.125342906</v>
      </c>
      <c r="J10" s="623">
        <f t="shared" si="1"/>
        <v>16.649359013580018</v>
      </c>
      <c r="K10" s="59">
        <v>10510168.08400299</v>
      </c>
      <c r="L10" s="623">
        <f t="shared" si="2"/>
        <v>44.985740070617929</v>
      </c>
      <c r="M10" s="59">
        <v>679800.57929895772</v>
      </c>
      <c r="N10" s="623">
        <f>M10/$E10*100</f>
        <v>2.9096901130196717</v>
      </c>
      <c r="O10" s="59">
        <v>4360981.0557542937</v>
      </c>
      <c r="P10" s="623">
        <f t="shared" si="3"/>
        <v>18.665920341050544</v>
      </c>
    </row>
    <row r="11" spans="1:23" s="593" customFormat="1" ht="19.5" hidden="1" customHeight="1">
      <c r="A11" s="1277" t="s">
        <v>217</v>
      </c>
      <c r="B11" s="1277"/>
      <c r="C11" s="1277"/>
      <c r="D11" s="22"/>
      <c r="E11" s="132">
        <v>33505537.74453152</v>
      </c>
      <c r="F11" s="625">
        <v>100</v>
      </c>
      <c r="G11" s="132">
        <v>7773856.3402123302</v>
      </c>
      <c r="H11" s="625">
        <f t="shared" si="0"/>
        <v>23.201705937344972</v>
      </c>
      <c r="I11" s="132">
        <v>4908066.0315940725</v>
      </c>
      <c r="J11" s="625">
        <f t="shared" si="1"/>
        <v>14.648521892161314</v>
      </c>
      <c r="K11" s="132">
        <v>13707536.385727454</v>
      </c>
      <c r="L11" s="625">
        <f t="shared" si="2"/>
        <v>40.911256193656158</v>
      </c>
      <c r="M11" s="132">
        <v>982934.12707634305</v>
      </c>
      <c r="N11" s="625">
        <f>M11/$E11*100</f>
        <v>2.9336467737688197</v>
      </c>
      <c r="O11" s="132">
        <v>6133144.8599213213</v>
      </c>
      <c r="P11" s="625">
        <f t="shared" si="3"/>
        <v>18.304869203068737</v>
      </c>
    </row>
    <row r="12" spans="1:23" s="593" customFormat="1" ht="19.5" hidden="1" customHeight="1">
      <c r="A12" s="101"/>
      <c r="B12" s="101"/>
      <c r="C12" s="101"/>
      <c r="D12" s="22"/>
      <c r="E12" s="132"/>
      <c r="F12" s="625"/>
      <c r="G12" s="132"/>
      <c r="H12" s="625"/>
      <c r="I12" s="132"/>
      <c r="J12" s="625"/>
      <c r="K12" s="132"/>
      <c r="L12" s="625"/>
      <c r="M12" s="132"/>
      <c r="N12" s="625"/>
      <c r="O12" s="132"/>
      <c r="P12" s="625"/>
    </row>
    <row r="13" spans="1:23" s="33" customFormat="1" ht="19.5" hidden="1" customHeight="1">
      <c r="A13" s="1296" t="s">
        <v>218</v>
      </c>
      <c r="B13" s="1296"/>
      <c r="C13" s="1296"/>
      <c r="D13" s="32"/>
      <c r="E13" s="50">
        <v>41648427.2220985</v>
      </c>
      <c r="F13" s="623">
        <v>100</v>
      </c>
      <c r="G13" s="50">
        <v>11685922.374203442</v>
      </c>
      <c r="H13" s="623">
        <f>G13/$E13*100</f>
        <v>28.058496211359778</v>
      </c>
      <c r="I13" s="50">
        <v>8968124.2302039769</v>
      </c>
      <c r="J13" s="623">
        <f>I13/$E13*100</f>
        <v>21.532924118309861</v>
      </c>
      <c r="K13" s="50">
        <v>12620721.899748748</v>
      </c>
      <c r="L13" s="623">
        <f>K13/$E13*100</f>
        <v>30.302997595674491</v>
      </c>
      <c r="M13" s="50">
        <v>1758413.2227317698</v>
      </c>
      <c r="N13" s="623">
        <f>M13/$E13*100</f>
        <v>4.222039918469628</v>
      </c>
      <c r="O13" s="50">
        <v>6615245.4952105721</v>
      </c>
      <c r="P13" s="623">
        <f t="shared" si="3"/>
        <v>15.883542156186268</v>
      </c>
    </row>
    <row r="14" spans="1:23" s="33" customFormat="1" ht="18" hidden="1" customHeight="1">
      <c r="A14" s="1277" t="s">
        <v>219</v>
      </c>
      <c r="B14" s="1277"/>
      <c r="C14" s="1277"/>
      <c r="D14" s="32"/>
      <c r="E14" s="134" t="s">
        <v>15</v>
      </c>
      <c r="F14" s="134" t="s">
        <v>15</v>
      </c>
      <c r="G14" s="134" t="s">
        <v>15</v>
      </c>
      <c r="H14" s="134" t="s">
        <v>15</v>
      </c>
      <c r="I14" s="134" t="s">
        <v>15</v>
      </c>
      <c r="J14" s="134" t="s">
        <v>15</v>
      </c>
      <c r="K14" s="134" t="s">
        <v>15</v>
      </c>
      <c r="L14" s="134" t="s">
        <v>15</v>
      </c>
      <c r="M14" s="134" t="s">
        <v>15</v>
      </c>
      <c r="N14" s="134" t="s">
        <v>15</v>
      </c>
      <c r="O14" s="134" t="s">
        <v>15</v>
      </c>
      <c r="P14" s="134" t="s">
        <v>15</v>
      </c>
    </row>
    <row r="15" spans="1:23" s="33" customFormat="1" ht="18" hidden="1" customHeight="1">
      <c r="A15" s="1296" t="s">
        <v>220</v>
      </c>
      <c r="B15" s="1296"/>
      <c r="C15" s="1296"/>
      <c r="D15" s="32"/>
      <c r="E15" s="50">
        <v>40621245.407513522</v>
      </c>
      <c r="F15" s="623">
        <v>100</v>
      </c>
      <c r="G15" s="50">
        <v>11804801.163737483</v>
      </c>
      <c r="H15" s="623">
        <f t="shared" ref="H15:H20" si="4">G15/$E15*100</f>
        <v>29.060657902807691</v>
      </c>
      <c r="I15" s="50">
        <v>7010291.5008406602</v>
      </c>
      <c r="J15" s="623">
        <f t="shared" ref="J15:J21" si="5">I15/$E15*100</f>
        <v>17.257697125022169</v>
      </c>
      <c r="K15" s="50">
        <v>14489990.119470151</v>
      </c>
      <c r="L15" s="623">
        <f t="shared" ref="L15:L21" si="6">K15/$E15*100</f>
        <v>35.670964723277557</v>
      </c>
      <c r="M15" s="50">
        <v>1395028.9446636634</v>
      </c>
      <c r="N15" s="623">
        <f>M15/$E15*100</f>
        <v>3.4342347967638416</v>
      </c>
      <c r="O15" s="50">
        <v>5921133.6788015626</v>
      </c>
      <c r="P15" s="623">
        <f t="shared" si="3"/>
        <v>14.576445452128747</v>
      </c>
    </row>
    <row r="16" spans="1:23" s="33" customFormat="1" ht="18" hidden="1" customHeight="1">
      <c r="A16" s="1296" t="s">
        <v>221</v>
      </c>
      <c r="B16" s="1296"/>
      <c r="C16" s="1296"/>
      <c r="D16" s="32"/>
      <c r="E16" s="60">
        <f>('19'!E15/'1'!$E$16)*1000</f>
        <v>46216254.071116991</v>
      </c>
      <c r="F16" s="623">
        <v>100</v>
      </c>
      <c r="G16" s="59">
        <f>('19'!G15/'1'!$E$16)*1000</f>
        <v>16518394.765011886</v>
      </c>
      <c r="H16" s="623">
        <f t="shared" si="4"/>
        <v>35.741526649030419</v>
      </c>
      <c r="I16" s="59">
        <f>('19'!I15/'1'!$E$16)*1000</f>
        <v>8146466.9616821352</v>
      </c>
      <c r="J16" s="623">
        <f t="shared" si="5"/>
        <v>17.626843900300649</v>
      </c>
      <c r="K16" s="59">
        <f>('19'!K15/'1'!$E$16)*1000</f>
        <v>14951368.80044858</v>
      </c>
      <c r="L16" s="623">
        <f t="shared" si="6"/>
        <v>32.350888450287648</v>
      </c>
      <c r="M16" s="59">
        <f>('19'!M15/'1'!$E$16)*1000</f>
        <v>2125787.7455276372</v>
      </c>
      <c r="N16" s="623">
        <f>M16/$E16*100</f>
        <v>4.5996539275045993</v>
      </c>
      <c r="O16" s="59">
        <f>('19'!O15/'1'!$E$16)*1000</f>
        <v>4474235.7984467587</v>
      </c>
      <c r="P16" s="623">
        <f t="shared" si="3"/>
        <v>9.6810870728767</v>
      </c>
      <c r="R16" s="426"/>
      <c r="S16" s="426"/>
      <c r="T16" s="426"/>
      <c r="U16" s="426"/>
      <c r="V16" s="426"/>
      <c r="W16" s="426"/>
    </row>
    <row r="17" spans="1:33" s="33" customFormat="1" ht="17.25" hidden="1" customHeight="1">
      <c r="A17" s="1296" t="s">
        <v>222</v>
      </c>
      <c r="B17" s="1296"/>
      <c r="C17" s="1296"/>
      <c r="D17" s="32"/>
      <c r="E17" s="60">
        <v>41547121.616053052</v>
      </c>
      <c r="F17" s="623">
        <v>100</v>
      </c>
      <c r="G17" s="59">
        <v>9400563.0490085129</v>
      </c>
      <c r="H17" s="623">
        <f t="shared" si="4"/>
        <v>22.626267917862947</v>
      </c>
      <c r="I17" s="59">
        <f>('19'!I16/'1'!$E$17)*1000</f>
        <v>8793249.2718918063</v>
      </c>
      <c r="J17" s="623">
        <f t="shared" si="5"/>
        <v>21.164520982108794</v>
      </c>
      <c r="K17" s="59">
        <f>('19'!K16/'1'!$E$17)*1000</f>
        <v>15774321.715834245</v>
      </c>
      <c r="L17" s="623">
        <f t="shared" si="6"/>
        <v>37.967303394946462</v>
      </c>
      <c r="M17" s="59">
        <f>('19'!M16/'1'!$E$17)*1000</f>
        <v>1393352.2115215114</v>
      </c>
      <c r="N17" s="623">
        <f>M17/$E17*100</f>
        <v>3.3536672513629573</v>
      </c>
      <c r="O17" s="59">
        <f>('19'!O16/'1'!$E$17)*1000</f>
        <v>6185635.3677969202</v>
      </c>
      <c r="P17" s="623">
        <f t="shared" si="3"/>
        <v>14.888240453718707</v>
      </c>
      <c r="R17" s="426"/>
      <c r="S17" s="426"/>
      <c r="T17" s="426"/>
      <c r="U17" s="426"/>
      <c r="V17" s="426"/>
      <c r="W17" s="426"/>
    </row>
    <row r="18" spans="1:33" s="33" customFormat="1" ht="16.5" hidden="1" customHeight="1">
      <c r="A18" s="1296" t="s">
        <v>365</v>
      </c>
      <c r="B18" s="1296"/>
      <c r="C18" s="1296"/>
      <c r="D18" s="32"/>
      <c r="E18" s="611">
        <v>47047310.036471196</v>
      </c>
      <c r="F18" s="626">
        <v>100</v>
      </c>
      <c r="G18" s="611">
        <v>11153694.498743866</v>
      </c>
      <c r="H18" s="626">
        <f t="shared" si="4"/>
        <v>23.707401103479654</v>
      </c>
      <c r="I18" s="611">
        <v>9570474.5907081123</v>
      </c>
      <c r="J18" s="626">
        <f t="shared" si="5"/>
        <v>20.342235471675334</v>
      </c>
      <c r="K18" s="611">
        <v>18346067.487314988</v>
      </c>
      <c r="L18" s="626">
        <f t="shared" si="6"/>
        <v>38.994933978357253</v>
      </c>
      <c r="M18" s="611">
        <v>2375732.4777737176</v>
      </c>
      <c r="N18" s="626">
        <f>M18/$E18*100</f>
        <v>5.049666975501987</v>
      </c>
      <c r="O18" s="611">
        <v>5601340.9819304869</v>
      </c>
      <c r="P18" s="626">
        <f t="shared" ref="P18:P24" si="7">O18/$E18*100</f>
        <v>11.905762470985723</v>
      </c>
      <c r="Q18" s="623"/>
      <c r="R18" s="59"/>
      <c r="S18" s="623"/>
      <c r="T18" s="59"/>
      <c r="U18" s="623"/>
      <c r="V18" s="623"/>
      <c r="W18" s="59"/>
      <c r="X18" s="623"/>
      <c r="Y18" s="59"/>
      <c r="Z18" s="623"/>
      <c r="AB18" s="426"/>
      <c r="AC18" s="426"/>
      <c r="AD18" s="426"/>
      <c r="AE18" s="426"/>
      <c r="AF18" s="426"/>
      <c r="AG18" s="426"/>
    </row>
    <row r="19" spans="1:33" s="33" customFormat="1" ht="16.5" hidden="1" customHeight="1">
      <c r="A19" s="1296" t="s">
        <v>979</v>
      </c>
      <c r="B19" s="1296"/>
      <c r="C19" s="1296"/>
      <c r="D19" s="32"/>
      <c r="E19" s="259">
        <f>'[1]19'!E18/'[1]1'!E19*1000</f>
        <v>57591841.808187589</v>
      </c>
      <c r="F19" s="626">
        <v>100</v>
      </c>
      <c r="G19" s="259">
        <f>'[1]19'!G18/'[1]1'!E19*1000</f>
        <v>19335674.163574621</v>
      </c>
      <c r="H19" s="626">
        <f t="shared" si="4"/>
        <v>33.573633967069533</v>
      </c>
      <c r="I19" s="259">
        <f>'[1]19'!I18/'[1]1'!E19*1000</f>
        <v>10070082.403748445</v>
      </c>
      <c r="J19" s="626">
        <f t="shared" si="5"/>
        <v>17.485258480337095</v>
      </c>
      <c r="K19" s="259">
        <f>'[1]19'!K18/'[1]1'!E19*1000</f>
        <v>22582538.431206848</v>
      </c>
      <c r="L19" s="626">
        <f t="shared" si="6"/>
        <v>39.211349597776511</v>
      </c>
      <c r="M19" s="259" t="s">
        <v>817</v>
      </c>
      <c r="N19" s="627" t="s">
        <v>817</v>
      </c>
      <c r="O19" s="259">
        <f>'[1]19'!O18/'[1]1'!E19*1000</f>
        <v>5603546.809657651</v>
      </c>
      <c r="P19" s="626">
        <f t="shared" si="7"/>
        <v>9.7297579548168205</v>
      </c>
      <c r="Q19" s="623"/>
      <c r="R19" s="59"/>
      <c r="S19" s="623"/>
      <c r="T19" s="59"/>
      <c r="U19" s="623"/>
      <c r="V19" s="623"/>
      <c r="W19" s="59"/>
      <c r="X19" s="623"/>
      <c r="Y19" s="59"/>
      <c r="Z19" s="623"/>
      <c r="AB19" s="426"/>
      <c r="AC19" s="426"/>
      <c r="AD19" s="426"/>
      <c r="AE19" s="426"/>
      <c r="AF19" s="426"/>
      <c r="AG19" s="426"/>
    </row>
    <row r="20" spans="1:33" s="33" customFormat="1" ht="17.25" customHeight="1">
      <c r="A20" s="1296" t="s">
        <v>980</v>
      </c>
      <c r="B20" s="1296"/>
      <c r="C20" s="1296"/>
      <c r="D20" s="32"/>
      <c r="E20" s="611">
        <v>45849745.77783455</v>
      </c>
      <c r="F20" s="626">
        <v>100</v>
      </c>
      <c r="G20" s="611">
        <v>14642938.481223373</v>
      </c>
      <c r="H20" s="626">
        <f t="shared" si="4"/>
        <v>31.936793176947791</v>
      </c>
      <c r="I20" s="611">
        <v>9583696.2672598306</v>
      </c>
      <c r="J20" s="626">
        <f t="shared" si="5"/>
        <v>20.902397831599188</v>
      </c>
      <c r="K20" s="611">
        <v>15088597.206603512</v>
      </c>
      <c r="L20" s="626">
        <f t="shared" si="6"/>
        <v>32.908791424309044</v>
      </c>
      <c r="M20" s="611">
        <v>1718480.0702073735</v>
      </c>
      <c r="N20" s="626">
        <f>M20/$E20*100</f>
        <v>3.7480689174031365</v>
      </c>
      <c r="O20" s="611">
        <v>4816033.75254039</v>
      </c>
      <c r="P20" s="626">
        <f t="shared" si="7"/>
        <v>10.503948649740687</v>
      </c>
      <c r="Q20" s="623"/>
      <c r="R20" s="59"/>
      <c r="S20" s="623"/>
      <c r="T20" s="59"/>
      <c r="U20" s="623"/>
      <c r="V20" s="623"/>
      <c r="W20" s="59"/>
      <c r="X20" s="623"/>
      <c r="Y20" s="59"/>
      <c r="Z20" s="623"/>
      <c r="AB20" s="426"/>
      <c r="AC20" s="426"/>
      <c r="AD20" s="426"/>
      <c r="AE20" s="426"/>
      <c r="AF20" s="426"/>
      <c r="AG20" s="426"/>
    </row>
    <row r="21" spans="1:33" s="33" customFormat="1" ht="18" customHeight="1">
      <c r="A21" s="1296" t="s">
        <v>981</v>
      </c>
      <c r="B21" s="1296"/>
      <c r="C21" s="1296"/>
      <c r="D21" s="32"/>
      <c r="E21" s="611">
        <v>44034925.446197607</v>
      </c>
      <c r="F21" s="626">
        <v>100</v>
      </c>
      <c r="G21" s="611">
        <v>13721861.603871504</v>
      </c>
      <c r="H21" s="626">
        <f>G21/$E21*100</f>
        <v>31.161314490328902</v>
      </c>
      <c r="I21" s="611">
        <v>9400690.8177297637</v>
      </c>
      <c r="J21" s="626">
        <f t="shared" si="5"/>
        <v>21.348261005268736</v>
      </c>
      <c r="K21" s="611">
        <v>14858731.494227903</v>
      </c>
      <c r="L21" s="626">
        <f t="shared" si="6"/>
        <v>33.743060408680556</v>
      </c>
      <c r="M21" s="611">
        <v>1232925.3157325799</v>
      </c>
      <c r="N21" s="626">
        <f>M21/$E21*100</f>
        <v>2.7998805567162428</v>
      </c>
      <c r="O21" s="611">
        <v>4820716.2146358686</v>
      </c>
      <c r="P21" s="626">
        <f t="shared" si="7"/>
        <v>10.947483539005594</v>
      </c>
      <c r="Q21" s="623"/>
      <c r="R21" s="59"/>
      <c r="S21" s="623"/>
      <c r="T21" s="59"/>
      <c r="U21" s="623"/>
      <c r="V21" s="623"/>
      <c r="W21" s="59"/>
      <c r="X21" s="623"/>
      <c r="Y21" s="59"/>
      <c r="Z21" s="623"/>
      <c r="AB21" s="426"/>
      <c r="AC21" s="426"/>
      <c r="AD21" s="426"/>
      <c r="AE21" s="426"/>
      <c r="AF21" s="426"/>
      <c r="AG21" s="426"/>
    </row>
    <row r="22" spans="1:33" s="33" customFormat="1" ht="18" customHeight="1">
      <c r="A22" s="1296" t="s">
        <v>982</v>
      </c>
      <c r="B22" s="1296"/>
      <c r="C22" s="1296"/>
      <c r="D22" s="32"/>
      <c r="E22" s="611">
        <v>46656612.553916804</v>
      </c>
      <c r="F22" s="626">
        <v>100</v>
      </c>
      <c r="G22" s="611">
        <v>15981878.101324512</v>
      </c>
      <c r="H22" s="626">
        <f>G22/$E22*100</f>
        <v>34.254261564436781</v>
      </c>
      <c r="I22" s="611">
        <v>8841195.4042346776</v>
      </c>
      <c r="J22" s="626">
        <f>I22/$E22*100</f>
        <v>18.949501303845647</v>
      </c>
      <c r="K22" s="611">
        <v>14817051.715843376</v>
      </c>
      <c r="L22" s="626">
        <f>K22/$E22*100</f>
        <v>31.757667144653194</v>
      </c>
      <c r="M22" s="611">
        <v>1470659.81421081</v>
      </c>
      <c r="N22" s="626">
        <f>M22/$E22*100</f>
        <v>3.1520929911302544</v>
      </c>
      <c r="O22" s="611">
        <v>5545827.5183034139</v>
      </c>
      <c r="P22" s="626">
        <f t="shared" si="7"/>
        <v>11.886476995934082</v>
      </c>
      <c r="Q22" s="623"/>
      <c r="R22" s="59"/>
      <c r="S22" s="623"/>
      <c r="T22" s="59"/>
      <c r="U22" s="623"/>
      <c r="V22" s="623"/>
      <c r="W22" s="59"/>
      <c r="X22" s="623"/>
      <c r="Y22" s="59"/>
      <c r="Z22" s="623"/>
      <c r="AB22" s="426"/>
      <c r="AC22" s="426"/>
      <c r="AD22" s="426"/>
      <c r="AE22" s="426"/>
      <c r="AF22" s="426"/>
      <c r="AG22" s="426"/>
    </row>
    <row r="23" spans="1:33" s="33" customFormat="1" ht="18" customHeight="1">
      <c r="A23" s="1296" t="s">
        <v>983</v>
      </c>
      <c r="B23" s="1296"/>
      <c r="C23" s="1296"/>
      <c r="D23" s="32"/>
      <c r="E23" s="611">
        <v>47302369.296844922</v>
      </c>
      <c r="F23" s="626">
        <v>100</v>
      </c>
      <c r="G23" s="611">
        <v>18238967.742776278</v>
      </c>
      <c r="H23" s="626">
        <f>G23/$E23*100</f>
        <v>38.558254087270043</v>
      </c>
      <c r="I23" s="611">
        <v>9325316.3973269314</v>
      </c>
      <c r="J23" s="626">
        <f>I23/$E23*100</f>
        <v>19.714269149619387</v>
      </c>
      <c r="K23" s="611">
        <v>12659494.991834354</v>
      </c>
      <c r="L23" s="626">
        <f>K23/$E23*100</f>
        <v>26.762919447839888</v>
      </c>
      <c r="M23" s="611">
        <v>1431545.9689299776</v>
      </c>
      <c r="N23" s="626">
        <f>M23/$E23*100</f>
        <v>3.0263726536536555</v>
      </c>
      <c r="O23" s="611">
        <v>5647044.1959773591</v>
      </c>
      <c r="P23" s="626">
        <f t="shared" si="7"/>
        <v>11.938184661616978</v>
      </c>
      <c r="Q23" s="623"/>
      <c r="R23" s="59"/>
      <c r="S23" s="623"/>
      <c r="T23" s="59"/>
      <c r="U23" s="623"/>
      <c r="V23" s="623"/>
      <c r="W23" s="59"/>
      <c r="X23" s="623"/>
      <c r="Y23" s="59"/>
      <c r="Z23" s="623"/>
      <c r="AB23" s="426"/>
      <c r="AC23" s="426"/>
      <c r="AD23" s="426"/>
      <c r="AE23" s="426"/>
      <c r="AF23" s="426"/>
      <c r="AG23" s="426"/>
    </row>
    <row r="24" spans="1:33" s="33" customFormat="1" ht="18" customHeight="1">
      <c r="A24" s="1296" t="s">
        <v>1111</v>
      </c>
      <c r="B24" s="1296"/>
      <c r="C24" s="1296"/>
      <c r="D24" s="32"/>
      <c r="E24" s="611">
        <v>42766062.527757749</v>
      </c>
      <c r="F24" s="626">
        <v>100</v>
      </c>
      <c r="G24" s="611">
        <v>13874692.898558721</v>
      </c>
      <c r="H24" s="626">
        <f>G24/$E24*100</f>
        <v>32.443232036040754</v>
      </c>
      <c r="I24" s="611">
        <v>8263550.8235154077</v>
      </c>
      <c r="J24" s="626">
        <f>I24/$E24*100</f>
        <v>19.32268330326615</v>
      </c>
      <c r="K24" s="611">
        <v>12813228.537518786</v>
      </c>
      <c r="L24" s="626">
        <f>K24/$E24*100</f>
        <v>29.961207041686922</v>
      </c>
      <c r="M24" s="611">
        <v>1085098.4210567016</v>
      </c>
      <c r="N24" s="626">
        <f>M24/$E24*100</f>
        <v>2.5372885809920129</v>
      </c>
      <c r="O24" s="611">
        <v>6729491.8471080689</v>
      </c>
      <c r="P24" s="626">
        <f t="shared" si="7"/>
        <v>15.735589038014016</v>
      </c>
      <c r="Q24" s="623"/>
      <c r="R24" s="59"/>
      <c r="S24" s="623"/>
      <c r="T24" s="59"/>
      <c r="U24" s="623"/>
      <c r="V24" s="623"/>
      <c r="W24" s="59"/>
      <c r="X24" s="623"/>
      <c r="Y24" s="59"/>
      <c r="Z24" s="623"/>
      <c r="AB24" s="958"/>
      <c r="AC24" s="958"/>
      <c r="AD24" s="958"/>
      <c r="AE24" s="958"/>
      <c r="AF24" s="958"/>
      <c r="AG24" s="958"/>
    </row>
    <row r="25" spans="1:33" ht="18" customHeight="1">
      <c r="A25" s="1296" t="s">
        <v>63</v>
      </c>
      <c r="B25" s="1296"/>
      <c r="C25" s="1296"/>
      <c r="D25" s="32"/>
      <c r="E25" s="250"/>
      <c r="F25" s="628"/>
      <c r="G25" s="250"/>
      <c r="H25" s="626"/>
      <c r="I25" s="250"/>
      <c r="J25" s="626"/>
      <c r="K25" s="619"/>
      <c r="L25" s="626"/>
      <c r="M25" s="250"/>
      <c r="N25" s="626"/>
      <c r="O25" s="250"/>
      <c r="P25" s="626"/>
      <c r="Q25" s="629"/>
      <c r="R25" s="50"/>
      <c r="S25" s="50"/>
      <c r="T25" s="50"/>
      <c r="U25" s="50"/>
      <c r="V25" s="630"/>
      <c r="W25" s="50"/>
      <c r="X25" s="630"/>
      <c r="Y25" s="50"/>
      <c r="Z25" s="631"/>
      <c r="AB25" s="426"/>
      <c r="AC25" s="426"/>
      <c r="AD25" s="426"/>
      <c r="AE25" s="426"/>
      <c r="AF25" s="426"/>
      <c r="AG25" s="426"/>
    </row>
    <row r="26" spans="1:33" ht="18" customHeight="1">
      <c r="A26" s="34"/>
      <c r="B26" s="34" t="s">
        <v>64</v>
      </c>
      <c r="C26" s="34"/>
      <c r="D26" s="594"/>
      <c r="E26" s="147">
        <v>57027687.443564154</v>
      </c>
      <c r="F26" s="632">
        <v>100</v>
      </c>
      <c r="G26" s="147">
        <v>19027836.954238378</v>
      </c>
      <c r="H26" s="632">
        <f t="shared" ref="H26:J55" si="8">G26/$E26*100</f>
        <v>33.365962758122961</v>
      </c>
      <c r="I26" s="147">
        <v>11198361.717652317</v>
      </c>
      <c r="J26" s="632">
        <f t="shared" si="8"/>
        <v>19.636710201048324</v>
      </c>
      <c r="K26" s="147">
        <v>16584632.444620529</v>
      </c>
      <c r="L26" s="632">
        <f>K26/$E26*100</f>
        <v>29.081720104875451</v>
      </c>
      <c r="M26" s="147">
        <v>1477563.9286765193</v>
      </c>
      <c r="N26" s="632">
        <f>M26/$E26*100</f>
        <v>2.5909588743866721</v>
      </c>
      <c r="O26" s="147">
        <v>8739292.3983763158</v>
      </c>
      <c r="P26" s="632">
        <f>O26/$E26*100</f>
        <v>15.324648061566428</v>
      </c>
      <c r="Q26" s="633"/>
      <c r="R26" s="169"/>
      <c r="S26" s="633"/>
      <c r="T26" s="169"/>
      <c r="U26" s="633"/>
      <c r="V26" s="633"/>
      <c r="W26" s="169"/>
      <c r="X26" s="633"/>
      <c r="Y26" s="169"/>
      <c r="Z26" s="633"/>
      <c r="AB26" s="426"/>
      <c r="AC26" s="426"/>
      <c r="AD26" s="426"/>
      <c r="AE26" s="426"/>
      <c r="AF26" s="426"/>
      <c r="AG26" s="426"/>
    </row>
    <row r="27" spans="1:33" ht="18" customHeight="1">
      <c r="A27" s="34"/>
      <c r="B27" s="34" t="s">
        <v>25</v>
      </c>
      <c r="C27" s="34"/>
      <c r="D27" s="594"/>
      <c r="E27" s="147">
        <v>7647203.8538406901</v>
      </c>
      <c r="F27" s="632">
        <v>100</v>
      </c>
      <c r="G27" s="147">
        <v>1185217.5487214925</v>
      </c>
      <c r="H27" s="632">
        <f t="shared" si="8"/>
        <v>15.498704773330127</v>
      </c>
      <c r="I27" s="147">
        <v>1036659.8041312585</v>
      </c>
      <c r="J27" s="632">
        <f t="shared" si="8"/>
        <v>13.556063418011435</v>
      </c>
      <c r="K27" s="147">
        <v>3526250.2585590952</v>
      </c>
      <c r="L27" s="632">
        <f>K27/$E27*100</f>
        <v>46.111628850956947</v>
      </c>
      <c r="M27" s="147">
        <v>118662.91473430049</v>
      </c>
      <c r="N27" s="632">
        <f>M27/$E27*100</f>
        <v>1.5517163789834616</v>
      </c>
      <c r="O27" s="147">
        <v>1780413.327694546</v>
      </c>
      <c r="P27" s="632">
        <f>O27/$E27*100</f>
        <v>23.281886578718062</v>
      </c>
      <c r="Q27" s="633"/>
      <c r="R27" s="169"/>
      <c r="S27" s="633"/>
      <c r="T27" s="169"/>
      <c r="U27" s="633"/>
      <c r="V27" s="633"/>
      <c r="W27" s="169"/>
      <c r="X27" s="633"/>
      <c r="Y27" s="169"/>
      <c r="Z27" s="633"/>
      <c r="AB27" s="426"/>
      <c r="AC27" s="426"/>
      <c r="AD27" s="426"/>
      <c r="AE27" s="426"/>
      <c r="AF27" s="426"/>
      <c r="AG27" s="426"/>
    </row>
    <row r="28" spans="1:33" ht="18" customHeight="1">
      <c r="A28" s="1296" t="s">
        <v>26</v>
      </c>
      <c r="B28" s="1296"/>
      <c r="C28" s="1296"/>
      <c r="D28" s="32"/>
      <c r="E28" s="147"/>
      <c r="F28" s="634"/>
      <c r="G28" s="147"/>
      <c r="H28" s="632"/>
      <c r="I28" s="147"/>
      <c r="J28" s="632"/>
      <c r="K28" s="147"/>
      <c r="L28" s="632"/>
      <c r="M28" s="147"/>
      <c r="N28" s="632"/>
      <c r="O28" s="147"/>
      <c r="P28" s="632"/>
      <c r="Q28" s="633"/>
      <c r="R28" s="169"/>
      <c r="S28" s="633"/>
      <c r="T28" s="169"/>
      <c r="U28" s="633"/>
      <c r="V28" s="629"/>
      <c r="W28" s="169"/>
      <c r="X28" s="629"/>
      <c r="Y28" s="169"/>
      <c r="Z28" s="629"/>
      <c r="AB28" s="426"/>
      <c r="AC28" s="426"/>
      <c r="AD28" s="426"/>
      <c r="AE28" s="426"/>
      <c r="AF28" s="426"/>
      <c r="AG28" s="426"/>
    </row>
    <row r="29" spans="1:33" ht="18" customHeight="1">
      <c r="A29" s="34"/>
      <c r="B29" s="98" t="s">
        <v>81</v>
      </c>
      <c r="C29" s="34"/>
      <c r="D29" s="594"/>
      <c r="E29" s="147">
        <v>180056698.4771603</v>
      </c>
      <c r="F29" s="632">
        <v>100</v>
      </c>
      <c r="G29" s="147">
        <v>67383693.076799408</v>
      </c>
      <c r="H29" s="632">
        <f t="shared" si="8"/>
        <v>37.423596926246454</v>
      </c>
      <c r="I29" s="147">
        <v>39148761.205739126</v>
      </c>
      <c r="J29" s="632">
        <f t="shared" si="8"/>
        <v>21.742463089039166</v>
      </c>
      <c r="K29" s="147">
        <v>54303914.493202791</v>
      </c>
      <c r="L29" s="632">
        <f>K29/$E29*100</f>
        <v>30.159341447711313</v>
      </c>
      <c r="M29" s="147">
        <v>2928130.5966919418</v>
      </c>
      <c r="N29" s="632">
        <f>M29/$E29*100</f>
        <v>1.6262269726462675</v>
      </c>
      <c r="O29" s="147">
        <v>16292199.104727032</v>
      </c>
      <c r="P29" s="632">
        <f>O29/$E29*100</f>
        <v>9.0483715643567972</v>
      </c>
      <c r="Q29" s="633"/>
      <c r="R29" s="169"/>
      <c r="S29" s="633"/>
      <c r="T29" s="169"/>
      <c r="U29" s="633"/>
      <c r="V29" s="633"/>
      <c r="W29" s="169"/>
      <c r="X29" s="633"/>
      <c r="Y29" s="169"/>
      <c r="Z29" s="633"/>
      <c r="AB29" s="426"/>
      <c r="AC29" s="426"/>
      <c r="AD29" s="426"/>
      <c r="AE29" s="426"/>
      <c r="AF29" s="426"/>
      <c r="AG29" s="426"/>
    </row>
    <row r="30" spans="1:33" ht="18" customHeight="1">
      <c r="A30" s="34"/>
      <c r="B30" s="98" t="s">
        <v>82</v>
      </c>
      <c r="C30" s="34"/>
      <c r="D30" s="594"/>
      <c r="E30" s="147">
        <v>43291373.472669519</v>
      </c>
      <c r="F30" s="632">
        <v>100</v>
      </c>
      <c r="G30" s="147">
        <v>11086441.808135029</v>
      </c>
      <c r="H30" s="632">
        <f t="shared" si="8"/>
        <v>25.60889368671581</v>
      </c>
      <c r="I30" s="147">
        <v>5540389.9889536081</v>
      </c>
      <c r="J30" s="632">
        <f t="shared" si="8"/>
        <v>12.79790763037661</v>
      </c>
      <c r="K30" s="147">
        <v>18001707.484227363</v>
      </c>
      <c r="L30" s="632">
        <f>K30/$E30*100</f>
        <v>41.582666568876839</v>
      </c>
      <c r="M30" s="147">
        <v>1749247.3620120334</v>
      </c>
      <c r="N30" s="632">
        <f>M30/$E30*100</f>
        <v>4.0406372487035069</v>
      </c>
      <c r="O30" s="147">
        <v>6913586.8293414852</v>
      </c>
      <c r="P30" s="632">
        <f>O30/$E30*100</f>
        <v>15.969894865327234</v>
      </c>
      <c r="Q30" s="633"/>
      <c r="R30" s="169"/>
      <c r="S30" s="633"/>
      <c r="T30" s="169"/>
      <c r="U30" s="633"/>
      <c r="V30" s="633"/>
      <c r="W30" s="169"/>
      <c r="X30" s="633"/>
      <c r="Y30" s="169"/>
      <c r="Z30" s="633"/>
      <c r="AB30" s="426"/>
      <c r="AC30" s="426"/>
      <c r="AD30" s="426"/>
      <c r="AE30" s="426"/>
      <c r="AF30" s="426"/>
      <c r="AG30" s="426"/>
    </row>
    <row r="31" spans="1:33" ht="18" customHeight="1">
      <c r="A31" s="34"/>
      <c r="B31" s="98" t="s">
        <v>83</v>
      </c>
      <c r="C31" s="34"/>
      <c r="D31" s="594"/>
      <c r="E31" s="147">
        <v>19612379.528346911</v>
      </c>
      <c r="F31" s="632">
        <v>100</v>
      </c>
      <c r="G31" s="147">
        <v>5124640.4247628022</v>
      </c>
      <c r="H31" s="632">
        <f t="shared" si="8"/>
        <v>26.129620923131036</v>
      </c>
      <c r="I31" s="147">
        <v>3427799.5317250718</v>
      </c>
      <c r="J31" s="632">
        <f t="shared" si="8"/>
        <v>17.477734034111844</v>
      </c>
      <c r="K31" s="147">
        <v>5396190.8930928372</v>
      </c>
      <c r="L31" s="632">
        <f>K31/$E31*100</f>
        <v>27.514207979166471</v>
      </c>
      <c r="M31" s="147">
        <v>559636.94506616727</v>
      </c>
      <c r="N31" s="632">
        <f>M31/$E31*100</f>
        <v>2.8534882483652302</v>
      </c>
      <c r="O31" s="147">
        <v>5104111.7337000463</v>
      </c>
      <c r="P31" s="632">
        <f>O31/$E31*100</f>
        <v>26.024948815225489</v>
      </c>
      <c r="Q31" s="633"/>
      <c r="R31" s="169"/>
      <c r="S31" s="633"/>
      <c r="T31" s="169"/>
      <c r="U31" s="633"/>
      <c r="V31" s="633"/>
      <c r="W31" s="169"/>
      <c r="X31" s="633"/>
      <c r="Y31" s="169"/>
      <c r="Z31" s="633"/>
      <c r="AB31" s="426"/>
      <c r="AC31" s="426"/>
      <c r="AD31" s="426"/>
      <c r="AE31" s="426"/>
      <c r="AF31" s="426"/>
      <c r="AG31" s="426"/>
    </row>
    <row r="32" spans="1:33" ht="18" customHeight="1">
      <c r="A32" s="34"/>
      <c r="B32" s="98" t="s">
        <v>344</v>
      </c>
      <c r="C32" s="34"/>
      <c r="D32" s="594"/>
      <c r="E32" s="147">
        <v>7552664.4520711638</v>
      </c>
      <c r="F32" s="632">
        <v>100</v>
      </c>
      <c r="G32" s="147">
        <v>1496261.2455433118</v>
      </c>
      <c r="H32" s="632">
        <f t="shared" si="8"/>
        <v>19.811038277134006</v>
      </c>
      <c r="I32" s="147">
        <v>1039017.6437263937</v>
      </c>
      <c r="J32" s="632">
        <f t="shared" si="8"/>
        <v>13.756968157660761</v>
      </c>
      <c r="K32" s="147">
        <v>3051019.5625454485</v>
      </c>
      <c r="L32" s="632">
        <f>K32/$E32*100</f>
        <v>40.39659886795009</v>
      </c>
      <c r="M32" s="147">
        <v>94105.605950683981</v>
      </c>
      <c r="N32" s="632">
        <f>M32/$E32*100</f>
        <v>1.2459921468492812</v>
      </c>
      <c r="O32" s="147">
        <v>1872260.3943053288</v>
      </c>
      <c r="P32" s="632">
        <f>O32/$E32*100</f>
        <v>24.789402550405899</v>
      </c>
      <c r="Q32" s="633"/>
      <c r="R32" s="169"/>
      <c r="S32" s="633"/>
      <c r="T32" s="169"/>
      <c r="U32" s="633"/>
      <c r="V32" s="633"/>
      <c r="W32" s="169"/>
      <c r="X32" s="633"/>
      <c r="Y32" s="169"/>
      <c r="Z32" s="633"/>
      <c r="AB32" s="426"/>
      <c r="AC32" s="426"/>
      <c r="AD32" s="426"/>
      <c r="AE32" s="426"/>
      <c r="AF32" s="426"/>
      <c r="AG32" s="426"/>
    </row>
    <row r="33" spans="1:33" ht="18" customHeight="1">
      <c r="A33" s="34"/>
      <c r="B33" s="98" t="s">
        <v>343</v>
      </c>
      <c r="C33" s="34"/>
      <c r="D33" s="594"/>
      <c r="E33" s="147">
        <v>104176448.09296483</v>
      </c>
      <c r="F33" s="632">
        <v>100</v>
      </c>
      <c r="G33" s="147">
        <v>21928926.283919599</v>
      </c>
      <c r="H33" s="632">
        <f t="shared" si="8"/>
        <v>21.049792621409683</v>
      </c>
      <c r="I33" s="147">
        <v>13825918.080402009</v>
      </c>
      <c r="J33" s="632">
        <f t="shared" si="8"/>
        <v>13.271635128185649</v>
      </c>
      <c r="K33" s="147">
        <v>11127794.623115579</v>
      </c>
      <c r="L33" s="632">
        <f>K33/$E33*100</f>
        <v>10.681679810378419</v>
      </c>
      <c r="M33" s="147">
        <v>11055685.854271356</v>
      </c>
      <c r="N33" s="632">
        <f>M33/$E33*100</f>
        <v>10.612461891967653</v>
      </c>
      <c r="O33" s="147">
        <v>46238123.25125628</v>
      </c>
      <c r="P33" s="632">
        <f>O33/$E33*100</f>
        <v>44.384430548058589</v>
      </c>
      <c r="Q33" s="633"/>
      <c r="R33" s="169"/>
      <c r="S33" s="633"/>
      <c r="T33" s="169"/>
      <c r="U33" s="633"/>
      <c r="V33" s="633"/>
      <c r="W33" s="169"/>
      <c r="X33" s="633"/>
      <c r="Y33" s="169"/>
      <c r="Z33" s="633"/>
      <c r="AB33" s="426"/>
      <c r="AC33" s="426"/>
      <c r="AD33" s="426"/>
      <c r="AE33" s="426"/>
      <c r="AF33" s="426"/>
      <c r="AG33" s="426"/>
    </row>
    <row r="34" spans="1:33" ht="18" customHeight="1">
      <c r="A34" s="1296" t="s">
        <v>27</v>
      </c>
      <c r="B34" s="1296"/>
      <c r="C34" s="1296"/>
      <c r="D34" s="32"/>
      <c r="E34" s="147"/>
      <c r="F34" s="634"/>
      <c r="G34" s="147"/>
      <c r="H34" s="632"/>
      <c r="I34" s="147"/>
      <c r="J34" s="632"/>
      <c r="K34" s="147"/>
      <c r="L34" s="632"/>
      <c r="M34" s="147"/>
      <c r="N34" s="632"/>
      <c r="O34" s="147"/>
      <c r="P34" s="632"/>
      <c r="Q34" s="633"/>
      <c r="R34" s="169"/>
      <c r="S34" s="633"/>
      <c r="T34" s="169"/>
      <c r="U34" s="633"/>
      <c r="V34" s="629"/>
      <c r="W34" s="169"/>
      <c r="X34" s="629"/>
      <c r="Y34" s="169"/>
      <c r="Z34" s="629"/>
      <c r="AB34" s="426"/>
      <c r="AC34" s="426"/>
      <c r="AD34" s="426"/>
      <c r="AE34" s="426"/>
      <c r="AF34" s="426"/>
      <c r="AG34" s="426"/>
    </row>
    <row r="35" spans="1:33" ht="18" customHeight="1">
      <c r="A35" s="1120" t="s">
        <v>65</v>
      </c>
      <c r="B35" s="1120"/>
      <c r="C35" s="35"/>
      <c r="D35" s="32"/>
      <c r="E35" s="147">
        <v>43428530.367517553</v>
      </c>
      <c r="F35" s="632">
        <v>100</v>
      </c>
      <c r="G35" s="147">
        <v>14109558.597463572</v>
      </c>
      <c r="H35" s="632">
        <f t="shared" si="8"/>
        <v>32.489145909521369</v>
      </c>
      <c r="I35" s="147">
        <v>8410317.6946188547</v>
      </c>
      <c r="J35" s="632">
        <f t="shared" si="8"/>
        <v>19.365881422755596</v>
      </c>
      <c r="K35" s="147">
        <v>12961710.428515682</v>
      </c>
      <c r="L35" s="632">
        <f t="shared" ref="L35:L49" si="9">K35/$E35*100</f>
        <v>29.846071968878817</v>
      </c>
      <c r="M35" s="147">
        <v>1106982.4801029617</v>
      </c>
      <c r="N35" s="632">
        <f t="shared" ref="N35:N49" si="10">M35/$E35*100</f>
        <v>2.5489752260438712</v>
      </c>
      <c r="O35" s="147">
        <v>6839961.1668164236</v>
      </c>
      <c r="P35" s="632">
        <f t="shared" ref="P35:P49" si="11">O35/$E35*100</f>
        <v>15.749925472800214</v>
      </c>
      <c r="Q35" s="633"/>
      <c r="R35" s="169"/>
      <c r="S35" s="633"/>
      <c r="T35" s="169"/>
      <c r="U35" s="633"/>
      <c r="V35" s="633"/>
      <c r="W35" s="169"/>
      <c r="X35" s="633"/>
      <c r="Y35" s="169"/>
      <c r="Z35" s="633"/>
      <c r="AB35" s="426"/>
      <c r="AC35" s="426"/>
      <c r="AD35" s="426"/>
      <c r="AE35" s="426"/>
      <c r="AF35" s="426"/>
      <c r="AG35" s="426"/>
    </row>
    <row r="36" spans="1:33" ht="18" customHeight="1">
      <c r="A36" s="7"/>
      <c r="B36" s="98" t="s">
        <v>28</v>
      </c>
      <c r="C36" s="36"/>
      <c r="D36" s="32"/>
      <c r="E36" s="147">
        <v>67263575.449392468</v>
      </c>
      <c r="F36" s="632">
        <v>100</v>
      </c>
      <c r="G36" s="147">
        <v>27202699.494331256</v>
      </c>
      <c r="H36" s="632">
        <f t="shared" si="8"/>
        <v>40.441946941696443</v>
      </c>
      <c r="I36" s="147">
        <v>12586822.286817359</v>
      </c>
      <c r="J36" s="632">
        <f t="shared" si="8"/>
        <v>18.712686922638223</v>
      </c>
      <c r="K36" s="147">
        <v>16647410.10782668</v>
      </c>
      <c r="L36" s="632">
        <f t="shared" si="9"/>
        <v>24.749517099863063</v>
      </c>
      <c r="M36" s="147">
        <v>1719270.3805281508</v>
      </c>
      <c r="N36" s="632">
        <f t="shared" si="10"/>
        <v>2.556019909797524</v>
      </c>
      <c r="O36" s="147">
        <v>9107373.1798890326</v>
      </c>
      <c r="P36" s="632">
        <f t="shared" si="11"/>
        <v>13.539829126004765</v>
      </c>
      <c r="Q36" s="633"/>
      <c r="R36" s="169"/>
      <c r="S36" s="633"/>
      <c r="T36" s="169"/>
      <c r="U36" s="633"/>
      <c r="V36" s="633"/>
      <c r="W36" s="169"/>
      <c r="X36" s="633"/>
      <c r="Y36" s="169"/>
      <c r="Z36" s="633"/>
      <c r="AB36" s="426"/>
      <c r="AC36" s="426"/>
      <c r="AD36" s="426"/>
      <c r="AE36" s="426"/>
      <c r="AF36" s="426"/>
      <c r="AG36" s="426"/>
    </row>
    <row r="37" spans="1:33" ht="18" customHeight="1">
      <c r="A37" s="42"/>
      <c r="B37" s="42" t="s">
        <v>854</v>
      </c>
      <c r="C37" s="595"/>
      <c r="D37" s="594"/>
      <c r="E37" s="147">
        <v>48567350.982480109</v>
      </c>
      <c r="F37" s="632">
        <v>100</v>
      </c>
      <c r="G37" s="147">
        <v>17233801.225510817</v>
      </c>
      <c r="H37" s="632">
        <f t="shared" si="8"/>
        <v>35.484334386958089</v>
      </c>
      <c r="I37" s="147">
        <v>8990849.5015810989</v>
      </c>
      <c r="J37" s="632">
        <f t="shared" si="8"/>
        <v>18.512126602960912</v>
      </c>
      <c r="K37" s="147">
        <v>10605517.572390359</v>
      </c>
      <c r="L37" s="632">
        <f t="shared" si="9"/>
        <v>21.836722320342588</v>
      </c>
      <c r="M37" s="147">
        <v>2835019.4074226231</v>
      </c>
      <c r="N37" s="632">
        <f t="shared" si="10"/>
        <v>5.837294705336741</v>
      </c>
      <c r="O37" s="147">
        <v>8902163.275575228</v>
      </c>
      <c r="P37" s="632">
        <f t="shared" si="11"/>
        <v>18.329521984401705</v>
      </c>
      <c r="Q37" s="633"/>
      <c r="R37" s="169"/>
      <c r="S37" s="633"/>
      <c r="T37" s="169"/>
      <c r="U37" s="633"/>
      <c r="V37" s="633"/>
      <c r="W37" s="169"/>
      <c r="X37" s="633"/>
      <c r="Y37" s="169"/>
      <c r="Z37" s="633"/>
      <c r="AB37" s="426"/>
      <c r="AC37" s="426"/>
      <c r="AD37" s="426"/>
      <c r="AE37" s="426"/>
      <c r="AF37" s="426"/>
      <c r="AG37" s="426"/>
    </row>
    <row r="38" spans="1:33" ht="18" customHeight="1">
      <c r="A38" s="42"/>
      <c r="B38" s="42" t="s">
        <v>855</v>
      </c>
      <c r="C38" s="595"/>
      <c r="D38" s="594"/>
      <c r="E38" s="147">
        <v>166936798.54147309</v>
      </c>
      <c r="F38" s="632">
        <v>100</v>
      </c>
      <c r="G38" s="147">
        <v>68411315.072808489</v>
      </c>
      <c r="H38" s="632">
        <f t="shared" si="8"/>
        <v>40.980368421173871</v>
      </c>
      <c r="I38" s="147">
        <v>32495703.72934467</v>
      </c>
      <c r="J38" s="632">
        <f t="shared" si="8"/>
        <v>19.465872122419775</v>
      </c>
      <c r="K38" s="147">
        <v>43394189.022061162</v>
      </c>
      <c r="L38" s="632">
        <f t="shared" si="9"/>
        <v>25.994381946458912</v>
      </c>
      <c r="M38" s="147">
        <v>1706503.0359650513</v>
      </c>
      <c r="N38" s="632">
        <f t="shared" si="10"/>
        <v>1.0222449758679748</v>
      </c>
      <c r="O38" s="147">
        <v>20929087.681293797</v>
      </c>
      <c r="P38" s="632">
        <f t="shared" si="11"/>
        <v>12.537132534079513</v>
      </c>
      <c r="Q38" s="633"/>
      <c r="R38" s="169"/>
      <c r="S38" s="633"/>
      <c r="T38" s="169"/>
      <c r="U38" s="633"/>
      <c r="V38" s="633"/>
      <c r="W38" s="169"/>
      <c r="X38" s="633"/>
      <c r="Y38" s="169"/>
      <c r="Z38" s="633"/>
      <c r="AB38" s="426"/>
      <c r="AC38" s="426"/>
      <c r="AD38" s="426"/>
      <c r="AE38" s="426"/>
      <c r="AF38" s="426"/>
      <c r="AG38" s="426"/>
    </row>
    <row r="39" spans="1:33" ht="18" customHeight="1">
      <c r="A39" s="42"/>
      <c r="B39" s="42" t="s">
        <v>856</v>
      </c>
      <c r="C39" s="595"/>
      <c r="D39" s="594"/>
      <c r="E39" s="147">
        <v>39430362.904404111</v>
      </c>
      <c r="F39" s="632">
        <v>100</v>
      </c>
      <c r="G39" s="147">
        <v>18061345.659918152</v>
      </c>
      <c r="H39" s="632">
        <f t="shared" si="8"/>
        <v>45.805679505680679</v>
      </c>
      <c r="I39" s="147">
        <v>9728315.1013420243</v>
      </c>
      <c r="J39" s="632">
        <f t="shared" si="8"/>
        <v>24.672141935207588</v>
      </c>
      <c r="K39" s="147">
        <v>6610980.7207583785</v>
      </c>
      <c r="L39" s="632">
        <f t="shared" si="9"/>
        <v>16.766218299299435</v>
      </c>
      <c r="M39" s="147">
        <v>497028.48530678422</v>
      </c>
      <c r="N39" s="632">
        <f t="shared" si="10"/>
        <v>1.2605222186561955</v>
      </c>
      <c r="O39" s="147">
        <v>4532692.9370787917</v>
      </c>
      <c r="P39" s="632">
        <f t="shared" si="11"/>
        <v>11.495438041156145</v>
      </c>
      <c r="Q39" s="633"/>
      <c r="R39" s="169"/>
      <c r="S39" s="633"/>
      <c r="T39" s="169"/>
      <c r="U39" s="633"/>
      <c r="V39" s="633"/>
      <c r="W39" s="169"/>
      <c r="X39" s="633"/>
      <c r="Y39" s="169"/>
      <c r="Z39" s="633"/>
      <c r="AB39" s="426"/>
      <c r="AC39" s="426"/>
      <c r="AD39" s="426"/>
      <c r="AE39" s="426"/>
      <c r="AF39" s="426"/>
      <c r="AG39" s="426"/>
    </row>
    <row r="40" spans="1:33" ht="18" customHeight="1">
      <c r="A40" s="42"/>
      <c r="B40" s="42" t="s">
        <v>29</v>
      </c>
      <c r="C40" s="595"/>
      <c r="D40" s="594"/>
      <c r="E40" s="147">
        <v>33040001.269363333</v>
      </c>
      <c r="F40" s="632">
        <v>100</v>
      </c>
      <c r="G40" s="147">
        <v>13426140.075557023</v>
      </c>
      <c r="H40" s="632">
        <f t="shared" si="8"/>
        <v>40.636015616641465</v>
      </c>
      <c r="I40" s="147">
        <v>3066091.8182714973</v>
      </c>
      <c r="J40" s="632">
        <f t="shared" si="8"/>
        <v>9.2799385607607743</v>
      </c>
      <c r="K40" s="147">
        <v>11047001.54694273</v>
      </c>
      <c r="L40" s="632">
        <f t="shared" si="9"/>
        <v>33.43523342169533</v>
      </c>
      <c r="M40" s="147">
        <v>1584537.0800996383</v>
      </c>
      <c r="N40" s="632">
        <f t="shared" si="10"/>
        <v>4.7958142228309057</v>
      </c>
      <c r="O40" s="147">
        <v>3916230.7484924337</v>
      </c>
      <c r="P40" s="632">
        <f t="shared" si="11"/>
        <v>11.852998178071491</v>
      </c>
      <c r="Q40" s="633"/>
      <c r="R40" s="169"/>
      <c r="S40" s="633"/>
      <c r="T40" s="169"/>
      <c r="U40" s="633"/>
      <c r="V40" s="633"/>
      <c r="W40" s="169"/>
      <c r="X40" s="633"/>
      <c r="Y40" s="169"/>
      <c r="Z40" s="633"/>
      <c r="AB40" s="426"/>
      <c r="AC40" s="426"/>
      <c r="AD40" s="426"/>
      <c r="AE40" s="426"/>
      <c r="AF40" s="426"/>
      <c r="AG40" s="426"/>
    </row>
    <row r="41" spans="1:33" ht="18" customHeight="1">
      <c r="A41" s="42"/>
      <c r="B41" s="98" t="s">
        <v>30</v>
      </c>
      <c r="C41" s="595"/>
      <c r="D41" s="594"/>
      <c r="E41" s="147">
        <v>31236952.634971712</v>
      </c>
      <c r="F41" s="632">
        <v>100</v>
      </c>
      <c r="G41" s="147">
        <v>9960663.4425584525</v>
      </c>
      <c r="H41" s="632">
        <f t="shared" si="8"/>
        <v>31.887436520958417</v>
      </c>
      <c r="I41" s="147">
        <v>8227608.3113787295</v>
      </c>
      <c r="J41" s="632">
        <f t="shared" si="8"/>
        <v>26.339343685425355</v>
      </c>
      <c r="K41" s="147">
        <v>8559715.3345531989</v>
      </c>
      <c r="L41" s="632">
        <f t="shared" si="9"/>
        <v>27.402530056565329</v>
      </c>
      <c r="M41" s="147">
        <v>751511.9883547409</v>
      </c>
      <c r="N41" s="632">
        <f t="shared" si="10"/>
        <v>2.4058428398466001</v>
      </c>
      <c r="O41" s="147">
        <v>3737453.5581266205</v>
      </c>
      <c r="P41" s="632">
        <f t="shared" si="11"/>
        <v>11.964846897204398</v>
      </c>
      <c r="Q41" s="633"/>
      <c r="R41" s="169"/>
      <c r="S41" s="633"/>
      <c r="T41" s="169"/>
      <c r="U41" s="633"/>
      <c r="V41" s="633"/>
      <c r="W41" s="169"/>
      <c r="X41" s="633"/>
      <c r="Y41" s="169"/>
      <c r="Z41" s="633"/>
      <c r="AB41" s="426"/>
      <c r="AC41" s="426"/>
      <c r="AD41" s="426"/>
      <c r="AE41" s="426"/>
      <c r="AF41" s="426"/>
      <c r="AG41" s="426"/>
    </row>
    <row r="42" spans="1:33" ht="18" customHeight="1">
      <c r="A42" s="42"/>
      <c r="B42" s="42" t="s">
        <v>857</v>
      </c>
      <c r="C42" s="595"/>
      <c r="D42" s="594"/>
      <c r="E42" s="147">
        <v>45679388.202235878</v>
      </c>
      <c r="F42" s="632">
        <v>100</v>
      </c>
      <c r="G42" s="147">
        <v>16434585.9246381</v>
      </c>
      <c r="H42" s="632">
        <f t="shared" si="8"/>
        <v>35.978121799437048</v>
      </c>
      <c r="I42" s="147">
        <v>14640538.228063295</v>
      </c>
      <c r="J42" s="632">
        <f t="shared" si="8"/>
        <v>32.050644293319763</v>
      </c>
      <c r="K42" s="147">
        <v>9270801.251895491</v>
      </c>
      <c r="L42" s="632">
        <f t="shared" si="9"/>
        <v>20.29537088117505</v>
      </c>
      <c r="M42" s="147">
        <v>936943.55378599116</v>
      </c>
      <c r="N42" s="632">
        <f t="shared" si="10"/>
        <v>2.0511298216996052</v>
      </c>
      <c r="O42" s="147">
        <v>4396519.2438529935</v>
      </c>
      <c r="P42" s="632">
        <f t="shared" si="11"/>
        <v>9.6247332043685212</v>
      </c>
      <c r="Q42" s="633"/>
      <c r="R42" s="169"/>
      <c r="S42" s="633"/>
      <c r="T42" s="169"/>
      <c r="U42" s="633"/>
      <c r="V42" s="633"/>
      <c r="W42" s="169"/>
      <c r="X42" s="633"/>
      <c r="Y42" s="169"/>
      <c r="Z42" s="633"/>
      <c r="AB42" s="426"/>
      <c r="AC42" s="426"/>
      <c r="AD42" s="426"/>
      <c r="AE42" s="426"/>
      <c r="AF42" s="426"/>
      <c r="AG42" s="426"/>
    </row>
    <row r="43" spans="1:33" ht="18" customHeight="1">
      <c r="A43" s="42"/>
      <c r="B43" s="42" t="s">
        <v>858</v>
      </c>
      <c r="C43" s="595"/>
      <c r="D43" s="594"/>
      <c r="E43" s="147">
        <v>17585313.251184896</v>
      </c>
      <c r="F43" s="632">
        <v>100</v>
      </c>
      <c r="G43" s="147">
        <v>3841220.8656937485</v>
      </c>
      <c r="H43" s="632">
        <f t="shared" si="8"/>
        <v>21.843346267573185</v>
      </c>
      <c r="I43" s="147">
        <v>2165818.6493556965</v>
      </c>
      <c r="J43" s="632">
        <f t="shared" si="8"/>
        <v>12.31606522112857</v>
      </c>
      <c r="K43" s="147">
        <v>7887564.9573377306</v>
      </c>
      <c r="L43" s="632">
        <f t="shared" si="9"/>
        <v>44.853138779351951</v>
      </c>
      <c r="M43" s="147">
        <v>576233.73630032956</v>
      </c>
      <c r="N43" s="632">
        <f t="shared" si="10"/>
        <v>3.2767897169048328</v>
      </c>
      <c r="O43" s="147">
        <v>3114475.0424974049</v>
      </c>
      <c r="P43" s="632">
        <f t="shared" si="11"/>
        <v>17.71066001504154</v>
      </c>
      <c r="Q43" s="633"/>
      <c r="R43" s="169"/>
      <c r="S43" s="633"/>
      <c r="T43" s="169"/>
      <c r="U43" s="633"/>
      <c r="V43" s="633"/>
      <c r="W43" s="169"/>
      <c r="X43" s="633"/>
      <c r="Y43" s="169"/>
      <c r="Z43" s="633"/>
      <c r="AB43" s="426"/>
      <c r="AC43" s="426"/>
      <c r="AD43" s="426"/>
      <c r="AE43" s="426"/>
      <c r="AF43" s="426"/>
      <c r="AG43" s="426"/>
    </row>
    <row r="44" spans="1:33" ht="18" customHeight="1">
      <c r="A44" s="42"/>
      <c r="B44" s="98" t="s">
        <v>31</v>
      </c>
      <c r="C44" s="595"/>
      <c r="D44" s="594"/>
      <c r="E44" s="147">
        <v>34778102.917658515</v>
      </c>
      <c r="F44" s="632">
        <v>100</v>
      </c>
      <c r="G44" s="147">
        <v>6703098.8384315995</v>
      </c>
      <c r="H44" s="632">
        <f t="shared" si="8"/>
        <v>19.273905923799294</v>
      </c>
      <c r="I44" s="147">
        <v>5362471.6499158386</v>
      </c>
      <c r="J44" s="632">
        <f t="shared" si="8"/>
        <v>15.419103401390688</v>
      </c>
      <c r="K44" s="147">
        <v>13914800.615012314</v>
      </c>
      <c r="L44" s="632">
        <f t="shared" si="9"/>
        <v>40.010234738672594</v>
      </c>
      <c r="M44" s="147">
        <v>909561.12339030369</v>
      </c>
      <c r="N44" s="632">
        <f t="shared" si="10"/>
        <v>2.6153270221317211</v>
      </c>
      <c r="O44" s="147">
        <v>7888170.6909084264</v>
      </c>
      <c r="P44" s="632">
        <f t="shared" si="11"/>
        <v>22.681428914005608</v>
      </c>
      <c r="Q44" s="633"/>
      <c r="R44" s="169"/>
      <c r="S44" s="633"/>
      <c r="T44" s="169"/>
      <c r="U44" s="633"/>
      <c r="V44" s="633"/>
      <c r="W44" s="169"/>
      <c r="X44" s="633"/>
      <c r="Y44" s="169"/>
      <c r="Z44" s="633"/>
      <c r="AB44" s="426"/>
      <c r="AC44" s="426"/>
      <c r="AD44" s="426"/>
      <c r="AE44" s="426"/>
      <c r="AF44" s="426"/>
      <c r="AG44" s="426"/>
    </row>
    <row r="45" spans="1:33" ht="18" customHeight="1">
      <c r="A45" s="42"/>
      <c r="B45" s="42" t="s">
        <v>859</v>
      </c>
      <c r="C45" s="35"/>
      <c r="D45" s="32"/>
      <c r="E45" s="147">
        <v>30931274.153476242</v>
      </c>
      <c r="F45" s="632">
        <v>100</v>
      </c>
      <c r="G45" s="147">
        <v>5635114.9163830793</v>
      </c>
      <c r="H45" s="632">
        <f t="shared" si="8"/>
        <v>18.218179077985933</v>
      </c>
      <c r="I45" s="147">
        <v>8075470.5561088733</v>
      </c>
      <c r="J45" s="632">
        <f t="shared" si="8"/>
        <v>26.107785007625701</v>
      </c>
      <c r="K45" s="147">
        <v>12048475.638693454</v>
      </c>
      <c r="L45" s="632">
        <f t="shared" si="9"/>
        <v>38.952406483194849</v>
      </c>
      <c r="M45" s="147">
        <v>645555.36417097179</v>
      </c>
      <c r="N45" s="632">
        <f t="shared" si="10"/>
        <v>2.0870636009620069</v>
      </c>
      <c r="O45" s="147">
        <v>4526657.678119855</v>
      </c>
      <c r="P45" s="632">
        <f t="shared" si="11"/>
        <v>14.634565830231477</v>
      </c>
      <c r="Q45" s="633"/>
      <c r="R45" s="169"/>
      <c r="S45" s="633"/>
      <c r="T45" s="169"/>
      <c r="U45" s="633"/>
      <c r="V45" s="633"/>
      <c r="W45" s="169"/>
      <c r="X45" s="633"/>
      <c r="Y45" s="169"/>
      <c r="Z45" s="633"/>
      <c r="AB45" s="426"/>
      <c r="AC45" s="426"/>
      <c r="AD45" s="426"/>
      <c r="AE45" s="426"/>
      <c r="AF45" s="426"/>
      <c r="AG45" s="426"/>
    </row>
    <row r="46" spans="1:33" ht="18" customHeight="1">
      <c r="A46" s="42"/>
      <c r="B46" s="42" t="s">
        <v>860</v>
      </c>
      <c r="C46" s="35"/>
      <c r="D46" s="32"/>
      <c r="E46" s="147">
        <v>51056073.061585382</v>
      </c>
      <c r="F46" s="632">
        <v>100</v>
      </c>
      <c r="G46" s="147">
        <v>11428328.989199821</v>
      </c>
      <c r="H46" s="632">
        <f t="shared" si="8"/>
        <v>22.383877771826722</v>
      </c>
      <c r="I46" s="147">
        <v>6461825.771486368</v>
      </c>
      <c r="J46" s="632">
        <f t="shared" si="8"/>
        <v>12.656331331420493</v>
      </c>
      <c r="K46" s="147">
        <v>18596341.764373515</v>
      </c>
      <c r="L46" s="632">
        <f t="shared" si="9"/>
        <v>36.423368757605083</v>
      </c>
      <c r="M46" s="147">
        <v>1199014.7796856062</v>
      </c>
      <c r="N46" s="632">
        <f t="shared" si="10"/>
        <v>2.3484273423052304</v>
      </c>
      <c r="O46" s="147">
        <v>13370561.756840089</v>
      </c>
      <c r="P46" s="632">
        <f t="shared" si="11"/>
        <v>26.187994796842506</v>
      </c>
      <c r="Q46" s="633"/>
      <c r="R46" s="169"/>
      <c r="S46" s="633"/>
      <c r="T46" s="169"/>
      <c r="U46" s="633"/>
      <c r="V46" s="633"/>
      <c r="W46" s="169"/>
      <c r="X46" s="633"/>
      <c r="Y46" s="169"/>
      <c r="Z46" s="633"/>
      <c r="AB46" s="426"/>
      <c r="AC46" s="426"/>
      <c r="AD46" s="426"/>
      <c r="AE46" s="426"/>
      <c r="AF46" s="426"/>
      <c r="AG46" s="426"/>
    </row>
    <row r="47" spans="1:33" ht="18" customHeight="1">
      <c r="A47" s="42"/>
      <c r="B47" s="42" t="s">
        <v>32</v>
      </c>
      <c r="C47" s="35"/>
      <c r="D47" s="32"/>
      <c r="E47" s="147">
        <v>18922346.253922112</v>
      </c>
      <c r="F47" s="632">
        <v>100</v>
      </c>
      <c r="G47" s="147">
        <v>2060624.3173510393</v>
      </c>
      <c r="H47" s="632">
        <f t="shared" si="8"/>
        <v>10.889898587094745</v>
      </c>
      <c r="I47" s="147">
        <v>1861143.4300527759</v>
      </c>
      <c r="J47" s="632">
        <f t="shared" si="8"/>
        <v>9.8356905907850045</v>
      </c>
      <c r="K47" s="147">
        <v>9976027.3660255913</v>
      </c>
      <c r="L47" s="632">
        <f t="shared" si="9"/>
        <v>52.72087949430594</v>
      </c>
      <c r="M47" s="147">
        <v>787534.47318113525</v>
      </c>
      <c r="N47" s="632">
        <f t="shared" si="10"/>
        <v>4.1619282440616985</v>
      </c>
      <c r="O47" s="147">
        <v>4237016.6673115687</v>
      </c>
      <c r="P47" s="632">
        <f t="shared" si="11"/>
        <v>22.391603083752603</v>
      </c>
      <c r="Q47" s="633"/>
      <c r="R47" s="169"/>
      <c r="S47" s="633"/>
      <c r="T47" s="169"/>
      <c r="U47" s="633"/>
      <c r="V47" s="633"/>
      <c r="W47" s="169"/>
      <c r="X47" s="633"/>
      <c r="Y47" s="169"/>
      <c r="Z47" s="633"/>
      <c r="AB47" s="426"/>
      <c r="AC47" s="426"/>
      <c r="AD47" s="426"/>
      <c r="AE47" s="426"/>
      <c r="AF47" s="426"/>
      <c r="AG47" s="426"/>
    </row>
    <row r="48" spans="1:33" ht="18" customHeight="1">
      <c r="A48" s="42"/>
      <c r="B48" s="98" t="s">
        <v>33</v>
      </c>
      <c r="C48" s="35"/>
      <c r="D48" s="32"/>
      <c r="E48" s="147">
        <v>17332823.173915967</v>
      </c>
      <c r="F48" s="632">
        <v>100</v>
      </c>
      <c r="G48" s="147">
        <v>1121998.2783306446</v>
      </c>
      <c r="H48" s="632">
        <f t="shared" si="8"/>
        <v>6.4732575130584102</v>
      </c>
      <c r="I48" s="147">
        <v>1640636.393652736</v>
      </c>
      <c r="J48" s="632">
        <f t="shared" si="8"/>
        <v>9.4654885542345877</v>
      </c>
      <c r="K48" s="147">
        <v>9721538.9400670025</v>
      </c>
      <c r="L48" s="632">
        <f t="shared" si="9"/>
        <v>56.087452358579824</v>
      </c>
      <c r="M48" s="147">
        <v>537905.66857235238</v>
      </c>
      <c r="N48" s="632">
        <f t="shared" si="10"/>
        <v>3.1033932739926784</v>
      </c>
      <c r="O48" s="147">
        <v>4310743.8932932392</v>
      </c>
      <c r="P48" s="632">
        <f t="shared" si="11"/>
        <v>24.870408300134535</v>
      </c>
      <c r="Q48" s="633"/>
      <c r="R48" s="169"/>
      <c r="S48" s="633"/>
      <c r="T48" s="169"/>
      <c r="U48" s="633"/>
      <c r="V48" s="633"/>
      <c r="W48" s="169"/>
      <c r="X48" s="633"/>
      <c r="Y48" s="169"/>
      <c r="Z48" s="633"/>
      <c r="AB48" s="426"/>
      <c r="AC48" s="426"/>
      <c r="AD48" s="426"/>
      <c r="AE48" s="426"/>
      <c r="AF48" s="426"/>
      <c r="AG48" s="426"/>
    </row>
    <row r="49" spans="1:33" ht="18" customHeight="1">
      <c r="A49" s="1120" t="s">
        <v>34</v>
      </c>
      <c r="B49" s="1120"/>
      <c r="C49" s="35"/>
      <c r="D49" s="32"/>
      <c r="E49" s="147">
        <v>14933412.333678002</v>
      </c>
      <c r="F49" s="632">
        <v>100</v>
      </c>
      <c r="G49" s="147">
        <v>4007142.4336534338</v>
      </c>
      <c r="H49" s="632">
        <f t="shared" si="8"/>
        <v>26.8334011283977</v>
      </c>
      <c r="I49" s="147">
        <v>2097348.1215353115</v>
      </c>
      <c r="J49" s="632">
        <f t="shared" si="8"/>
        <v>14.044667586157439</v>
      </c>
      <c r="K49" s="147">
        <v>6574971.698106763</v>
      </c>
      <c r="L49" s="632">
        <f t="shared" si="9"/>
        <v>44.02859541538816</v>
      </c>
      <c r="M49" s="147">
        <v>165670.60327467477</v>
      </c>
      <c r="N49" s="632">
        <f t="shared" si="10"/>
        <v>1.1093954922884741</v>
      </c>
      <c r="O49" s="147">
        <v>2088279.4771078159</v>
      </c>
      <c r="P49" s="632">
        <f t="shared" si="11"/>
        <v>13.983940377768208</v>
      </c>
      <c r="Q49" s="633"/>
      <c r="R49" s="169"/>
      <c r="S49" s="633"/>
      <c r="T49" s="169"/>
      <c r="U49" s="633"/>
      <c r="V49" s="633"/>
      <c r="W49" s="169"/>
      <c r="X49" s="633"/>
      <c r="Y49" s="169"/>
      <c r="Z49" s="633"/>
      <c r="AB49" s="426"/>
      <c r="AC49" s="426"/>
      <c r="AD49" s="426"/>
      <c r="AE49" s="426"/>
      <c r="AF49" s="426"/>
      <c r="AG49" s="426"/>
    </row>
    <row r="50" spans="1:33" ht="18" customHeight="1">
      <c r="A50" s="1100" t="s">
        <v>164</v>
      </c>
      <c r="B50" s="1100"/>
      <c r="C50" s="1100"/>
      <c r="D50" s="594"/>
      <c r="E50" s="147"/>
      <c r="F50" s="634"/>
      <c r="G50" s="147"/>
      <c r="H50" s="632"/>
      <c r="I50" s="147"/>
      <c r="J50" s="632"/>
      <c r="K50" s="147"/>
      <c r="L50" s="632"/>
      <c r="M50" s="147"/>
      <c r="N50" s="632"/>
      <c r="O50" s="147"/>
      <c r="P50" s="632"/>
      <c r="Q50" s="633"/>
      <c r="R50" s="169"/>
      <c r="S50" s="633"/>
      <c r="T50" s="169"/>
      <c r="U50" s="633"/>
      <c r="V50" s="633"/>
      <c r="W50" s="169"/>
      <c r="X50" s="633"/>
      <c r="Y50" s="169"/>
      <c r="Z50" s="633"/>
      <c r="AB50" s="426"/>
      <c r="AC50" s="426"/>
      <c r="AD50" s="426"/>
      <c r="AE50" s="426"/>
      <c r="AF50" s="426"/>
      <c r="AG50" s="426"/>
    </row>
    <row r="51" spans="1:33" ht="18" customHeight="1">
      <c r="A51" s="1120" t="s">
        <v>35</v>
      </c>
      <c r="B51" s="1120" t="s">
        <v>35</v>
      </c>
      <c r="C51" s="102"/>
      <c r="D51" s="594"/>
      <c r="E51" s="147">
        <v>54862278.178043023</v>
      </c>
      <c r="F51" s="632">
        <v>100</v>
      </c>
      <c r="G51" s="147">
        <v>6889197.0084555866</v>
      </c>
      <c r="H51" s="632">
        <f t="shared" si="8"/>
        <v>12.557256528972907</v>
      </c>
      <c r="I51" s="147">
        <v>9855843.3349592462</v>
      </c>
      <c r="J51" s="632">
        <f t="shared" si="8"/>
        <v>17.964699356768147</v>
      </c>
      <c r="K51" s="147">
        <v>29856238.187550116</v>
      </c>
      <c r="L51" s="632">
        <f>K51/$E51*100</f>
        <v>54.420339765436822</v>
      </c>
      <c r="M51" s="147">
        <v>1851975.4140381177</v>
      </c>
      <c r="N51" s="632">
        <f>M51/$E51*100</f>
        <v>3.3756808421771214</v>
      </c>
      <c r="O51" s="147">
        <v>6409024.2330399109</v>
      </c>
      <c r="P51" s="632">
        <f>O51/$E51*100</f>
        <v>11.682023506644917</v>
      </c>
      <c r="Q51" s="633"/>
      <c r="R51" s="169"/>
      <c r="S51" s="633"/>
      <c r="T51" s="169"/>
      <c r="U51" s="633"/>
      <c r="V51" s="633"/>
      <c r="W51" s="169"/>
      <c r="X51" s="633"/>
      <c r="Y51" s="169"/>
      <c r="Z51" s="633"/>
      <c r="AB51" s="426"/>
      <c r="AC51" s="426"/>
      <c r="AD51" s="426"/>
      <c r="AE51" s="426"/>
      <c r="AF51" s="426"/>
      <c r="AG51" s="426"/>
    </row>
    <row r="52" spans="1:33" ht="18" customHeight="1">
      <c r="A52" s="98"/>
      <c r="B52" s="98" t="s">
        <v>36</v>
      </c>
      <c r="C52" s="98"/>
      <c r="D52" s="594"/>
      <c r="E52" s="147">
        <v>38979544.582999825</v>
      </c>
      <c r="F52" s="632">
        <v>100</v>
      </c>
      <c r="G52" s="147">
        <v>1090987.6196268576</v>
      </c>
      <c r="H52" s="632">
        <f t="shared" si="8"/>
        <v>2.7988721553783127</v>
      </c>
      <c r="I52" s="147">
        <v>1759761.9082637199</v>
      </c>
      <c r="J52" s="632">
        <f t="shared" si="8"/>
        <v>4.5145779076936829</v>
      </c>
      <c r="K52" s="147">
        <v>30994543.110399682</v>
      </c>
      <c r="L52" s="632">
        <f>K52/$E52*100</f>
        <v>79.5148928546419</v>
      </c>
      <c r="M52" s="147">
        <v>1816251.9364302442</v>
      </c>
      <c r="N52" s="632">
        <f>M52/$E52*100</f>
        <v>4.6595001451668256</v>
      </c>
      <c r="O52" s="147">
        <v>3318000.008279332</v>
      </c>
      <c r="P52" s="632">
        <f>O52/$E52*100</f>
        <v>8.5121569371193058</v>
      </c>
      <c r="Q52" s="633"/>
      <c r="R52" s="169"/>
      <c r="S52" s="633"/>
      <c r="T52" s="169"/>
      <c r="U52" s="633"/>
      <c r="V52" s="633"/>
      <c r="W52" s="169"/>
      <c r="X52" s="633"/>
      <c r="Y52" s="169"/>
      <c r="Z52" s="633"/>
      <c r="AB52" s="426"/>
      <c r="AC52" s="426"/>
      <c r="AD52" s="426"/>
      <c r="AE52" s="426"/>
      <c r="AF52" s="426"/>
      <c r="AG52" s="426"/>
    </row>
    <row r="53" spans="1:33" ht="18" customHeight="1">
      <c r="A53" s="98"/>
      <c r="B53" s="1308" t="s">
        <v>37</v>
      </c>
      <c r="C53" s="1308"/>
      <c r="D53" s="594"/>
      <c r="E53" s="147">
        <v>73555688.785954058</v>
      </c>
      <c r="F53" s="632">
        <v>100</v>
      </c>
      <c r="G53" s="147">
        <v>9502110.1098959669</v>
      </c>
      <c r="H53" s="632">
        <f t="shared" si="8"/>
        <v>12.918253185755576</v>
      </c>
      <c r="I53" s="147">
        <v>13929151.475215727</v>
      </c>
      <c r="J53" s="632">
        <f t="shared" si="8"/>
        <v>18.936878581545674</v>
      </c>
      <c r="K53" s="147">
        <v>38883940.726217814</v>
      </c>
      <c r="L53" s="632">
        <f>K53/$E53*100</f>
        <v>52.863267774392661</v>
      </c>
      <c r="M53" s="147">
        <v>1166306.7628424414</v>
      </c>
      <c r="N53" s="632">
        <f>M53/$E53*100</f>
        <v>1.5856105518043295</v>
      </c>
      <c r="O53" s="147">
        <v>10074179.711782128</v>
      </c>
      <c r="P53" s="632">
        <f>O53/$E53*100</f>
        <v>13.695989906501776</v>
      </c>
      <c r="Q53" s="633"/>
      <c r="R53" s="169"/>
      <c r="S53" s="633"/>
      <c r="T53" s="169"/>
      <c r="U53" s="633"/>
      <c r="V53" s="633"/>
      <c r="W53" s="169"/>
      <c r="X53" s="633"/>
      <c r="Y53" s="169"/>
      <c r="Z53" s="633"/>
      <c r="AB53" s="426"/>
      <c r="AC53" s="426"/>
      <c r="AD53" s="426"/>
      <c r="AE53" s="426"/>
      <c r="AF53" s="426"/>
      <c r="AG53" s="426"/>
    </row>
    <row r="54" spans="1:33" ht="18" customHeight="1">
      <c r="A54" s="98"/>
      <c r="B54" s="1308" t="s">
        <v>38</v>
      </c>
      <c r="C54" s="1308"/>
      <c r="D54" s="594"/>
      <c r="E54" s="147">
        <v>109984416.9507802</v>
      </c>
      <c r="F54" s="632">
        <v>100</v>
      </c>
      <c r="G54" s="147">
        <v>34128296.743100055</v>
      </c>
      <c r="H54" s="632">
        <f t="shared" si="8"/>
        <v>31.030120165453091</v>
      </c>
      <c r="I54" s="147">
        <v>47172071.012452297</v>
      </c>
      <c r="J54" s="632">
        <f t="shared" si="8"/>
        <v>42.88977686135533</v>
      </c>
      <c r="K54" s="147">
        <v>8387667.9281773856</v>
      </c>
      <c r="L54" s="632">
        <f>K54/$E54*100</f>
        <v>7.6262330252939394</v>
      </c>
      <c r="M54" s="147">
        <v>3205583.4540356235</v>
      </c>
      <c r="N54" s="632">
        <f>M54/$E54*100</f>
        <v>2.9145796676543494</v>
      </c>
      <c r="O54" s="147">
        <v>17090797.813014828</v>
      </c>
      <c r="P54" s="632">
        <f>O54/$E54*100</f>
        <v>15.539290280243279</v>
      </c>
      <c r="Q54" s="633"/>
      <c r="R54" s="169"/>
      <c r="S54" s="633"/>
      <c r="T54" s="169"/>
      <c r="U54" s="633"/>
      <c r="V54" s="633"/>
      <c r="W54" s="169"/>
      <c r="X54" s="633"/>
      <c r="Y54" s="169"/>
      <c r="Z54" s="633"/>
      <c r="AB54" s="426"/>
      <c r="AC54" s="426"/>
      <c r="AD54" s="426"/>
      <c r="AE54" s="426"/>
      <c r="AF54" s="426"/>
      <c r="AG54" s="426"/>
    </row>
    <row r="55" spans="1:33" ht="18" customHeight="1" thickBot="1">
      <c r="A55" s="1121" t="s">
        <v>39</v>
      </c>
      <c r="B55" s="1121"/>
      <c r="C55" s="100"/>
      <c r="D55" s="596"/>
      <c r="E55" s="151">
        <v>34963908.671595618</v>
      </c>
      <c r="F55" s="635">
        <v>100</v>
      </c>
      <c r="G55" s="151">
        <v>18380392.472035427</v>
      </c>
      <c r="H55" s="635">
        <f t="shared" si="8"/>
        <v>52.569615842085469</v>
      </c>
      <c r="I55" s="151">
        <v>7236509.6796179265</v>
      </c>
      <c r="J55" s="635">
        <f t="shared" si="8"/>
        <v>20.697084378031239</v>
      </c>
      <c r="K55" s="151">
        <v>1820353.7983466571</v>
      </c>
      <c r="L55" s="635">
        <f>K55/$E55*100</f>
        <v>5.2063795711304355</v>
      </c>
      <c r="M55" s="151">
        <v>590456.75287092954</v>
      </c>
      <c r="N55" s="635">
        <f>M55/$E55*100</f>
        <v>1.6887607115580061</v>
      </c>
      <c r="O55" s="151">
        <v>6936195.9687246643</v>
      </c>
      <c r="P55" s="635">
        <f>O55/$E55*100</f>
        <v>19.838159497194805</v>
      </c>
      <c r="Q55" s="636"/>
      <c r="R55" s="176"/>
      <c r="S55" s="636"/>
      <c r="T55" s="176"/>
      <c r="U55" s="636"/>
      <c r="V55" s="636"/>
      <c r="W55" s="176"/>
      <c r="X55" s="636"/>
      <c r="Y55" s="176"/>
      <c r="Z55" s="636"/>
      <c r="AB55" s="426"/>
      <c r="AC55" s="426"/>
      <c r="AD55" s="426"/>
      <c r="AE55" s="426"/>
      <c r="AF55" s="426"/>
      <c r="AG55" s="426"/>
    </row>
    <row r="56" spans="1:33" ht="24" customHeight="1">
      <c r="A56" s="637"/>
    </row>
    <row r="57" spans="1:33" s="43" customFormat="1">
      <c r="A57" s="43" t="s">
        <v>194</v>
      </c>
      <c r="B57" s="14"/>
      <c r="C57" s="14"/>
      <c r="D57" s="15"/>
      <c r="H57" s="44"/>
    </row>
    <row r="58" spans="1:33" ht="26.1" customHeight="1"/>
    <row r="59" spans="1:33" ht="26.1" customHeight="1"/>
    <row r="60" spans="1:33" ht="26.1" customHeight="1"/>
    <row r="61" spans="1:33" ht="26.1" customHeight="1"/>
    <row r="62" spans="1:33" ht="26.1" customHeight="1">
      <c r="E62" s="426"/>
      <c r="F62" s="426"/>
      <c r="G62" s="426"/>
      <c r="H62" s="426"/>
      <c r="I62" s="426"/>
      <c r="J62" s="426"/>
    </row>
    <row r="63" spans="1:33" ht="26.1" customHeight="1">
      <c r="E63" s="426"/>
      <c r="F63" s="426"/>
      <c r="G63" s="426"/>
      <c r="H63" s="426"/>
      <c r="I63" s="426"/>
      <c r="J63" s="426"/>
    </row>
    <row r="64" spans="1:33" ht="26.1" customHeight="1">
      <c r="E64" s="426"/>
      <c r="F64" s="426"/>
      <c r="G64" s="426"/>
      <c r="H64" s="426"/>
      <c r="I64" s="426"/>
      <c r="J64" s="426"/>
    </row>
    <row r="65" spans="5:10" ht="26.1" customHeight="1">
      <c r="E65" s="426"/>
      <c r="F65" s="426"/>
      <c r="G65" s="426"/>
      <c r="H65" s="426"/>
      <c r="I65" s="426"/>
      <c r="J65" s="426"/>
    </row>
    <row r="66" spans="5:10" ht="26.1" customHeight="1">
      <c r="E66" s="426"/>
      <c r="F66" s="426"/>
      <c r="G66" s="426"/>
      <c r="H66" s="426"/>
      <c r="I66" s="426"/>
      <c r="J66" s="426"/>
    </row>
    <row r="67" spans="5:10" ht="26.1" customHeight="1">
      <c r="E67" s="426"/>
      <c r="F67" s="426"/>
      <c r="G67" s="426"/>
      <c r="H67" s="426"/>
      <c r="I67" s="426"/>
      <c r="J67" s="426"/>
    </row>
    <row r="68" spans="5:10" ht="26.1" customHeight="1">
      <c r="E68" s="426"/>
      <c r="F68" s="426"/>
      <c r="G68" s="426"/>
      <c r="H68" s="426"/>
      <c r="I68" s="426"/>
      <c r="J68" s="426"/>
    </row>
    <row r="69" spans="5:10" ht="26.1" customHeight="1">
      <c r="E69" s="426"/>
      <c r="F69" s="426"/>
      <c r="G69" s="426"/>
      <c r="H69" s="426"/>
      <c r="I69" s="426"/>
      <c r="J69" s="426"/>
    </row>
    <row r="70" spans="5:10" ht="26.1" customHeight="1">
      <c r="E70" s="426"/>
      <c r="F70" s="426"/>
      <c r="G70" s="426"/>
      <c r="H70" s="426"/>
      <c r="I70" s="426"/>
      <c r="J70" s="426"/>
    </row>
    <row r="71" spans="5:10" ht="26.1" customHeight="1">
      <c r="E71" s="426"/>
      <c r="F71" s="426"/>
      <c r="G71" s="426"/>
      <c r="H71" s="426"/>
      <c r="I71" s="426"/>
      <c r="J71" s="426"/>
    </row>
    <row r="72" spans="5:10" ht="26.1" customHeight="1">
      <c r="E72" s="426"/>
      <c r="F72" s="426"/>
      <c r="G72" s="426"/>
      <c r="H72" s="426"/>
      <c r="I72" s="426"/>
      <c r="J72" s="426"/>
    </row>
    <row r="73" spans="5:10" ht="26.1" customHeight="1">
      <c r="E73" s="426"/>
      <c r="F73" s="426"/>
      <c r="G73" s="426"/>
      <c r="H73" s="426"/>
      <c r="I73" s="426"/>
      <c r="J73" s="426"/>
    </row>
    <row r="74" spans="5:10" ht="26.1" customHeight="1">
      <c r="E74" s="426"/>
      <c r="F74" s="426"/>
      <c r="G74" s="426"/>
      <c r="H74" s="426"/>
      <c r="I74" s="426"/>
      <c r="J74" s="426"/>
    </row>
    <row r="75" spans="5:10" ht="26.1" customHeight="1">
      <c r="E75" s="426"/>
      <c r="F75" s="426"/>
      <c r="G75" s="426"/>
      <c r="H75" s="426"/>
      <c r="I75" s="426"/>
      <c r="J75" s="426"/>
    </row>
    <row r="76" spans="5:10" ht="26.1" customHeight="1">
      <c r="E76" s="426"/>
      <c r="F76" s="426"/>
      <c r="G76" s="426"/>
      <c r="H76" s="426"/>
      <c r="I76" s="426"/>
      <c r="J76" s="426"/>
    </row>
    <row r="77" spans="5:10" ht="26.1" customHeight="1">
      <c r="E77" s="426"/>
      <c r="F77" s="426"/>
      <c r="G77" s="426"/>
      <c r="H77" s="426"/>
      <c r="I77" s="426"/>
      <c r="J77" s="426"/>
    </row>
    <row r="78" spans="5:10">
      <c r="E78" s="426"/>
      <c r="F78" s="426"/>
      <c r="G78" s="426"/>
      <c r="H78" s="426"/>
      <c r="I78" s="426"/>
      <c r="J78" s="426"/>
    </row>
    <row r="79" spans="5:10">
      <c r="E79" s="426"/>
      <c r="F79" s="426"/>
      <c r="G79" s="426"/>
      <c r="H79" s="426"/>
      <c r="I79" s="426"/>
      <c r="J79" s="426"/>
    </row>
    <row r="80" spans="5:10">
      <c r="E80" s="426"/>
      <c r="F80" s="426"/>
      <c r="G80" s="426"/>
      <c r="H80" s="426"/>
      <c r="I80" s="426"/>
      <c r="J80" s="426"/>
    </row>
    <row r="81" spans="5:10">
      <c r="E81" s="426"/>
      <c r="F81" s="426"/>
      <c r="G81" s="426"/>
      <c r="H81" s="426"/>
      <c r="I81" s="426"/>
      <c r="J81" s="426"/>
    </row>
    <row r="82" spans="5:10">
      <c r="E82" s="426"/>
      <c r="F82" s="426"/>
      <c r="G82" s="426"/>
      <c r="H82" s="426"/>
      <c r="I82" s="426"/>
      <c r="J82" s="426"/>
    </row>
    <row r="83" spans="5:10">
      <c r="E83" s="426"/>
      <c r="F83" s="426"/>
      <c r="G83" s="426"/>
      <c r="H83" s="426"/>
      <c r="I83" s="426"/>
      <c r="J83" s="426"/>
    </row>
    <row r="84" spans="5:10">
      <c r="E84" s="426"/>
      <c r="F84" s="426"/>
      <c r="G84" s="426"/>
      <c r="H84" s="426"/>
      <c r="I84" s="426"/>
      <c r="J84" s="426"/>
    </row>
    <row r="85" spans="5:10">
      <c r="E85" s="426"/>
      <c r="F85" s="426"/>
      <c r="G85" s="426"/>
      <c r="H85" s="426"/>
      <c r="I85" s="426"/>
      <c r="J85" s="426"/>
    </row>
    <row r="86" spans="5:10">
      <c r="E86" s="426"/>
      <c r="F86" s="426"/>
      <c r="G86" s="426"/>
      <c r="H86" s="426"/>
      <c r="I86" s="426"/>
      <c r="J86" s="426"/>
    </row>
    <row r="87" spans="5:10">
      <c r="E87" s="426"/>
      <c r="F87" s="426"/>
      <c r="G87" s="426"/>
      <c r="H87" s="426"/>
      <c r="I87" s="426"/>
      <c r="J87" s="426"/>
    </row>
    <row r="88" spans="5:10">
      <c r="E88" s="426"/>
      <c r="F88" s="426"/>
      <c r="G88" s="426"/>
      <c r="H88" s="426"/>
      <c r="I88" s="426"/>
      <c r="J88" s="426"/>
    </row>
  </sheetData>
  <mergeCells count="36">
    <mergeCell ref="A22:C22"/>
    <mergeCell ref="A55:B55"/>
    <mergeCell ref="A34:C34"/>
    <mergeCell ref="A50:C50"/>
    <mergeCell ref="A49:B49"/>
    <mergeCell ref="A35:B35"/>
    <mergeCell ref="B53:C53"/>
    <mergeCell ref="B54:C54"/>
    <mergeCell ref="A23:C23"/>
    <mergeCell ref="A24:C24"/>
    <mergeCell ref="A8:C8"/>
    <mergeCell ref="A18:C18"/>
    <mergeCell ref="A51:B51"/>
    <mergeCell ref="A28:C28"/>
    <mergeCell ref="A19:C19"/>
    <mergeCell ref="A17:C17"/>
    <mergeCell ref="A21:C21"/>
    <mergeCell ref="A25:C25"/>
    <mergeCell ref="A10:C10"/>
    <mergeCell ref="A16:C16"/>
    <mergeCell ref="A20:C20"/>
    <mergeCell ref="A13:C13"/>
    <mergeCell ref="A14:C14"/>
    <mergeCell ref="A9:C9"/>
    <mergeCell ref="A11:C11"/>
    <mergeCell ref="A15:C15"/>
    <mergeCell ref="O3:P4"/>
    <mergeCell ref="A7:C7"/>
    <mergeCell ref="M3:N4"/>
    <mergeCell ref="K3:L4"/>
    <mergeCell ref="A6:C6"/>
    <mergeCell ref="J3:J4"/>
    <mergeCell ref="E3:F4"/>
    <mergeCell ref="G3:H4"/>
    <mergeCell ref="I3:I4"/>
    <mergeCell ref="A3:C5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9" max="44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BO66"/>
  <sheetViews>
    <sheetView view="pageBreakPreview" zoomScaleNormal="50" zoomScaleSheetLayoutView="100" workbookViewId="0">
      <selection activeCell="J65" sqref="J65"/>
    </sheetView>
  </sheetViews>
  <sheetFormatPr defaultColWidth="9.109375" defaultRowHeight="15.6"/>
  <cols>
    <col min="1" max="1" width="2.33203125" style="14" customWidth="1"/>
    <col min="2" max="2" width="15.6640625" style="14" customWidth="1"/>
    <col min="3" max="3" width="2.33203125" style="14" customWidth="1"/>
    <col min="4" max="4" width="1.6640625" style="15" customWidth="1"/>
    <col min="5" max="9" width="14.109375" style="114" customWidth="1"/>
    <col min="10" max="16" width="13" style="114" customWidth="1"/>
    <col min="17" max="17" width="14.109375" style="114" bestFit="1" customWidth="1"/>
    <col min="18" max="16384" width="9.109375" style="114"/>
  </cols>
  <sheetData>
    <row r="1" spans="1:57" s="113" customFormat="1" ht="34.5" customHeight="1">
      <c r="A1" s="1128" t="s">
        <v>605</v>
      </c>
      <c r="B1" s="1128"/>
      <c r="C1" s="1128"/>
      <c r="D1" s="1128"/>
      <c r="E1" s="1128"/>
      <c r="F1" s="1128"/>
      <c r="G1" s="1128"/>
      <c r="H1" s="1128"/>
      <c r="I1" s="1128"/>
      <c r="J1" s="111" t="s">
        <v>363</v>
      </c>
      <c r="K1" s="111"/>
      <c r="L1" s="111"/>
      <c r="M1" s="111"/>
      <c r="N1" s="111"/>
      <c r="O1" s="111"/>
      <c r="P1" s="111"/>
    </row>
    <row r="2" spans="1:57" ht="12.9" customHeight="1" thickBot="1">
      <c r="A2" s="117"/>
      <c r="B2" s="115"/>
      <c r="C2" s="115"/>
      <c r="D2" s="116"/>
      <c r="P2" s="376" t="s">
        <v>350</v>
      </c>
    </row>
    <row r="3" spans="1:57" s="203" customFormat="1" ht="18" customHeight="1">
      <c r="A3" s="1104" t="s">
        <v>1</v>
      </c>
      <c r="B3" s="1104"/>
      <c r="C3" s="1104"/>
      <c r="D3" s="119"/>
      <c r="E3" s="1156" t="s">
        <v>78</v>
      </c>
      <c r="F3" s="1157"/>
      <c r="G3" s="1156" t="s">
        <v>186</v>
      </c>
      <c r="H3" s="1157"/>
      <c r="I3" s="1324" t="s">
        <v>484</v>
      </c>
      <c r="J3" s="1320" t="s">
        <v>485</v>
      </c>
      <c r="K3" s="1156" t="s">
        <v>188</v>
      </c>
      <c r="L3" s="1157"/>
      <c r="M3" s="1156" t="s">
        <v>189</v>
      </c>
      <c r="N3" s="1157"/>
      <c r="O3" s="1156" t="s">
        <v>413</v>
      </c>
      <c r="P3" s="1162"/>
    </row>
    <row r="4" spans="1:57" s="203" customFormat="1" ht="18" customHeight="1">
      <c r="A4" s="1105"/>
      <c r="B4" s="1105"/>
      <c r="C4" s="1105"/>
      <c r="D4" s="122"/>
      <c r="E4" s="1158"/>
      <c r="F4" s="1159"/>
      <c r="G4" s="1158"/>
      <c r="H4" s="1159"/>
      <c r="I4" s="1325"/>
      <c r="J4" s="1321"/>
      <c r="K4" s="1158"/>
      <c r="L4" s="1159"/>
      <c r="M4" s="1158"/>
      <c r="N4" s="1159"/>
      <c r="O4" s="1158"/>
      <c r="P4" s="1163"/>
    </row>
    <row r="5" spans="1:57" s="208" customFormat="1" ht="18" customHeight="1">
      <c r="A5" s="1106"/>
      <c r="B5" s="1106"/>
      <c r="C5" s="1106"/>
      <c r="D5" s="123"/>
      <c r="E5" s="377"/>
      <c r="F5" s="378" t="s">
        <v>190</v>
      </c>
      <c r="G5" s="377"/>
      <c r="H5" s="378" t="s">
        <v>190</v>
      </c>
      <c r="I5" s="377"/>
      <c r="J5" s="378" t="s">
        <v>190</v>
      </c>
      <c r="K5" s="377"/>
      <c r="L5" s="378" t="s">
        <v>190</v>
      </c>
      <c r="M5" s="377"/>
      <c r="N5" s="379" t="s">
        <v>190</v>
      </c>
      <c r="O5" s="377"/>
      <c r="P5" s="379" t="s">
        <v>190</v>
      </c>
    </row>
    <row r="6" spans="1:57" s="130" customFormat="1" ht="12.75" hidden="1" customHeight="1">
      <c r="A6" s="1110" t="s">
        <v>834</v>
      </c>
      <c r="B6" s="1110"/>
      <c r="C6" s="1110"/>
      <c r="D6" s="2"/>
      <c r="E6" s="127">
        <f t="shared" ref="E6:E11" si="0">F6-G6+H6+I6-J6-M6</f>
        <v>-1360985419</v>
      </c>
      <c r="F6" s="127">
        <f t="shared" ref="F6:F11" si="1">G6-H6+I6+J6-M6-P6</f>
        <v>126226820</v>
      </c>
      <c r="G6" s="128">
        <v>741559210</v>
      </c>
      <c r="H6" s="128">
        <v>200806813</v>
      </c>
      <c r="I6" s="128">
        <v>134398980</v>
      </c>
      <c r="J6" s="128">
        <v>554575873</v>
      </c>
      <c r="K6" s="128">
        <v>526282949</v>
      </c>
      <c r="L6" s="128"/>
      <c r="M6" s="128">
        <v>526282949</v>
      </c>
      <c r="N6" s="128"/>
      <c r="O6" s="128"/>
      <c r="P6" s="128">
        <v>577217481</v>
      </c>
      <c r="Q6" s="256">
        <f t="shared" ref="Q6:Q12" si="2">G6-H6</f>
        <v>540752397</v>
      </c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</row>
    <row r="7" spans="1:57" s="130" customFormat="1" ht="12.75" hidden="1" customHeight="1">
      <c r="A7" s="1100" t="s">
        <v>835</v>
      </c>
      <c r="B7" s="1100"/>
      <c r="C7" s="1100"/>
      <c r="D7" s="2"/>
      <c r="E7" s="131">
        <f t="shared" si="0"/>
        <v>-1243916157.9331326</v>
      </c>
      <c r="F7" s="131">
        <f t="shared" si="1"/>
        <v>119186128.76965982</v>
      </c>
      <c r="G7" s="132">
        <v>756432558.290663</v>
      </c>
      <c r="H7" s="132">
        <v>271812621.98691934</v>
      </c>
      <c r="I7" s="132">
        <v>123272356.01037998</v>
      </c>
      <c r="J7" s="132">
        <v>501494769.53363603</v>
      </c>
      <c r="K7" s="132">
        <v>500259936.87579286</v>
      </c>
      <c r="L7" s="132"/>
      <c r="M7" s="132">
        <v>500259936.87579286</v>
      </c>
      <c r="N7" s="132"/>
      <c r="O7" s="132"/>
      <c r="P7" s="132">
        <v>489940996.20230705</v>
      </c>
      <c r="Q7" s="256">
        <f t="shared" si="2"/>
        <v>484619936.30374366</v>
      </c>
      <c r="R7" s="256"/>
      <c r="S7" s="256"/>
      <c r="T7" s="256"/>
      <c r="U7" s="256"/>
      <c r="V7" s="256"/>
      <c r="W7" s="256"/>
      <c r="X7" s="256"/>
      <c r="Y7" s="256"/>
      <c r="Z7" s="256"/>
      <c r="AA7" s="256"/>
      <c r="AB7" s="256"/>
      <c r="AC7" s="256"/>
      <c r="AD7" s="256"/>
      <c r="AE7" s="256"/>
      <c r="AF7" s="256"/>
      <c r="AG7" s="256"/>
      <c r="AH7" s="256"/>
      <c r="AI7" s="256"/>
      <c r="AJ7" s="256"/>
      <c r="AK7" s="256"/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256"/>
      <c r="AW7" s="256"/>
      <c r="AX7" s="256"/>
      <c r="AY7" s="256"/>
      <c r="AZ7" s="256"/>
      <c r="BA7" s="256"/>
      <c r="BB7" s="256"/>
      <c r="BC7" s="256"/>
      <c r="BD7" s="256"/>
      <c r="BE7" s="256"/>
    </row>
    <row r="8" spans="1:57" s="130" customFormat="1" ht="12.75" hidden="1" customHeight="1">
      <c r="A8" s="1100" t="s">
        <v>836</v>
      </c>
      <c r="B8" s="1100"/>
      <c r="C8" s="1100"/>
      <c r="D8" s="2"/>
      <c r="E8" s="131">
        <f t="shared" si="0"/>
        <v>-1272689981</v>
      </c>
      <c r="F8" s="131">
        <f t="shared" si="1"/>
        <v>121896435</v>
      </c>
      <c r="G8" s="132">
        <v>664797824</v>
      </c>
      <c r="H8" s="132">
        <v>171446835</v>
      </c>
      <c r="I8" s="132">
        <v>94437596</v>
      </c>
      <c r="J8" s="132">
        <v>506459891</v>
      </c>
      <c r="K8" s="132">
        <v>489213132</v>
      </c>
      <c r="L8" s="132"/>
      <c r="M8" s="132">
        <v>489213132</v>
      </c>
      <c r="N8" s="132"/>
      <c r="O8" s="132"/>
      <c r="P8" s="132">
        <v>483138909</v>
      </c>
      <c r="Q8" s="256">
        <f t="shared" si="2"/>
        <v>493350989</v>
      </c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  <c r="AR8" s="256"/>
      <c r="AS8" s="256"/>
      <c r="AT8" s="256"/>
      <c r="AU8" s="256"/>
      <c r="AV8" s="256"/>
      <c r="AW8" s="256"/>
      <c r="AX8" s="256"/>
      <c r="AY8" s="256"/>
      <c r="AZ8" s="256"/>
      <c r="BA8" s="256"/>
      <c r="BB8" s="256"/>
      <c r="BC8" s="256"/>
      <c r="BD8" s="256"/>
      <c r="BE8" s="256"/>
    </row>
    <row r="9" spans="1:57" s="130" customFormat="1" ht="12.75" hidden="1" customHeight="1">
      <c r="A9" s="1100" t="s">
        <v>837</v>
      </c>
      <c r="B9" s="1100"/>
      <c r="C9" s="1100"/>
      <c r="D9" s="2"/>
      <c r="E9" s="131">
        <f t="shared" si="0"/>
        <v>-1064502111.8444388</v>
      </c>
      <c r="F9" s="131">
        <f t="shared" si="1"/>
        <v>54053922.637355268</v>
      </c>
      <c r="G9" s="132">
        <v>618526174.8069942</v>
      </c>
      <c r="H9" s="132">
        <v>229549165.78038287</v>
      </c>
      <c r="I9" s="132">
        <v>91350274.64845255</v>
      </c>
      <c r="J9" s="132">
        <v>401820999.30479008</v>
      </c>
      <c r="K9" s="132">
        <v>419108300.79884535</v>
      </c>
      <c r="L9" s="132"/>
      <c r="M9" s="132">
        <v>419108300.79884535</v>
      </c>
      <c r="N9" s="132"/>
      <c r="O9" s="132"/>
      <c r="P9" s="132">
        <v>408986059.54365325</v>
      </c>
      <c r="Q9" s="256">
        <f t="shared" si="2"/>
        <v>388977009.02661133</v>
      </c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  <c r="AU9" s="256"/>
      <c r="AV9" s="256"/>
      <c r="AW9" s="256"/>
      <c r="AX9" s="256"/>
      <c r="AY9" s="256"/>
      <c r="AZ9" s="256"/>
      <c r="BA9" s="256"/>
      <c r="BB9" s="256"/>
      <c r="BC9" s="256"/>
      <c r="BD9" s="256"/>
      <c r="BE9" s="256"/>
    </row>
    <row r="10" spans="1:57" s="130" customFormat="1" ht="12.75" hidden="1" customHeight="1">
      <c r="A10" s="1100" t="s">
        <v>838</v>
      </c>
      <c r="B10" s="1100"/>
      <c r="C10" s="1100"/>
      <c r="D10" s="2"/>
      <c r="E10" s="131">
        <f t="shared" si="0"/>
        <v>-1227979088.485152</v>
      </c>
      <c r="F10" s="131">
        <f t="shared" si="1"/>
        <v>17516259.56893599</v>
      </c>
      <c r="G10" s="132">
        <v>702432333.95259309</v>
      </c>
      <c r="H10" s="132">
        <v>276989951.66201019</v>
      </c>
      <c r="I10" s="132">
        <v>100773783.08861336</v>
      </c>
      <c r="J10" s="132">
        <v>444122840.59282225</v>
      </c>
      <c r="K10" s="132">
        <v>476703908.25929618</v>
      </c>
      <c r="L10" s="132"/>
      <c r="M10" s="132">
        <v>476703908.25929618</v>
      </c>
      <c r="N10" s="132"/>
      <c r="O10" s="132"/>
      <c r="P10" s="132">
        <v>476118838.14378631</v>
      </c>
      <c r="Q10" s="256">
        <f t="shared" si="2"/>
        <v>425442382.2905829</v>
      </c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</row>
    <row r="11" spans="1:57" s="130" customFormat="1" ht="13.35" hidden="1" customHeight="1">
      <c r="A11" s="1100" t="s">
        <v>839</v>
      </c>
      <c r="B11" s="1100"/>
      <c r="C11" s="1100"/>
      <c r="D11" s="2"/>
      <c r="E11" s="131">
        <f t="shared" si="0"/>
        <v>-614163758.02412343</v>
      </c>
      <c r="F11" s="131">
        <f t="shared" si="1"/>
        <v>529227099.5126642</v>
      </c>
      <c r="G11" s="50">
        <v>774876938.08685613</v>
      </c>
      <c r="H11" s="134">
        <v>318129140.68098992</v>
      </c>
      <c r="I11" s="50">
        <v>35521358.976925708</v>
      </c>
      <c r="J11" s="50">
        <v>381497471.03714108</v>
      </c>
      <c r="K11" s="50">
        <v>340666948.07070595</v>
      </c>
      <c r="L11" s="50"/>
      <c r="M11" s="50">
        <v>340666948.07070595</v>
      </c>
      <c r="N11" s="50"/>
      <c r="O11" s="50"/>
      <c r="P11" s="50">
        <v>3872579.8365629241</v>
      </c>
      <c r="Q11" s="256">
        <f t="shared" si="2"/>
        <v>456747797.40586621</v>
      </c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  <c r="BC11" s="256"/>
      <c r="BD11" s="256"/>
      <c r="BE11" s="256"/>
    </row>
    <row r="12" spans="1:57" s="130" customFormat="1" ht="13.35" hidden="1" customHeight="1">
      <c r="A12" s="1100" t="s">
        <v>840</v>
      </c>
      <c r="B12" s="1100"/>
      <c r="C12" s="1100"/>
      <c r="D12" s="2"/>
      <c r="E12" s="50">
        <v>552581020.29235148</v>
      </c>
      <c r="F12" s="50">
        <v>552581020.29235148</v>
      </c>
      <c r="G12" s="50">
        <v>894111596.32216477</v>
      </c>
      <c r="H12" s="134">
        <v>407598370.52959192</v>
      </c>
      <c r="I12" s="50">
        <v>27358185.305937532</v>
      </c>
      <c r="J12" s="50">
        <v>415806488.11875683</v>
      </c>
      <c r="K12" s="50">
        <v>372508410.50904661</v>
      </c>
      <c r="L12" s="50"/>
      <c r="M12" s="50">
        <v>372508410.50904661</v>
      </c>
      <c r="N12" s="50"/>
      <c r="O12" s="50"/>
      <c r="P12" s="50">
        <v>4588468.4158692267</v>
      </c>
      <c r="Q12" s="256">
        <f t="shared" si="2"/>
        <v>486513225.79257286</v>
      </c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  <c r="BC12" s="256"/>
      <c r="BD12" s="256"/>
      <c r="BE12" s="256"/>
    </row>
    <row r="13" spans="1:57" s="130" customFormat="1" ht="13.35" hidden="1" customHeight="1">
      <c r="A13" s="1277" t="s">
        <v>219</v>
      </c>
      <c r="B13" s="1277"/>
      <c r="C13" s="1277"/>
      <c r="D13" s="2"/>
      <c r="E13" s="134" t="s">
        <v>146</v>
      </c>
      <c r="F13" s="134" t="s">
        <v>146</v>
      </c>
      <c r="G13" s="134" t="s">
        <v>146</v>
      </c>
      <c r="H13" s="134" t="s">
        <v>146</v>
      </c>
      <c r="I13" s="134" t="s">
        <v>146</v>
      </c>
      <c r="J13" s="134" t="s">
        <v>146</v>
      </c>
      <c r="K13" s="134" t="s">
        <v>146</v>
      </c>
      <c r="L13" s="134" t="s">
        <v>146</v>
      </c>
      <c r="M13" s="134" t="s">
        <v>146</v>
      </c>
      <c r="N13" s="134" t="s">
        <v>146</v>
      </c>
      <c r="O13" s="134" t="s">
        <v>146</v>
      </c>
      <c r="P13" s="134" t="s">
        <v>146</v>
      </c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256"/>
      <c r="AS13" s="256"/>
      <c r="AT13" s="256"/>
      <c r="AU13" s="256"/>
      <c r="AV13" s="256"/>
      <c r="AW13" s="256"/>
      <c r="AX13" s="256"/>
      <c r="AY13" s="256"/>
      <c r="AZ13" s="256"/>
      <c r="BA13" s="256"/>
      <c r="BB13" s="256"/>
      <c r="BC13" s="256"/>
      <c r="BD13" s="256"/>
      <c r="BE13" s="256"/>
    </row>
    <row r="14" spans="1:57" s="130" customFormat="1" ht="13.35" hidden="1" customHeight="1">
      <c r="A14" s="1296" t="s">
        <v>220</v>
      </c>
      <c r="B14" s="1296"/>
      <c r="C14" s="1296"/>
      <c r="D14" s="2"/>
      <c r="E14" s="50">
        <v>40621245.407513522</v>
      </c>
      <c r="F14" s="380">
        <v>100</v>
      </c>
      <c r="G14" s="50">
        <v>11804801.163737483</v>
      </c>
      <c r="H14" s="380">
        <v>29.060657902807691</v>
      </c>
      <c r="I14" s="50">
        <v>7010291.5008406602</v>
      </c>
      <c r="J14" s="380">
        <v>17.257697125022169</v>
      </c>
      <c r="K14" s="50">
        <v>14489990.119470151</v>
      </c>
      <c r="L14" s="380">
        <v>35.670964723277557</v>
      </c>
      <c r="M14" s="50">
        <v>1395028.9446636634</v>
      </c>
      <c r="N14" s="380">
        <v>3.4342347967638416</v>
      </c>
      <c r="O14" s="50">
        <v>5921133.6788015626</v>
      </c>
      <c r="P14" s="380">
        <v>14.576445452128747</v>
      </c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56"/>
      <c r="AU14" s="256"/>
      <c r="AV14" s="256"/>
      <c r="AW14" s="256"/>
      <c r="AX14" s="256"/>
      <c r="AY14" s="256"/>
      <c r="AZ14" s="256"/>
      <c r="BA14" s="256"/>
      <c r="BB14" s="256"/>
      <c r="BC14" s="256"/>
      <c r="BD14" s="256"/>
      <c r="BE14" s="256"/>
    </row>
    <row r="15" spans="1:57" s="130" customFormat="1" ht="13.35" hidden="1" customHeight="1">
      <c r="A15" s="1296" t="s">
        <v>221</v>
      </c>
      <c r="B15" s="1296"/>
      <c r="C15" s="1296"/>
      <c r="D15" s="2"/>
      <c r="E15" s="166">
        <v>46216254.071116991</v>
      </c>
      <c r="F15" s="380">
        <v>100</v>
      </c>
      <c r="G15" s="167">
        <v>16518394.765011886</v>
      </c>
      <c r="H15" s="380">
        <f t="shared" ref="H15:H23" si="3">G15/$E15*100</f>
        <v>35.741526649030419</v>
      </c>
      <c r="I15" s="167">
        <v>8146466.9616821352</v>
      </c>
      <c r="J15" s="380">
        <f>I15/$E15*100</f>
        <v>17.626843900300649</v>
      </c>
      <c r="K15" s="167">
        <v>14951368.80044858</v>
      </c>
      <c r="L15" s="380">
        <f t="shared" ref="L15:L23" si="4">K15/$E15*100</f>
        <v>32.350888450287648</v>
      </c>
      <c r="M15" s="134">
        <v>2125787.7455276372</v>
      </c>
      <c r="N15" s="380">
        <f>M15/$E15*100</f>
        <v>4.5996539275045993</v>
      </c>
      <c r="O15" s="167">
        <v>4474235.7984467587</v>
      </c>
      <c r="P15" s="380">
        <f>O15/$E15*100</f>
        <v>9.6810870728767</v>
      </c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56"/>
      <c r="AU15" s="256"/>
      <c r="AV15" s="256"/>
      <c r="AW15" s="256"/>
      <c r="AX15" s="256"/>
      <c r="AY15" s="256"/>
      <c r="AZ15" s="256"/>
      <c r="BA15" s="256"/>
      <c r="BB15" s="256"/>
      <c r="BC15" s="256"/>
      <c r="BD15" s="256"/>
      <c r="BE15" s="256"/>
    </row>
    <row r="16" spans="1:57" s="130" customFormat="1" ht="13.35" hidden="1" customHeight="1">
      <c r="A16" s="1296" t="s">
        <v>222</v>
      </c>
      <c r="B16" s="1296"/>
      <c r="C16" s="1296"/>
      <c r="D16" s="2"/>
      <c r="E16" s="166">
        <v>41547195.212533452</v>
      </c>
      <c r="F16" s="380">
        <v>100</v>
      </c>
      <c r="G16" s="167">
        <v>9400563.0490084719</v>
      </c>
      <c r="H16" s="623">
        <f t="shared" si="3"/>
        <v>22.626227837812323</v>
      </c>
      <c r="I16" s="167">
        <v>8793249.2718917634</v>
      </c>
      <c r="J16" s="380">
        <v>21.164483491388904</v>
      </c>
      <c r="K16" s="167">
        <v>15774321.715834169</v>
      </c>
      <c r="L16" s="623">
        <f t="shared" si="4"/>
        <v>37.967236139867182</v>
      </c>
      <c r="M16" s="134">
        <v>1393425.8080022295</v>
      </c>
      <c r="N16" s="623">
        <f>M16/$E16*100</f>
        <v>3.3538384501630034</v>
      </c>
      <c r="O16" s="167">
        <v>6185635.367796897</v>
      </c>
      <c r="P16" s="623">
        <f>O16/$E16*100</f>
        <v>14.888214080768778</v>
      </c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56"/>
      <c r="AU16" s="256"/>
      <c r="AV16" s="256"/>
      <c r="AW16" s="256"/>
      <c r="AX16" s="256"/>
      <c r="AY16" s="256"/>
      <c r="AZ16" s="256"/>
      <c r="BA16" s="256"/>
      <c r="BB16" s="256"/>
      <c r="BC16" s="256"/>
      <c r="BD16" s="256"/>
      <c r="BE16" s="256"/>
    </row>
    <row r="17" spans="1:67" s="33" customFormat="1" ht="15" hidden="1" customHeight="1">
      <c r="A17" s="1296" t="s">
        <v>222</v>
      </c>
      <c r="B17" s="1296"/>
      <c r="C17" s="1296"/>
      <c r="D17" s="32"/>
      <c r="E17" s="60">
        <v>41547121.616053052</v>
      </c>
      <c r="F17" s="623">
        <v>100</v>
      </c>
      <c r="G17" s="59">
        <v>9400563.0490085129</v>
      </c>
      <c r="H17" s="623">
        <f t="shared" si="3"/>
        <v>22.626267917862947</v>
      </c>
      <c r="I17" s="59">
        <f>('19'!I16/'1'!$E$17)*1000</f>
        <v>8793249.2718918063</v>
      </c>
      <c r="J17" s="623">
        <f t="shared" ref="J17:J23" si="5">I17/$E17*100</f>
        <v>21.164520982108794</v>
      </c>
      <c r="K17" s="59">
        <f>('19'!K16/'1'!$E$17)*1000</f>
        <v>15774321.715834245</v>
      </c>
      <c r="L17" s="623">
        <f t="shared" si="4"/>
        <v>37.967303394946462</v>
      </c>
      <c r="M17" s="59">
        <f>('19'!M16/'1'!$E$17)*1000</f>
        <v>1393352.2115215114</v>
      </c>
      <c r="N17" s="623">
        <f>M17/$E17*100</f>
        <v>3.3536672513629573</v>
      </c>
      <c r="O17" s="59">
        <f>('19'!O16/'1'!$E$17)*1000</f>
        <v>6185635.3677969202</v>
      </c>
      <c r="P17" s="623">
        <f>O17/$E17*100</f>
        <v>14.888240453718707</v>
      </c>
      <c r="R17" s="258"/>
      <c r="S17" s="258"/>
      <c r="T17" s="258"/>
      <c r="U17" s="258"/>
      <c r="V17" s="258"/>
      <c r="W17" s="258"/>
    </row>
    <row r="18" spans="1:67" s="130" customFormat="1" ht="15" hidden="1" customHeight="1">
      <c r="A18" s="1296" t="s">
        <v>365</v>
      </c>
      <c r="B18" s="1296"/>
      <c r="C18" s="1296"/>
      <c r="D18" s="2"/>
      <c r="E18" s="579">
        <v>47047310.036471196</v>
      </c>
      <c r="F18" s="626">
        <v>100</v>
      </c>
      <c r="G18" s="579">
        <v>11153694.498743866</v>
      </c>
      <c r="H18" s="626">
        <f t="shared" si="3"/>
        <v>23.707401103479654</v>
      </c>
      <c r="I18" s="579">
        <v>9570474.5907081123</v>
      </c>
      <c r="J18" s="626">
        <f t="shared" si="5"/>
        <v>20.342235471675334</v>
      </c>
      <c r="K18" s="579">
        <v>18346067.487314988</v>
      </c>
      <c r="L18" s="626">
        <f t="shared" si="4"/>
        <v>38.994933978357253</v>
      </c>
      <c r="M18" s="579">
        <v>2375732.4777737176</v>
      </c>
      <c r="N18" s="626">
        <f>M18/$E18*100</f>
        <v>5.049666975501987</v>
      </c>
      <c r="O18" s="579">
        <v>5601340.9819304869</v>
      </c>
      <c r="P18" s="626">
        <f t="shared" ref="P18:P24" si="6">O18/$E18*100</f>
        <v>11.905762470985723</v>
      </c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6"/>
      <c r="AD18" s="256"/>
      <c r="AE18" s="256"/>
      <c r="AF18" s="256"/>
      <c r="AG18" s="256"/>
      <c r="AH18" s="256"/>
      <c r="AI18" s="256"/>
      <c r="AJ18" s="256"/>
      <c r="AK18" s="256"/>
      <c r="AL18" s="256"/>
      <c r="AM18" s="256"/>
      <c r="AN18" s="256"/>
      <c r="AO18" s="256"/>
      <c r="AP18" s="256"/>
      <c r="AQ18" s="256"/>
      <c r="AR18" s="256"/>
      <c r="AS18" s="256"/>
      <c r="AT18" s="256"/>
      <c r="AU18" s="256"/>
      <c r="AV18" s="256"/>
      <c r="AW18" s="256"/>
      <c r="AX18" s="256"/>
      <c r="AY18" s="256"/>
      <c r="AZ18" s="256"/>
      <c r="BA18" s="256"/>
      <c r="BB18" s="256"/>
      <c r="BC18" s="256"/>
      <c r="BD18" s="256"/>
      <c r="BE18" s="256"/>
    </row>
    <row r="19" spans="1:67" s="33" customFormat="1" ht="15" hidden="1" customHeight="1">
      <c r="A19" s="1296" t="s">
        <v>979</v>
      </c>
      <c r="B19" s="1296"/>
      <c r="C19" s="1296"/>
      <c r="D19" s="32"/>
      <c r="E19" s="259">
        <f>'[1]19'!E18/'[1]1'!E19*1000</f>
        <v>57591841.808187589</v>
      </c>
      <c r="F19" s="626">
        <v>100</v>
      </c>
      <c r="G19" s="259">
        <f>'[1]19'!G18/'[1]1'!E19*1000</f>
        <v>19335674.163574621</v>
      </c>
      <c r="H19" s="626">
        <f t="shared" si="3"/>
        <v>33.573633967069533</v>
      </c>
      <c r="I19" s="259">
        <f>'[1]19'!I18/'[1]1'!E19*1000</f>
        <v>10070082.403748445</v>
      </c>
      <c r="J19" s="626">
        <f t="shared" si="5"/>
        <v>17.485258480337095</v>
      </c>
      <c r="K19" s="259">
        <f>'[1]19'!K18/'[1]1'!E19*1000</f>
        <v>22582538.431206848</v>
      </c>
      <c r="L19" s="626">
        <f t="shared" si="4"/>
        <v>39.211349597776511</v>
      </c>
      <c r="M19" s="259" t="s">
        <v>817</v>
      </c>
      <c r="N19" s="627" t="s">
        <v>817</v>
      </c>
      <c r="O19" s="259">
        <f>'[1]19'!O18/'[1]1'!E19*1000</f>
        <v>5603546.809657651</v>
      </c>
      <c r="P19" s="626">
        <f t="shared" si="6"/>
        <v>9.7297579548168205</v>
      </c>
      <c r="Q19" s="623"/>
      <c r="R19" s="59"/>
      <c r="S19" s="623"/>
      <c r="T19" s="59"/>
      <c r="U19" s="623"/>
      <c r="V19" s="623"/>
      <c r="W19" s="59"/>
      <c r="X19" s="623"/>
      <c r="Y19" s="59"/>
      <c r="Z19" s="623"/>
      <c r="AB19" s="258"/>
      <c r="AC19" s="258"/>
      <c r="AD19" s="258"/>
      <c r="AE19" s="258"/>
      <c r="AF19" s="258"/>
      <c r="AG19" s="258"/>
    </row>
    <row r="20" spans="1:67" s="33" customFormat="1" ht="15" customHeight="1">
      <c r="A20" s="1296" t="s">
        <v>980</v>
      </c>
      <c r="B20" s="1296"/>
      <c r="C20" s="1296"/>
      <c r="D20" s="32"/>
      <c r="E20" s="611">
        <v>45849745.77783455</v>
      </c>
      <c r="F20" s="626">
        <v>100</v>
      </c>
      <c r="G20" s="611">
        <v>14642938.481223373</v>
      </c>
      <c r="H20" s="626">
        <f t="shared" si="3"/>
        <v>31.936793176947791</v>
      </c>
      <c r="I20" s="611">
        <v>9583696.2672598306</v>
      </c>
      <c r="J20" s="626">
        <f t="shared" si="5"/>
        <v>20.902397831599188</v>
      </c>
      <c r="K20" s="611">
        <v>15088597.206603512</v>
      </c>
      <c r="L20" s="626">
        <f t="shared" si="4"/>
        <v>32.908791424309044</v>
      </c>
      <c r="M20" s="611">
        <v>1718480.0702073735</v>
      </c>
      <c r="N20" s="626">
        <f>M20/$E20*100</f>
        <v>3.7480689174031365</v>
      </c>
      <c r="O20" s="611">
        <v>4816033.75254039</v>
      </c>
      <c r="P20" s="626">
        <f t="shared" si="6"/>
        <v>10.503948649740687</v>
      </c>
      <c r="Q20" s="623"/>
      <c r="R20" s="59"/>
      <c r="S20" s="623"/>
      <c r="T20" s="59"/>
      <c r="U20" s="623"/>
      <c r="V20" s="623"/>
      <c r="W20" s="59"/>
      <c r="X20" s="623"/>
      <c r="Y20" s="59"/>
      <c r="Z20" s="623"/>
      <c r="AB20" s="258"/>
      <c r="AC20" s="258"/>
      <c r="AD20" s="258"/>
      <c r="AE20" s="258"/>
      <c r="AF20" s="258"/>
      <c r="AG20" s="258"/>
    </row>
    <row r="21" spans="1:67" s="33" customFormat="1" ht="15" customHeight="1">
      <c r="A21" s="1296" t="s">
        <v>981</v>
      </c>
      <c r="B21" s="1296"/>
      <c r="C21" s="1296"/>
      <c r="D21" s="32"/>
      <c r="E21" s="611">
        <v>44034925.446197607</v>
      </c>
      <c r="F21" s="626">
        <v>100</v>
      </c>
      <c r="G21" s="611">
        <v>13721861.603871504</v>
      </c>
      <c r="H21" s="626">
        <f t="shared" si="3"/>
        <v>31.161314490328902</v>
      </c>
      <c r="I21" s="611">
        <v>9400690.8177297637</v>
      </c>
      <c r="J21" s="626">
        <f t="shared" si="5"/>
        <v>21.348261005268736</v>
      </c>
      <c r="K21" s="611">
        <v>14858731.494227903</v>
      </c>
      <c r="L21" s="626">
        <f t="shared" si="4"/>
        <v>33.743060408680556</v>
      </c>
      <c r="M21" s="611">
        <v>1232925.3157325799</v>
      </c>
      <c r="N21" s="626">
        <f>M21/$E21*100</f>
        <v>2.7998805567162428</v>
      </c>
      <c r="O21" s="611">
        <v>4820716.2146358686</v>
      </c>
      <c r="P21" s="626">
        <f t="shared" si="6"/>
        <v>10.947483539005594</v>
      </c>
      <c r="Q21" s="623"/>
      <c r="R21" s="59"/>
      <c r="S21" s="623"/>
      <c r="T21" s="59"/>
      <c r="U21" s="623"/>
      <c r="V21" s="623"/>
      <c r="W21" s="59"/>
      <c r="X21" s="623"/>
      <c r="Y21" s="59"/>
      <c r="Z21" s="623"/>
      <c r="AB21" s="258"/>
      <c r="AC21" s="258"/>
      <c r="AD21" s="258"/>
      <c r="AE21" s="258"/>
      <c r="AF21" s="258"/>
      <c r="AG21" s="258"/>
    </row>
    <row r="22" spans="1:67" s="33" customFormat="1" ht="14.25" customHeight="1">
      <c r="A22" s="1296" t="s">
        <v>982</v>
      </c>
      <c r="B22" s="1296"/>
      <c r="C22" s="1296"/>
      <c r="D22" s="32"/>
      <c r="E22" s="611">
        <v>46656612.553916804</v>
      </c>
      <c r="F22" s="626">
        <v>100</v>
      </c>
      <c r="G22" s="611">
        <v>15981878.101324512</v>
      </c>
      <c r="H22" s="626">
        <f t="shared" si="3"/>
        <v>34.254261564436781</v>
      </c>
      <c r="I22" s="611">
        <v>8841195.4042346776</v>
      </c>
      <c r="J22" s="626">
        <f t="shared" si="5"/>
        <v>18.949501303845647</v>
      </c>
      <c r="K22" s="611">
        <v>14817051.715843376</v>
      </c>
      <c r="L22" s="626">
        <f t="shared" si="4"/>
        <v>31.757667144653194</v>
      </c>
      <c r="M22" s="611">
        <v>1470659.81421081</v>
      </c>
      <c r="N22" s="626">
        <f>M22/$E22*100</f>
        <v>3.1520929911302544</v>
      </c>
      <c r="O22" s="611">
        <v>5545827.5183034139</v>
      </c>
      <c r="P22" s="626">
        <f t="shared" si="6"/>
        <v>11.886476995934082</v>
      </c>
      <c r="Q22" s="623"/>
      <c r="R22" s="59"/>
      <c r="S22" s="623"/>
      <c r="T22" s="59"/>
      <c r="U22" s="623"/>
      <c r="V22" s="623"/>
      <c r="W22" s="59"/>
      <c r="X22" s="623"/>
      <c r="Y22" s="59"/>
      <c r="Z22" s="623"/>
      <c r="AB22" s="258"/>
      <c r="AC22" s="258"/>
      <c r="AD22" s="258"/>
      <c r="AE22" s="258"/>
      <c r="AF22" s="258"/>
      <c r="AG22" s="258"/>
    </row>
    <row r="23" spans="1:67" s="33" customFormat="1" ht="18" customHeight="1">
      <c r="A23" s="1296" t="s">
        <v>983</v>
      </c>
      <c r="B23" s="1296"/>
      <c r="C23" s="1296"/>
      <c r="D23" s="32"/>
      <c r="E23" s="611">
        <v>47302369.296844922</v>
      </c>
      <c r="F23" s="626">
        <v>100</v>
      </c>
      <c r="G23" s="611">
        <v>18238967.742776278</v>
      </c>
      <c r="H23" s="626">
        <f t="shared" si="3"/>
        <v>38.558254087270043</v>
      </c>
      <c r="I23" s="611">
        <v>9325316.3973269314</v>
      </c>
      <c r="J23" s="626">
        <f t="shared" si="5"/>
        <v>19.714269149619387</v>
      </c>
      <c r="K23" s="611">
        <v>12659494.991834354</v>
      </c>
      <c r="L23" s="626">
        <f t="shared" si="4"/>
        <v>26.762919447839888</v>
      </c>
      <c r="M23" s="611">
        <v>1431545.9689299776</v>
      </c>
      <c r="N23" s="626">
        <f>M23/$E23*100</f>
        <v>3.0263726536536555</v>
      </c>
      <c r="O23" s="611">
        <v>5647044.1959773591</v>
      </c>
      <c r="P23" s="626">
        <f t="shared" si="6"/>
        <v>11.938184661616978</v>
      </c>
      <c r="Q23" s="623"/>
      <c r="R23" s="59"/>
      <c r="S23" s="623"/>
      <c r="T23" s="59"/>
      <c r="U23" s="623"/>
      <c r="V23" s="623"/>
      <c r="W23" s="59"/>
      <c r="X23" s="623"/>
      <c r="Y23" s="59"/>
      <c r="Z23" s="623"/>
      <c r="AB23" s="258"/>
      <c r="AC23" s="258"/>
      <c r="AD23" s="258"/>
      <c r="AE23" s="258"/>
      <c r="AF23" s="258"/>
      <c r="AG23" s="258"/>
    </row>
    <row r="24" spans="1:67" s="33" customFormat="1" ht="16.5" customHeight="1">
      <c r="A24" s="1296" t="s">
        <v>1111</v>
      </c>
      <c r="B24" s="1296"/>
      <c r="C24" s="1296"/>
      <c r="D24" s="32"/>
      <c r="E24" s="611">
        <v>42766062.527757749</v>
      </c>
      <c r="F24" s="626">
        <v>100</v>
      </c>
      <c r="G24" s="611">
        <v>13874692.898558721</v>
      </c>
      <c r="H24" s="626">
        <f>G24/$E24*100</f>
        <v>32.443232036040754</v>
      </c>
      <c r="I24" s="611">
        <v>8263550.8235154077</v>
      </c>
      <c r="J24" s="626">
        <f>I24/$E24*100</f>
        <v>19.32268330326615</v>
      </c>
      <c r="K24" s="611">
        <v>12813228.537518786</v>
      </c>
      <c r="L24" s="626">
        <f>K24/$E24*100</f>
        <v>29.961207041686922</v>
      </c>
      <c r="M24" s="611">
        <v>1085098.4210567016</v>
      </c>
      <c r="N24" s="626">
        <f>M24/$E24*100</f>
        <v>2.5372885809920129</v>
      </c>
      <c r="O24" s="611">
        <v>6729491.8471080689</v>
      </c>
      <c r="P24" s="626">
        <f t="shared" si="6"/>
        <v>15.735589038014016</v>
      </c>
      <c r="Q24" s="623"/>
      <c r="R24" s="59"/>
      <c r="S24" s="623"/>
      <c r="T24" s="59"/>
      <c r="U24" s="623"/>
      <c r="V24" s="623"/>
      <c r="W24" s="59"/>
      <c r="X24" s="623"/>
      <c r="Y24" s="59"/>
      <c r="Z24" s="623"/>
      <c r="AB24" s="258"/>
      <c r="AC24" s="258"/>
      <c r="AD24" s="258"/>
      <c r="AE24" s="258"/>
      <c r="AF24" s="258"/>
      <c r="AG24" s="258"/>
    </row>
    <row r="25" spans="1:67" ht="13.35" customHeight="1">
      <c r="A25" s="1100" t="s">
        <v>713</v>
      </c>
      <c r="B25" s="1100"/>
      <c r="C25" s="1100"/>
      <c r="D25" s="2"/>
      <c r="E25" s="199"/>
      <c r="F25" s="628"/>
      <c r="G25" s="199"/>
      <c r="H25" s="628"/>
      <c r="I25" s="199"/>
      <c r="J25" s="628"/>
      <c r="K25" s="199"/>
      <c r="L25" s="628"/>
      <c r="M25" s="199"/>
      <c r="N25" s="628"/>
      <c r="O25" s="199"/>
      <c r="P25" s="628"/>
      <c r="Q25" s="260"/>
      <c r="R25" s="260"/>
      <c r="S25" s="260"/>
      <c r="T25" s="260"/>
      <c r="U25" s="260"/>
      <c r="V25" s="260"/>
      <c r="W25" s="260"/>
      <c r="X25" s="260"/>
      <c r="Y25" s="260"/>
      <c r="Z25" s="260"/>
      <c r="AA25" s="260"/>
      <c r="AB25" s="260"/>
      <c r="AC25" s="260"/>
      <c r="AD25" s="260"/>
      <c r="AE25" s="260"/>
      <c r="AF25" s="260"/>
      <c r="AG25" s="260"/>
      <c r="AH25" s="260"/>
      <c r="AI25" s="260"/>
      <c r="AJ25" s="260"/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60"/>
      <c r="BE25" s="260"/>
    </row>
    <row r="26" spans="1:67" ht="13.35" customHeight="1">
      <c r="A26" s="98"/>
      <c r="B26" s="139" t="s">
        <v>301</v>
      </c>
      <c r="C26" s="98"/>
      <c r="D26" s="140"/>
      <c r="E26" s="195">
        <v>14637506.963224616</v>
      </c>
      <c r="F26" s="639">
        <v>100</v>
      </c>
      <c r="G26" s="195">
        <v>5048560.9169493336</v>
      </c>
      <c r="H26" s="639">
        <f t="shared" ref="H26:J64" si="7">G26/$E26*100</f>
        <v>34.490579096791393</v>
      </c>
      <c r="I26" s="195">
        <v>2164622.5601881207</v>
      </c>
      <c r="J26" s="639">
        <f t="shared" si="7"/>
        <v>14.788191497544867</v>
      </c>
      <c r="K26" s="195">
        <v>4000758.9278331981</v>
      </c>
      <c r="L26" s="639">
        <f t="shared" ref="L26:L31" si="8">K26/$E26*100</f>
        <v>27.3322426960051</v>
      </c>
      <c r="M26" s="195">
        <v>424011.45536149514</v>
      </c>
      <c r="N26" s="639">
        <f t="shared" ref="N26:N31" si="9">M26/$E26*100</f>
        <v>2.8967463955903474</v>
      </c>
      <c r="O26" s="195">
        <v>2999553.102892464</v>
      </c>
      <c r="P26" s="639">
        <f t="shared" ref="P26:P31" si="10">O26/$E26*100</f>
        <v>20.492240314068262</v>
      </c>
      <c r="Q26" s="385"/>
      <c r="R26" s="107"/>
      <c r="S26" s="385"/>
      <c r="T26" s="107"/>
      <c r="U26" s="385"/>
      <c r="V26" s="107"/>
      <c r="W26" s="107"/>
      <c r="X26" s="107"/>
      <c r="Y26" s="107"/>
      <c r="Z26" s="107"/>
      <c r="AA26" s="261"/>
      <c r="AB26" s="258"/>
      <c r="AC26" s="258"/>
      <c r="AD26" s="258"/>
      <c r="AE26" s="258"/>
      <c r="AF26" s="258"/>
      <c r="AG26" s="260"/>
      <c r="AH26" s="260"/>
      <c r="AI26" s="260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60"/>
      <c r="AV26" s="260"/>
      <c r="AW26" s="260"/>
      <c r="AX26" s="260"/>
      <c r="AY26" s="260"/>
      <c r="AZ26" s="260"/>
      <c r="BA26" s="260"/>
      <c r="BB26" s="260"/>
      <c r="BC26" s="260"/>
      <c r="BD26" s="260"/>
      <c r="BE26" s="260"/>
      <c r="BF26" s="260"/>
      <c r="BG26" s="260"/>
      <c r="BH26" s="260"/>
      <c r="BI26" s="260"/>
      <c r="BJ26" s="260"/>
      <c r="BK26" s="260"/>
      <c r="BL26" s="260"/>
      <c r="BM26" s="260"/>
      <c r="BN26" s="260"/>
      <c r="BO26" s="260"/>
    </row>
    <row r="27" spans="1:67" ht="13.35" customHeight="1">
      <c r="A27" s="98"/>
      <c r="B27" s="139" t="s">
        <v>850</v>
      </c>
      <c r="C27" s="98"/>
      <c r="D27" s="140"/>
      <c r="E27" s="195">
        <v>62797472.950416178</v>
      </c>
      <c r="F27" s="639">
        <v>100</v>
      </c>
      <c r="G27" s="195">
        <v>21551305.688399363</v>
      </c>
      <c r="H27" s="639">
        <f t="shared" si="7"/>
        <v>34.31874671997695</v>
      </c>
      <c r="I27" s="195">
        <v>8568099.3941639978</v>
      </c>
      <c r="J27" s="639">
        <f t="shared" si="7"/>
        <v>13.644019403343227</v>
      </c>
      <c r="K27" s="195">
        <v>21902150.304788049</v>
      </c>
      <c r="L27" s="639">
        <f t="shared" si="8"/>
        <v>34.87743897287335</v>
      </c>
      <c r="M27" s="195">
        <v>1740337.3221118008</v>
      </c>
      <c r="N27" s="639">
        <f t="shared" si="9"/>
        <v>2.7713492921696732</v>
      </c>
      <c r="O27" s="195">
        <v>9035580.2409530301</v>
      </c>
      <c r="P27" s="639">
        <f t="shared" si="10"/>
        <v>14.388445611636907</v>
      </c>
      <c r="Q27" s="385"/>
      <c r="R27" s="107"/>
      <c r="S27" s="385"/>
      <c r="T27" s="107"/>
      <c r="U27" s="385"/>
      <c r="V27" s="107"/>
      <c r="W27" s="107"/>
      <c r="X27" s="107"/>
      <c r="Y27" s="107"/>
      <c r="Z27" s="107"/>
      <c r="AA27" s="261"/>
      <c r="AB27" s="258"/>
      <c r="AC27" s="258"/>
      <c r="AD27" s="258"/>
      <c r="AE27" s="258"/>
      <c r="AF27" s="258"/>
      <c r="AG27" s="260"/>
      <c r="AH27" s="260"/>
      <c r="AI27" s="260"/>
      <c r="AJ27" s="260"/>
      <c r="AK27" s="260"/>
      <c r="AL27" s="260"/>
      <c r="AM27" s="260"/>
      <c r="AN27" s="260"/>
      <c r="AO27" s="260"/>
      <c r="AP27" s="260"/>
      <c r="AQ27" s="260"/>
      <c r="AR27" s="260"/>
      <c r="AS27" s="260"/>
      <c r="AT27" s="260"/>
      <c r="AU27" s="260"/>
      <c r="AV27" s="260"/>
      <c r="AW27" s="260"/>
      <c r="AX27" s="260"/>
      <c r="AY27" s="260"/>
      <c r="AZ27" s="260"/>
      <c r="BA27" s="260"/>
      <c r="BB27" s="260"/>
      <c r="BC27" s="260"/>
      <c r="BD27" s="260"/>
      <c r="BE27" s="260"/>
      <c r="BF27" s="260"/>
      <c r="BG27" s="260"/>
      <c r="BH27" s="260"/>
      <c r="BI27" s="260"/>
      <c r="BJ27" s="260"/>
      <c r="BK27" s="260"/>
      <c r="BL27" s="260"/>
      <c r="BM27" s="260"/>
      <c r="BN27" s="260"/>
      <c r="BO27" s="260"/>
    </row>
    <row r="28" spans="1:67" ht="13.35" customHeight="1">
      <c r="A28" s="98"/>
      <c r="B28" s="139" t="s">
        <v>851</v>
      </c>
      <c r="C28" s="98"/>
      <c r="D28" s="140"/>
      <c r="E28" s="195">
        <v>144171103.59208313</v>
      </c>
      <c r="F28" s="639">
        <v>100</v>
      </c>
      <c r="G28" s="195">
        <v>52328623.522987857</v>
      </c>
      <c r="H28" s="639">
        <f t="shared" si="7"/>
        <v>36.296194049430433</v>
      </c>
      <c r="I28" s="195">
        <v>27986696.679424912</v>
      </c>
      <c r="J28" s="639">
        <f t="shared" si="7"/>
        <v>19.41214014606582</v>
      </c>
      <c r="K28" s="195">
        <v>41901000.518574029</v>
      </c>
      <c r="L28" s="639">
        <f t="shared" si="8"/>
        <v>29.063383351166177</v>
      </c>
      <c r="M28" s="195">
        <v>5525687.6067789532</v>
      </c>
      <c r="N28" s="639">
        <f t="shared" si="9"/>
        <v>3.8327289374251459</v>
      </c>
      <c r="O28" s="195">
        <v>16429095.264317358</v>
      </c>
      <c r="P28" s="639">
        <f t="shared" si="10"/>
        <v>11.395553515912415</v>
      </c>
      <c r="Q28" s="385"/>
      <c r="R28" s="107"/>
      <c r="S28" s="385"/>
      <c r="T28" s="107"/>
      <c r="U28" s="385"/>
      <c r="V28" s="107"/>
      <c r="W28" s="107"/>
      <c r="X28" s="107"/>
      <c r="Y28" s="107"/>
      <c r="Z28" s="107"/>
      <c r="AA28" s="261"/>
      <c r="AB28" s="258"/>
      <c r="AC28" s="258"/>
      <c r="AD28" s="258"/>
      <c r="AE28" s="258"/>
      <c r="AF28" s="258"/>
      <c r="AG28" s="260"/>
      <c r="AH28" s="260"/>
      <c r="AI28" s="260"/>
      <c r="AJ28" s="260"/>
      <c r="AK28" s="260"/>
      <c r="AL28" s="260"/>
      <c r="AM28" s="260"/>
      <c r="AN28" s="260"/>
      <c r="AO28" s="260"/>
      <c r="AP28" s="260"/>
      <c r="AQ28" s="260"/>
      <c r="AR28" s="260"/>
      <c r="AS28" s="260"/>
      <c r="AT28" s="260"/>
      <c r="AU28" s="260"/>
      <c r="AV28" s="260"/>
      <c r="AW28" s="260"/>
      <c r="AX28" s="260"/>
      <c r="AY28" s="260"/>
      <c r="AZ28" s="260"/>
      <c r="BA28" s="260"/>
      <c r="BB28" s="260"/>
      <c r="BC28" s="260"/>
      <c r="BD28" s="260"/>
      <c r="BE28" s="260"/>
      <c r="BF28" s="260"/>
      <c r="BG28" s="260"/>
      <c r="BH28" s="260"/>
      <c r="BI28" s="260"/>
      <c r="BJ28" s="260"/>
      <c r="BK28" s="260"/>
      <c r="BL28" s="260"/>
      <c r="BM28" s="260"/>
      <c r="BN28" s="260"/>
      <c r="BO28" s="260"/>
    </row>
    <row r="29" spans="1:67" ht="13.35" customHeight="1">
      <c r="A29" s="98"/>
      <c r="B29" s="139" t="s">
        <v>852</v>
      </c>
      <c r="C29" s="98"/>
      <c r="D29" s="140"/>
      <c r="E29" s="195">
        <v>387828854.49112278</v>
      </c>
      <c r="F29" s="639">
        <v>100</v>
      </c>
      <c r="G29" s="195">
        <v>143850163.96322706</v>
      </c>
      <c r="H29" s="639">
        <f t="shared" si="7"/>
        <v>37.091145307374163</v>
      </c>
      <c r="I29" s="195">
        <v>70333222.211456478</v>
      </c>
      <c r="J29" s="639">
        <f t="shared" si="7"/>
        <v>18.135118467072793</v>
      </c>
      <c r="K29" s="195">
        <v>117432017.00493798</v>
      </c>
      <c r="L29" s="639">
        <f t="shared" si="8"/>
        <v>30.279339880221816</v>
      </c>
      <c r="M29" s="195">
        <v>13202597.429171862</v>
      </c>
      <c r="N29" s="639">
        <f t="shared" si="9"/>
        <v>3.4042328919789187</v>
      </c>
      <c r="O29" s="195">
        <v>43010853.882329382</v>
      </c>
      <c r="P29" s="639">
        <f t="shared" si="10"/>
        <v>11.090163453352304</v>
      </c>
      <c r="Q29" s="385"/>
      <c r="R29" s="107"/>
      <c r="S29" s="385"/>
      <c r="T29" s="107"/>
      <c r="U29" s="385"/>
      <c r="V29" s="107"/>
      <c r="W29" s="107"/>
      <c r="X29" s="107"/>
      <c r="Y29" s="107"/>
      <c r="Z29" s="107"/>
      <c r="AA29" s="261"/>
      <c r="AB29" s="258"/>
      <c r="AC29" s="258"/>
      <c r="AD29" s="258"/>
      <c r="AE29" s="258"/>
      <c r="AF29" s="258"/>
      <c r="AG29" s="260"/>
      <c r="AH29" s="260"/>
      <c r="AI29" s="260"/>
      <c r="AJ29" s="260"/>
      <c r="AK29" s="260"/>
      <c r="AL29" s="260"/>
      <c r="AM29" s="260"/>
      <c r="AN29" s="260"/>
      <c r="AO29" s="260"/>
      <c r="AP29" s="260"/>
      <c r="AQ29" s="260"/>
      <c r="AR29" s="260"/>
      <c r="AS29" s="260"/>
      <c r="AT29" s="260"/>
      <c r="AU29" s="260"/>
      <c r="AV29" s="260"/>
      <c r="AW29" s="260"/>
      <c r="AX29" s="260"/>
      <c r="AY29" s="260"/>
      <c r="AZ29" s="260"/>
      <c r="BA29" s="260"/>
      <c r="BB29" s="260"/>
      <c r="BC29" s="260"/>
      <c r="BD29" s="260"/>
      <c r="BE29" s="260"/>
      <c r="BF29" s="260"/>
      <c r="BG29" s="260"/>
      <c r="BH29" s="260"/>
      <c r="BI29" s="260"/>
      <c r="BJ29" s="260"/>
      <c r="BK29" s="260"/>
      <c r="BL29" s="260"/>
      <c r="BM29" s="260"/>
      <c r="BN29" s="260"/>
      <c r="BO29" s="260"/>
    </row>
    <row r="30" spans="1:67" ht="13.35" customHeight="1">
      <c r="A30" s="98"/>
      <c r="B30" s="139" t="s">
        <v>853</v>
      </c>
      <c r="C30" s="98"/>
      <c r="D30" s="140"/>
      <c r="E30" s="195">
        <v>1152964541.7780857</v>
      </c>
      <c r="F30" s="639">
        <v>100</v>
      </c>
      <c r="G30" s="195">
        <v>262949886.86164501</v>
      </c>
      <c r="H30" s="639">
        <f t="shared" si="7"/>
        <v>22.806415751184108</v>
      </c>
      <c r="I30" s="195">
        <v>283415537.91892618</v>
      </c>
      <c r="J30" s="639">
        <f t="shared" si="7"/>
        <v>24.581461757865224</v>
      </c>
      <c r="K30" s="195">
        <v>409923465.23861331</v>
      </c>
      <c r="L30" s="639">
        <f t="shared" si="8"/>
        <v>35.553865742170622</v>
      </c>
      <c r="M30" s="195">
        <v>5349284.6928510601</v>
      </c>
      <c r="N30" s="639">
        <f t="shared" si="9"/>
        <v>0.4639591677816447</v>
      </c>
      <c r="O30" s="195">
        <v>191326367.06605011</v>
      </c>
      <c r="P30" s="639">
        <f t="shared" si="10"/>
        <v>16.594297580998397</v>
      </c>
      <c r="Q30" s="385"/>
      <c r="R30" s="107"/>
      <c r="S30" s="385"/>
      <c r="T30" s="107"/>
      <c r="U30" s="385"/>
      <c r="V30" s="107"/>
      <c r="W30" s="107"/>
      <c r="X30" s="107"/>
      <c r="Y30" s="107"/>
      <c r="Z30" s="107"/>
      <c r="AA30" s="261"/>
      <c r="AB30" s="258"/>
      <c r="AC30" s="258"/>
      <c r="AD30" s="258"/>
      <c r="AE30" s="258"/>
      <c r="AF30" s="258"/>
      <c r="AG30" s="260"/>
      <c r="AH30" s="260"/>
      <c r="AI30" s="260"/>
      <c r="AJ30" s="260"/>
      <c r="AK30" s="260"/>
      <c r="AL30" s="260"/>
      <c r="AM30" s="260"/>
      <c r="AN30" s="260"/>
      <c r="AO30" s="260"/>
      <c r="AP30" s="260"/>
      <c r="AQ30" s="260"/>
      <c r="AR30" s="260"/>
      <c r="AS30" s="260"/>
      <c r="AT30" s="260"/>
      <c r="AU30" s="260"/>
      <c r="AV30" s="260"/>
      <c r="AW30" s="260"/>
      <c r="AX30" s="260"/>
      <c r="AY30" s="260"/>
      <c r="AZ30" s="260"/>
      <c r="BA30" s="260"/>
      <c r="BB30" s="260"/>
      <c r="BC30" s="260"/>
      <c r="BD30" s="260"/>
      <c r="BE30" s="260"/>
      <c r="BF30" s="260"/>
      <c r="BG30" s="260"/>
      <c r="BH30" s="260"/>
      <c r="BI30" s="260"/>
      <c r="BJ30" s="260"/>
      <c r="BK30" s="260"/>
      <c r="BL30" s="260"/>
      <c r="BM30" s="260"/>
      <c r="BN30" s="260"/>
      <c r="BO30" s="260"/>
    </row>
    <row r="31" spans="1:67" ht="13.35" customHeight="1">
      <c r="A31" s="98"/>
      <c r="B31" s="139" t="s">
        <v>306</v>
      </c>
      <c r="C31" s="98"/>
      <c r="D31" s="140"/>
      <c r="E31" s="195">
        <v>3261610614.2592592</v>
      </c>
      <c r="F31" s="639">
        <v>100</v>
      </c>
      <c r="G31" s="195">
        <v>821714419.11111116</v>
      </c>
      <c r="H31" s="639">
        <f t="shared" si="7"/>
        <v>25.193516832411028</v>
      </c>
      <c r="I31" s="195">
        <v>1037694614.962963</v>
      </c>
      <c r="J31" s="639">
        <f t="shared" si="7"/>
        <v>31.815404647824053</v>
      </c>
      <c r="K31" s="195">
        <v>826775696.25925922</v>
      </c>
      <c r="L31" s="639">
        <f t="shared" si="8"/>
        <v>25.348694066812367</v>
      </c>
      <c r="M31" s="195">
        <v>23545781.222222224</v>
      </c>
      <c r="N31" s="639">
        <f t="shared" si="9"/>
        <v>0.72190656724268976</v>
      </c>
      <c r="O31" s="195">
        <v>551880102.70370376</v>
      </c>
      <c r="P31" s="639">
        <f t="shared" si="10"/>
        <v>16.920477885709868</v>
      </c>
      <c r="Q31" s="385"/>
      <c r="R31" s="107"/>
      <c r="S31" s="385"/>
      <c r="T31" s="107"/>
      <c r="U31" s="385"/>
      <c r="V31" s="107"/>
      <c r="W31" s="107"/>
      <c r="X31" s="107"/>
      <c r="Y31" s="107"/>
      <c r="Z31" s="107"/>
      <c r="AA31" s="261"/>
      <c r="AB31" s="258"/>
      <c r="AC31" s="258"/>
      <c r="AD31" s="258"/>
      <c r="AE31" s="258"/>
      <c r="AF31" s="258"/>
      <c r="AG31" s="260"/>
      <c r="AH31" s="260"/>
      <c r="AI31" s="260"/>
      <c r="AJ31" s="260"/>
      <c r="AK31" s="260"/>
      <c r="AL31" s="260"/>
      <c r="AM31" s="260"/>
      <c r="AN31" s="260"/>
      <c r="AO31" s="260"/>
      <c r="AP31" s="260"/>
      <c r="AQ31" s="260"/>
      <c r="AR31" s="260"/>
      <c r="AS31" s="260"/>
      <c r="AT31" s="260"/>
      <c r="AU31" s="260"/>
      <c r="AV31" s="260"/>
      <c r="AW31" s="260"/>
      <c r="AX31" s="260"/>
      <c r="AY31" s="260"/>
      <c r="AZ31" s="260"/>
      <c r="BA31" s="260"/>
      <c r="BB31" s="260"/>
      <c r="BC31" s="260"/>
      <c r="BD31" s="260"/>
      <c r="BE31" s="260"/>
      <c r="BF31" s="260"/>
      <c r="BG31" s="260"/>
      <c r="BH31" s="260"/>
      <c r="BI31" s="260"/>
      <c r="BJ31" s="260"/>
      <c r="BK31" s="260"/>
      <c r="BL31" s="260"/>
      <c r="BM31" s="260"/>
      <c r="BN31" s="260"/>
      <c r="BO31" s="260"/>
    </row>
    <row r="32" spans="1:67" ht="13.35" customHeight="1">
      <c r="A32" s="1100" t="s">
        <v>714</v>
      </c>
      <c r="B32" s="1100"/>
      <c r="C32" s="1100"/>
      <c r="D32" s="2"/>
      <c r="E32" s="195"/>
      <c r="F32" s="640"/>
      <c r="G32" s="195"/>
      <c r="H32" s="639"/>
      <c r="I32" s="195"/>
      <c r="J32" s="639"/>
      <c r="K32" s="195"/>
      <c r="L32" s="639"/>
      <c r="M32" s="195"/>
      <c r="N32" s="639"/>
      <c r="O32" s="195"/>
      <c r="P32" s="639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261"/>
      <c r="AB32" s="258"/>
      <c r="AC32" s="258"/>
      <c r="AD32" s="258"/>
      <c r="AE32" s="258"/>
      <c r="AF32" s="258"/>
      <c r="AG32" s="260"/>
      <c r="AH32" s="260"/>
      <c r="AI32" s="260"/>
      <c r="AJ32" s="260"/>
      <c r="AK32" s="260"/>
      <c r="AL32" s="260"/>
      <c r="AM32" s="260"/>
      <c r="AN32" s="260"/>
      <c r="AO32" s="260"/>
      <c r="AP32" s="260"/>
      <c r="AQ32" s="260"/>
      <c r="AR32" s="260"/>
      <c r="AS32" s="260"/>
      <c r="AT32" s="260"/>
      <c r="AU32" s="260"/>
      <c r="AV32" s="260"/>
      <c r="AW32" s="260"/>
      <c r="AX32" s="260"/>
      <c r="AY32" s="260"/>
      <c r="AZ32" s="260"/>
      <c r="BA32" s="260"/>
      <c r="BB32" s="260"/>
      <c r="BC32" s="260"/>
      <c r="BD32" s="260"/>
      <c r="BE32" s="260"/>
      <c r="BF32" s="260"/>
      <c r="BG32" s="260"/>
      <c r="BH32" s="260"/>
      <c r="BI32" s="260"/>
      <c r="BJ32" s="260"/>
      <c r="BK32" s="260"/>
      <c r="BL32" s="260"/>
      <c r="BM32" s="260"/>
      <c r="BN32" s="260"/>
      <c r="BO32" s="260"/>
    </row>
    <row r="33" spans="1:67" ht="13.35" customHeight="1">
      <c r="A33" s="98"/>
      <c r="B33" s="62" t="s">
        <v>715</v>
      </c>
      <c r="C33" s="98"/>
      <c r="D33" s="140"/>
      <c r="E33" s="195">
        <v>4200716.6656749947</v>
      </c>
      <c r="F33" s="639">
        <v>100</v>
      </c>
      <c r="G33" s="195">
        <v>1753784.3765234151</v>
      </c>
      <c r="H33" s="639">
        <f t="shared" si="7"/>
        <v>41.749646931771991</v>
      </c>
      <c r="I33" s="195">
        <v>762486.38166541676</v>
      </c>
      <c r="J33" s="639">
        <f t="shared" si="7"/>
        <v>18.151340410455798</v>
      </c>
      <c r="K33" s="195">
        <v>823412.80863761774</v>
      </c>
      <c r="L33" s="639">
        <f t="shared" ref="L33:L42" si="11">K33/$E33*100</f>
        <v>19.601722138651002</v>
      </c>
      <c r="M33" s="195">
        <v>56313.357171835763</v>
      </c>
      <c r="N33" s="639">
        <f t="shared" ref="N33:N42" si="12">M33/$E33*100</f>
        <v>1.340565471410746</v>
      </c>
      <c r="O33" s="195">
        <v>804719.74167671229</v>
      </c>
      <c r="P33" s="639">
        <f t="shared" ref="P33:P42" si="13">O33/$E33*100</f>
        <v>19.15672504771053</v>
      </c>
      <c r="Q33" s="385"/>
      <c r="R33" s="107"/>
      <c r="S33" s="385"/>
      <c r="T33" s="107"/>
      <c r="U33" s="385"/>
      <c r="V33" s="107"/>
      <c r="W33" s="107"/>
      <c r="X33" s="107"/>
      <c r="Y33" s="107"/>
      <c r="Z33" s="107"/>
      <c r="AA33" s="261"/>
      <c r="AB33" s="258"/>
      <c r="AC33" s="258"/>
      <c r="AD33" s="258"/>
      <c r="AE33" s="258"/>
      <c r="AF33" s="258"/>
      <c r="AG33" s="260"/>
      <c r="AH33" s="260"/>
      <c r="AI33" s="260"/>
      <c r="AJ33" s="260"/>
      <c r="AK33" s="260"/>
      <c r="AL33" s="260"/>
      <c r="AM33" s="260"/>
      <c r="AN33" s="260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0"/>
      <c r="BA33" s="260"/>
      <c r="BB33" s="260"/>
      <c r="BC33" s="260"/>
      <c r="BD33" s="260"/>
      <c r="BE33" s="260"/>
      <c r="BF33" s="260"/>
      <c r="BG33" s="260"/>
      <c r="BH33" s="260"/>
      <c r="BI33" s="260"/>
      <c r="BJ33" s="260"/>
      <c r="BK33" s="260"/>
      <c r="BL33" s="260"/>
      <c r="BM33" s="260"/>
      <c r="BN33" s="260"/>
      <c r="BO33" s="260"/>
    </row>
    <row r="34" spans="1:67" ht="13.35" customHeight="1">
      <c r="A34" s="98"/>
      <c r="B34" s="62" t="s">
        <v>716</v>
      </c>
      <c r="C34" s="98"/>
      <c r="D34" s="140"/>
      <c r="E34" s="195">
        <v>11792547.60170779</v>
      </c>
      <c r="F34" s="639">
        <v>100</v>
      </c>
      <c r="G34" s="195">
        <v>4592216.8140346538</v>
      </c>
      <c r="H34" s="639">
        <f t="shared" si="7"/>
        <v>38.941685623296628</v>
      </c>
      <c r="I34" s="195">
        <v>1546686.5049834291</v>
      </c>
      <c r="J34" s="639">
        <f t="shared" si="7"/>
        <v>13.115796155526555</v>
      </c>
      <c r="K34" s="195">
        <v>2723467.4480335768</v>
      </c>
      <c r="L34" s="639">
        <f t="shared" si="11"/>
        <v>23.094818354934311</v>
      </c>
      <c r="M34" s="195">
        <v>283278.62803708925</v>
      </c>
      <c r="N34" s="639">
        <f t="shared" si="12"/>
        <v>2.4021834603072962</v>
      </c>
      <c r="O34" s="195">
        <v>2646898.2066190415</v>
      </c>
      <c r="P34" s="639">
        <f t="shared" si="13"/>
        <v>22.445516405935212</v>
      </c>
      <c r="Q34" s="385"/>
      <c r="R34" s="107"/>
      <c r="S34" s="385"/>
      <c r="T34" s="107"/>
      <c r="U34" s="385"/>
      <c r="V34" s="107"/>
      <c r="W34" s="107"/>
      <c r="X34" s="107"/>
      <c r="Y34" s="107"/>
      <c r="Z34" s="107"/>
      <c r="AA34" s="261"/>
      <c r="AB34" s="258"/>
      <c r="AC34" s="258"/>
      <c r="AD34" s="258"/>
      <c r="AE34" s="258"/>
      <c r="AF34" s="258"/>
      <c r="AG34" s="260"/>
      <c r="AH34" s="260"/>
      <c r="AI34" s="260"/>
      <c r="AJ34" s="260"/>
      <c r="AK34" s="260"/>
      <c r="AL34" s="260"/>
      <c r="AM34" s="260"/>
      <c r="AN34" s="260"/>
      <c r="AO34" s="260"/>
      <c r="AP34" s="260"/>
      <c r="AQ34" s="260"/>
      <c r="AR34" s="260"/>
      <c r="AS34" s="260"/>
      <c r="AT34" s="260"/>
      <c r="AU34" s="260"/>
      <c r="AV34" s="260"/>
      <c r="AW34" s="260"/>
      <c r="AX34" s="260"/>
      <c r="AY34" s="260"/>
      <c r="AZ34" s="260"/>
      <c r="BA34" s="260"/>
      <c r="BB34" s="260"/>
      <c r="BC34" s="260"/>
      <c r="BD34" s="260"/>
      <c r="BE34" s="260"/>
      <c r="BF34" s="260"/>
      <c r="BG34" s="260"/>
      <c r="BH34" s="260"/>
      <c r="BI34" s="260"/>
      <c r="BJ34" s="260"/>
      <c r="BK34" s="260"/>
      <c r="BL34" s="260"/>
      <c r="BM34" s="260"/>
      <c r="BN34" s="260"/>
      <c r="BO34" s="260"/>
    </row>
    <row r="35" spans="1:67" ht="13.35" customHeight="1">
      <c r="A35" s="139"/>
      <c r="B35" s="62" t="s">
        <v>717</v>
      </c>
      <c r="C35" s="139"/>
      <c r="D35" s="140"/>
      <c r="E35" s="195">
        <v>19410667.84660368</v>
      </c>
      <c r="F35" s="639">
        <v>100</v>
      </c>
      <c r="G35" s="195">
        <v>5083452.0189934885</v>
      </c>
      <c r="H35" s="639">
        <f t="shared" si="7"/>
        <v>26.188959901670511</v>
      </c>
      <c r="I35" s="195">
        <v>2295066.589660198</v>
      </c>
      <c r="J35" s="639">
        <f t="shared" si="7"/>
        <v>11.823738409195281</v>
      </c>
      <c r="K35" s="195">
        <v>6646105.0662107412</v>
      </c>
      <c r="L35" s="639">
        <f t="shared" si="11"/>
        <v>34.239445642637293</v>
      </c>
      <c r="M35" s="195">
        <v>928168.50308097654</v>
      </c>
      <c r="N35" s="639">
        <f t="shared" si="12"/>
        <v>4.7817442986299916</v>
      </c>
      <c r="O35" s="195">
        <v>4457875.6686582556</v>
      </c>
      <c r="P35" s="639">
        <f t="shared" si="13"/>
        <v>22.966111747866822</v>
      </c>
      <c r="Q35" s="385"/>
      <c r="R35" s="107"/>
      <c r="S35" s="385"/>
      <c r="T35" s="107"/>
      <c r="U35" s="385"/>
      <c r="V35" s="107"/>
      <c r="W35" s="107"/>
      <c r="X35" s="107"/>
      <c r="Y35" s="107"/>
      <c r="Z35" s="107"/>
      <c r="AA35" s="261"/>
      <c r="AB35" s="258"/>
      <c r="AC35" s="258"/>
      <c r="AD35" s="258"/>
      <c r="AE35" s="258"/>
      <c r="AF35" s="258"/>
      <c r="AG35" s="260"/>
      <c r="AH35" s="260"/>
      <c r="AI35" s="260"/>
      <c r="AJ35" s="260"/>
      <c r="AK35" s="260"/>
      <c r="AL35" s="260"/>
      <c r="AM35" s="260"/>
      <c r="AN35" s="260"/>
      <c r="AO35" s="260"/>
      <c r="AP35" s="260"/>
      <c r="AQ35" s="260"/>
      <c r="AR35" s="260"/>
      <c r="AS35" s="260"/>
      <c r="AT35" s="260"/>
      <c r="AU35" s="260"/>
      <c r="AV35" s="260"/>
      <c r="AW35" s="260"/>
      <c r="AX35" s="260"/>
      <c r="AY35" s="260"/>
      <c r="AZ35" s="260"/>
      <c r="BA35" s="260"/>
      <c r="BB35" s="260"/>
      <c r="BC35" s="260"/>
      <c r="BD35" s="260"/>
      <c r="BE35" s="260"/>
      <c r="BF35" s="260"/>
      <c r="BG35" s="260"/>
      <c r="BH35" s="260"/>
      <c r="BI35" s="260"/>
      <c r="BJ35" s="260"/>
      <c r="BK35" s="260"/>
      <c r="BL35" s="260"/>
      <c r="BM35" s="260"/>
      <c r="BN35" s="260"/>
      <c r="BO35" s="260"/>
    </row>
    <row r="36" spans="1:67" ht="13.35" customHeight="1">
      <c r="A36" s="139"/>
      <c r="B36" s="62" t="s">
        <v>718</v>
      </c>
      <c r="C36" s="139"/>
      <c r="D36" s="140"/>
      <c r="E36" s="195">
        <v>40280821.691031255</v>
      </c>
      <c r="F36" s="639">
        <v>100</v>
      </c>
      <c r="G36" s="195">
        <v>12070294.144692663</v>
      </c>
      <c r="H36" s="639">
        <f t="shared" si="7"/>
        <v>29.965362269112251</v>
      </c>
      <c r="I36" s="195">
        <v>5184399.470510236</v>
      </c>
      <c r="J36" s="639">
        <f t="shared" si="7"/>
        <v>12.870639805405387</v>
      </c>
      <c r="K36" s="195">
        <v>14774766.198808007</v>
      </c>
      <c r="L36" s="639">
        <f t="shared" si="11"/>
        <v>36.679406175315663</v>
      </c>
      <c r="M36" s="195">
        <v>1068853.3047147286</v>
      </c>
      <c r="N36" s="639">
        <f t="shared" si="12"/>
        <v>2.6535042232088197</v>
      </c>
      <c r="O36" s="195">
        <v>7182508.5723056523</v>
      </c>
      <c r="P36" s="639">
        <f t="shared" si="13"/>
        <v>17.831087526957965</v>
      </c>
      <c r="Q36" s="385"/>
      <c r="R36" s="107"/>
      <c r="S36" s="385"/>
      <c r="T36" s="107"/>
      <c r="U36" s="385"/>
      <c r="V36" s="107"/>
      <c r="W36" s="107"/>
      <c r="X36" s="107"/>
      <c r="Y36" s="107"/>
      <c r="Z36" s="107"/>
      <c r="AA36" s="261"/>
      <c r="AB36" s="258"/>
      <c r="AC36" s="258"/>
      <c r="AD36" s="258"/>
      <c r="AE36" s="258"/>
      <c r="AF36" s="258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260"/>
      <c r="AW36" s="260"/>
      <c r="AX36" s="260"/>
      <c r="AY36" s="260"/>
      <c r="AZ36" s="260"/>
      <c r="BA36" s="260"/>
      <c r="BB36" s="260"/>
      <c r="BC36" s="260"/>
      <c r="BD36" s="260"/>
      <c r="BE36" s="260"/>
      <c r="BF36" s="260"/>
      <c r="BG36" s="260"/>
      <c r="BH36" s="260"/>
      <c r="BI36" s="260"/>
      <c r="BJ36" s="260"/>
      <c r="BK36" s="260"/>
      <c r="BL36" s="260"/>
      <c r="BM36" s="260"/>
      <c r="BN36" s="260"/>
      <c r="BO36" s="260"/>
    </row>
    <row r="37" spans="1:67" ht="13.35" customHeight="1">
      <c r="A37" s="139"/>
      <c r="B37" s="62" t="s">
        <v>719</v>
      </c>
      <c r="C37" s="139"/>
      <c r="D37" s="140"/>
      <c r="E37" s="195">
        <v>84072064.527731955</v>
      </c>
      <c r="F37" s="639">
        <v>100</v>
      </c>
      <c r="G37" s="195">
        <v>26098552.04003733</v>
      </c>
      <c r="H37" s="639">
        <f t="shared" si="7"/>
        <v>31.043072614719101</v>
      </c>
      <c r="I37" s="195">
        <v>12815097.027336348</v>
      </c>
      <c r="J37" s="639">
        <f t="shared" si="7"/>
        <v>15.242990759563385</v>
      </c>
      <c r="K37" s="195">
        <v>26534038.586762398</v>
      </c>
      <c r="L37" s="639">
        <f t="shared" si="11"/>
        <v>31.561064588832476</v>
      </c>
      <c r="M37" s="195">
        <v>4042312.8197447951</v>
      </c>
      <c r="N37" s="639">
        <f t="shared" si="12"/>
        <v>4.80815219948762</v>
      </c>
      <c r="O37" s="195">
        <v>14582064.053851113</v>
      </c>
      <c r="P37" s="639">
        <f t="shared" si="13"/>
        <v>17.344719837397456</v>
      </c>
      <c r="Q37" s="385"/>
      <c r="R37" s="107"/>
      <c r="S37" s="385"/>
      <c r="T37" s="107"/>
      <c r="U37" s="385"/>
      <c r="V37" s="107"/>
      <c r="W37" s="107"/>
      <c r="X37" s="107"/>
      <c r="Y37" s="107"/>
      <c r="Z37" s="107"/>
      <c r="AA37" s="261"/>
      <c r="AB37" s="258"/>
      <c r="AC37" s="258"/>
      <c r="AD37" s="258"/>
      <c r="AE37" s="258"/>
      <c r="AF37" s="258"/>
      <c r="AG37" s="260"/>
      <c r="AH37" s="260"/>
      <c r="AI37" s="260"/>
      <c r="AJ37" s="260"/>
      <c r="AK37" s="260"/>
      <c r="AL37" s="260"/>
      <c r="AM37" s="260"/>
      <c r="AN37" s="260"/>
      <c r="AO37" s="260"/>
      <c r="AP37" s="260"/>
      <c r="AQ37" s="260"/>
      <c r="AR37" s="260"/>
      <c r="AS37" s="260"/>
      <c r="AT37" s="260"/>
      <c r="AU37" s="260"/>
      <c r="AV37" s="260"/>
      <c r="AW37" s="260"/>
      <c r="AX37" s="260"/>
      <c r="AY37" s="260"/>
      <c r="AZ37" s="260"/>
      <c r="BA37" s="260"/>
      <c r="BB37" s="260"/>
      <c r="BC37" s="260"/>
      <c r="BD37" s="260"/>
      <c r="BE37" s="260"/>
      <c r="BF37" s="260"/>
      <c r="BG37" s="260"/>
      <c r="BH37" s="260"/>
      <c r="BI37" s="260"/>
      <c r="BJ37" s="260"/>
      <c r="BK37" s="260"/>
      <c r="BL37" s="260"/>
      <c r="BM37" s="260"/>
      <c r="BN37" s="260"/>
      <c r="BO37" s="260"/>
    </row>
    <row r="38" spans="1:67" ht="13.35" customHeight="1">
      <c r="A38" s="139"/>
      <c r="B38" s="62" t="s">
        <v>720</v>
      </c>
      <c r="C38" s="139"/>
      <c r="D38" s="140"/>
      <c r="E38" s="195">
        <v>191867945.6645298</v>
      </c>
      <c r="F38" s="639">
        <v>100</v>
      </c>
      <c r="G38" s="195">
        <v>65301695.771760941</v>
      </c>
      <c r="H38" s="639">
        <f t="shared" si="7"/>
        <v>34.034708374861758</v>
      </c>
      <c r="I38" s="195">
        <v>36311098.461874813</v>
      </c>
      <c r="J38" s="639">
        <f t="shared" si="7"/>
        <v>18.925046774286468</v>
      </c>
      <c r="K38" s="195">
        <v>60901488.722621441</v>
      </c>
      <c r="L38" s="639">
        <f t="shared" si="11"/>
        <v>31.741356541704068</v>
      </c>
      <c r="M38" s="195">
        <v>5754529.2651617331</v>
      </c>
      <c r="N38" s="639">
        <f t="shared" si="12"/>
        <v>2.999213466966077</v>
      </c>
      <c r="O38" s="195">
        <v>23599133.443110935</v>
      </c>
      <c r="P38" s="639">
        <f t="shared" si="13"/>
        <v>12.299674842181654</v>
      </c>
      <c r="Q38" s="385"/>
      <c r="R38" s="107"/>
      <c r="S38" s="385"/>
      <c r="T38" s="107"/>
      <c r="U38" s="385"/>
      <c r="V38" s="107"/>
      <c r="W38" s="107"/>
      <c r="X38" s="107"/>
      <c r="Y38" s="107"/>
      <c r="Z38" s="107"/>
      <c r="AA38" s="261"/>
      <c r="AB38" s="258"/>
      <c r="AC38" s="258"/>
      <c r="AD38" s="258"/>
      <c r="AE38" s="258"/>
      <c r="AF38" s="258"/>
      <c r="AG38" s="260"/>
      <c r="AH38" s="260"/>
      <c r="AI38" s="260"/>
      <c r="AJ38" s="260"/>
      <c r="AK38" s="260"/>
      <c r="AL38" s="260"/>
      <c r="AM38" s="260"/>
      <c r="AN38" s="260"/>
      <c r="AO38" s="260"/>
      <c r="AP38" s="260"/>
      <c r="AQ38" s="260"/>
      <c r="AR38" s="260"/>
      <c r="AS38" s="260"/>
      <c r="AT38" s="260"/>
      <c r="AU38" s="260"/>
      <c r="AV38" s="260"/>
      <c r="AW38" s="260"/>
      <c r="AX38" s="260"/>
      <c r="AY38" s="260"/>
      <c r="AZ38" s="260"/>
      <c r="BA38" s="260"/>
      <c r="BB38" s="260"/>
      <c r="BC38" s="260"/>
      <c r="BD38" s="260"/>
      <c r="BE38" s="260"/>
      <c r="BF38" s="260"/>
      <c r="BG38" s="260"/>
      <c r="BH38" s="260"/>
      <c r="BI38" s="260"/>
      <c r="BJ38" s="260"/>
      <c r="BK38" s="260"/>
      <c r="BL38" s="260"/>
      <c r="BM38" s="260"/>
      <c r="BN38" s="260"/>
      <c r="BO38" s="260"/>
    </row>
    <row r="39" spans="1:67" ht="13.35" customHeight="1">
      <c r="A39" s="139"/>
      <c r="B39" s="62" t="s">
        <v>721</v>
      </c>
      <c r="C39" s="139"/>
      <c r="D39" s="140"/>
      <c r="E39" s="195">
        <v>426510837.49398559</v>
      </c>
      <c r="F39" s="639">
        <v>100</v>
      </c>
      <c r="G39" s="195">
        <v>146491169.59714603</v>
      </c>
      <c r="H39" s="639">
        <f t="shared" si="7"/>
        <v>34.346412029732249</v>
      </c>
      <c r="I39" s="195">
        <v>97389069.768816933</v>
      </c>
      <c r="J39" s="639">
        <f t="shared" si="7"/>
        <v>22.833902730593632</v>
      </c>
      <c r="K39" s="195">
        <v>132129004.79821728</v>
      </c>
      <c r="L39" s="639">
        <f t="shared" si="11"/>
        <v>30.979049811385035</v>
      </c>
      <c r="M39" s="195">
        <v>18785351.12558908</v>
      </c>
      <c r="N39" s="639">
        <f t="shared" si="12"/>
        <v>4.4044252746224721</v>
      </c>
      <c r="O39" s="195">
        <v>31716242.20421626</v>
      </c>
      <c r="P39" s="639">
        <f t="shared" si="13"/>
        <v>7.4362101536666128</v>
      </c>
      <c r="Q39" s="385"/>
      <c r="R39" s="107"/>
      <c r="S39" s="385"/>
      <c r="T39" s="107"/>
      <c r="U39" s="385"/>
      <c r="V39" s="107"/>
      <c r="W39" s="107"/>
      <c r="X39" s="107"/>
      <c r="Y39" s="107"/>
      <c r="Z39" s="107"/>
      <c r="AA39" s="261"/>
      <c r="AB39" s="258"/>
      <c r="AC39" s="258"/>
      <c r="AD39" s="258"/>
      <c r="AE39" s="258"/>
      <c r="AF39" s="258"/>
      <c r="AG39" s="260"/>
      <c r="AH39" s="260"/>
      <c r="AI39" s="260"/>
      <c r="AJ39" s="260"/>
      <c r="AK39" s="260"/>
      <c r="AL39" s="260"/>
      <c r="AM39" s="260"/>
      <c r="AN39" s="260"/>
      <c r="AO39" s="260"/>
      <c r="AP39" s="260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/>
      <c r="BA39" s="260"/>
      <c r="BB39" s="260"/>
      <c r="BC39" s="260"/>
      <c r="BD39" s="260"/>
      <c r="BE39" s="260"/>
      <c r="BF39" s="260"/>
      <c r="BG39" s="260"/>
      <c r="BH39" s="260"/>
      <c r="BI39" s="260"/>
      <c r="BJ39" s="260"/>
      <c r="BK39" s="260"/>
      <c r="BL39" s="260"/>
      <c r="BM39" s="260"/>
      <c r="BN39" s="260"/>
      <c r="BO39" s="260"/>
    </row>
    <row r="40" spans="1:67" ht="13.35" customHeight="1">
      <c r="A40" s="139"/>
      <c r="B40" s="62" t="s">
        <v>722</v>
      </c>
      <c r="C40" s="139"/>
      <c r="D40" s="140"/>
      <c r="E40" s="195">
        <v>913485705.80074871</v>
      </c>
      <c r="F40" s="639">
        <v>100</v>
      </c>
      <c r="G40" s="195">
        <v>256537691.59564409</v>
      </c>
      <c r="H40" s="639">
        <f t="shared" si="7"/>
        <v>28.083383239233804</v>
      </c>
      <c r="I40" s="195">
        <v>190396654.8611441</v>
      </c>
      <c r="J40" s="639">
        <f t="shared" si="7"/>
        <v>20.842871831721226</v>
      </c>
      <c r="K40" s="195">
        <v>320178306.10137028</v>
      </c>
      <c r="L40" s="639">
        <f t="shared" si="11"/>
        <v>35.050171455141324</v>
      </c>
      <c r="M40" s="195">
        <v>5266864.1398028368</v>
      </c>
      <c r="N40" s="639">
        <f t="shared" si="12"/>
        <v>0.57656776743824123</v>
      </c>
      <c r="O40" s="195">
        <v>141106189.10278735</v>
      </c>
      <c r="P40" s="639">
        <f t="shared" si="13"/>
        <v>15.447005706465394</v>
      </c>
      <c r="Q40" s="385"/>
      <c r="R40" s="107"/>
      <c r="S40" s="385"/>
      <c r="T40" s="107"/>
      <c r="U40" s="385"/>
      <c r="V40" s="107"/>
      <c r="W40" s="107"/>
      <c r="X40" s="107"/>
      <c r="Y40" s="107"/>
      <c r="Z40" s="107"/>
      <c r="AA40" s="261"/>
      <c r="AB40" s="258"/>
      <c r="AC40" s="258"/>
      <c r="AD40" s="258"/>
      <c r="AE40" s="258"/>
      <c r="AF40" s="258"/>
      <c r="AG40" s="260"/>
      <c r="AH40" s="260"/>
      <c r="AI40" s="260"/>
      <c r="AJ40" s="260"/>
      <c r="AK40" s="260"/>
      <c r="AL40" s="260"/>
      <c r="AM40" s="260"/>
      <c r="AN40" s="260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/>
      <c r="BA40" s="260"/>
      <c r="BB40" s="260"/>
      <c r="BC40" s="260"/>
      <c r="BD40" s="260"/>
      <c r="BE40" s="260"/>
      <c r="BF40" s="260"/>
      <c r="BG40" s="260"/>
      <c r="BH40" s="260"/>
      <c r="BI40" s="260"/>
      <c r="BJ40" s="260"/>
      <c r="BK40" s="260"/>
      <c r="BL40" s="260"/>
      <c r="BM40" s="260"/>
      <c r="BN40" s="260"/>
      <c r="BO40" s="260"/>
    </row>
    <row r="41" spans="1:67" ht="13.35" customHeight="1">
      <c r="A41" s="139"/>
      <c r="B41" s="62" t="s">
        <v>723</v>
      </c>
      <c r="C41" s="139"/>
      <c r="D41" s="140"/>
      <c r="E41" s="195">
        <v>1919563387.1995108</v>
      </c>
      <c r="F41" s="639">
        <v>100</v>
      </c>
      <c r="G41" s="195">
        <v>696040655.84197354</v>
      </c>
      <c r="H41" s="639">
        <f t="shared" si="7"/>
        <v>36.260363189018783</v>
      </c>
      <c r="I41" s="195">
        <v>473498753.36842763</v>
      </c>
      <c r="J41" s="639">
        <f t="shared" si="7"/>
        <v>24.667002742703087</v>
      </c>
      <c r="K41" s="195">
        <v>444488888.11915648</v>
      </c>
      <c r="L41" s="639">
        <f t="shared" si="11"/>
        <v>23.155728593450107</v>
      </c>
      <c r="M41" s="195">
        <v>116531.12417054408</v>
      </c>
      <c r="N41" s="639">
        <f t="shared" si="12"/>
        <v>6.0707098784871932E-3</v>
      </c>
      <c r="O41" s="195">
        <v>305418558.74578273</v>
      </c>
      <c r="P41" s="639">
        <f t="shared" si="13"/>
        <v>15.910834764949541</v>
      </c>
      <c r="Q41" s="385"/>
      <c r="R41" s="107"/>
      <c r="S41" s="385"/>
      <c r="T41" s="107"/>
      <c r="U41" s="385"/>
      <c r="V41" s="107"/>
      <c r="W41" s="107"/>
      <c r="X41" s="107"/>
      <c r="Y41" s="107"/>
      <c r="Z41" s="107"/>
      <c r="AA41" s="261"/>
      <c r="AB41" s="258"/>
      <c r="AC41" s="258"/>
      <c r="AD41" s="258"/>
      <c r="AE41" s="258"/>
      <c r="AF41" s="258"/>
      <c r="AG41" s="260"/>
      <c r="AH41" s="260"/>
      <c r="AI41" s="260"/>
      <c r="AJ41" s="260"/>
      <c r="AK41" s="260"/>
      <c r="AL41" s="260"/>
      <c r="AM41" s="260"/>
      <c r="AN41" s="260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/>
      <c r="BA41" s="260"/>
      <c r="BB41" s="260"/>
      <c r="BC41" s="260"/>
      <c r="BD41" s="260"/>
      <c r="BE41" s="260"/>
      <c r="BF41" s="260"/>
      <c r="BG41" s="260"/>
      <c r="BH41" s="260"/>
      <c r="BI41" s="260"/>
      <c r="BJ41" s="260"/>
      <c r="BK41" s="260"/>
      <c r="BL41" s="260"/>
      <c r="BM41" s="260"/>
      <c r="BN41" s="260"/>
      <c r="BO41" s="260"/>
    </row>
    <row r="42" spans="1:67" ht="13.35" customHeight="1">
      <c r="A42" s="139"/>
      <c r="B42" s="62" t="s">
        <v>724</v>
      </c>
      <c r="C42" s="139"/>
      <c r="D42" s="140"/>
      <c r="E42" s="195">
        <v>5837807958.454545</v>
      </c>
      <c r="F42" s="639">
        <v>100</v>
      </c>
      <c r="G42" s="195">
        <v>1762731313.909091</v>
      </c>
      <c r="H42" s="639">
        <f t="shared" si="7"/>
        <v>30.195089089154319</v>
      </c>
      <c r="I42" s="195">
        <v>1944464670.7272727</v>
      </c>
      <c r="J42" s="639">
        <f t="shared" si="7"/>
        <v>33.308130116051899</v>
      </c>
      <c r="K42" s="195">
        <v>1283964492.2727273</v>
      </c>
      <c r="L42" s="639">
        <f t="shared" si="11"/>
        <v>21.993948780265011</v>
      </c>
      <c r="M42" s="195">
        <v>35253121.18181818</v>
      </c>
      <c r="N42" s="639">
        <f t="shared" si="12"/>
        <v>0.60387599990786278</v>
      </c>
      <c r="O42" s="195">
        <v>811394360.36363637</v>
      </c>
      <c r="P42" s="639">
        <f t="shared" si="13"/>
        <v>13.898956014620914</v>
      </c>
      <c r="Q42" s="385"/>
      <c r="R42" s="107"/>
      <c r="S42" s="385"/>
      <c r="T42" s="107"/>
      <c r="U42" s="385"/>
      <c r="V42" s="107"/>
      <c r="W42" s="107"/>
      <c r="X42" s="107"/>
      <c r="Y42" s="107"/>
      <c r="Z42" s="107"/>
      <c r="AA42" s="261"/>
      <c r="AB42" s="258"/>
      <c r="AC42" s="258"/>
      <c r="AD42" s="258"/>
      <c r="AE42" s="258"/>
      <c r="AF42" s="258"/>
      <c r="AG42" s="260"/>
      <c r="AH42" s="260"/>
      <c r="AI42" s="260"/>
      <c r="AJ42" s="260"/>
      <c r="AK42" s="260"/>
      <c r="AL42" s="260"/>
      <c r="AM42" s="260"/>
      <c r="AN42" s="260"/>
      <c r="AO42" s="260"/>
      <c r="AP42" s="260"/>
      <c r="AQ42" s="260"/>
      <c r="AR42" s="260"/>
      <c r="AS42" s="260"/>
      <c r="AT42" s="260"/>
      <c r="AU42" s="260"/>
      <c r="AV42" s="260"/>
      <c r="AW42" s="260"/>
      <c r="AX42" s="260"/>
      <c r="AY42" s="260"/>
      <c r="AZ42" s="260"/>
      <c r="BA42" s="260"/>
      <c r="BB42" s="260"/>
      <c r="BC42" s="260"/>
      <c r="BD42" s="260"/>
      <c r="BE42" s="260"/>
      <c r="BF42" s="260"/>
      <c r="BG42" s="260"/>
      <c r="BH42" s="260"/>
      <c r="BI42" s="260"/>
      <c r="BJ42" s="260"/>
      <c r="BK42" s="260"/>
      <c r="BL42" s="260"/>
      <c r="BM42" s="260"/>
      <c r="BN42" s="260"/>
      <c r="BO42" s="260"/>
    </row>
    <row r="43" spans="1:67" ht="13.35" customHeight="1">
      <c r="A43" s="1100" t="s">
        <v>725</v>
      </c>
      <c r="B43" s="1100"/>
      <c r="C43" s="1100"/>
      <c r="D43" s="140"/>
      <c r="E43" s="195"/>
      <c r="F43" s="640"/>
      <c r="G43" s="195"/>
      <c r="H43" s="639"/>
      <c r="I43" s="195"/>
      <c r="J43" s="639"/>
      <c r="K43" s="195"/>
      <c r="L43" s="639"/>
      <c r="M43" s="195"/>
      <c r="N43" s="639"/>
      <c r="O43" s="195"/>
      <c r="P43" s="639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261"/>
      <c r="AB43" s="258"/>
      <c r="AC43" s="258"/>
      <c r="AD43" s="258"/>
      <c r="AE43" s="258"/>
      <c r="AF43" s="258"/>
      <c r="AG43" s="260"/>
      <c r="AH43" s="260"/>
      <c r="AI43" s="260"/>
      <c r="AJ43" s="260"/>
      <c r="AK43" s="260"/>
      <c r="AL43" s="260"/>
      <c r="AM43" s="260"/>
      <c r="AN43" s="260"/>
      <c r="AO43" s="260"/>
      <c r="AP43" s="260"/>
      <c r="AQ43" s="260"/>
      <c r="AR43" s="260"/>
      <c r="AS43" s="260"/>
      <c r="AT43" s="260"/>
      <c r="AU43" s="260"/>
      <c r="AV43" s="260"/>
      <c r="AW43" s="260"/>
      <c r="AX43" s="260"/>
      <c r="AY43" s="260"/>
      <c r="AZ43" s="260"/>
      <c r="BA43" s="260"/>
      <c r="BB43" s="260"/>
      <c r="BC43" s="260"/>
      <c r="BD43" s="260"/>
      <c r="BE43" s="260"/>
      <c r="BF43" s="260"/>
      <c r="BG43" s="260"/>
      <c r="BH43" s="260"/>
      <c r="BI43" s="260"/>
      <c r="BJ43" s="260"/>
      <c r="BK43" s="260"/>
      <c r="BL43" s="260"/>
      <c r="BM43" s="260"/>
      <c r="BN43" s="260"/>
      <c r="BO43" s="260"/>
    </row>
    <row r="44" spans="1:67" ht="13.35" customHeight="1">
      <c r="A44" s="139"/>
      <c r="B44" s="62" t="s">
        <v>715</v>
      </c>
      <c r="C44" s="139"/>
      <c r="D44" s="140"/>
      <c r="E44" s="195">
        <v>3875576.2591664447</v>
      </c>
      <c r="F44" s="639">
        <v>100</v>
      </c>
      <c r="G44" s="195">
        <v>1567709.0366999828</v>
      </c>
      <c r="H44" s="639">
        <f t="shared" si="7"/>
        <v>40.450991849071869</v>
      </c>
      <c r="I44" s="195">
        <v>705512.99395999685</v>
      </c>
      <c r="J44" s="639">
        <f t="shared" si="7"/>
        <v>18.204079775009717</v>
      </c>
      <c r="K44" s="195">
        <v>856135.21098279569</v>
      </c>
      <c r="L44" s="639">
        <f t="shared" ref="L44:L53" si="14">K44/$E44*100</f>
        <v>22.09052676896448</v>
      </c>
      <c r="M44" s="195">
        <v>52125.946892993939</v>
      </c>
      <c r="N44" s="639">
        <f t="shared" ref="N44:N53" si="15">M44/$E44*100</f>
        <v>1.3449857106980303</v>
      </c>
      <c r="O44" s="195">
        <v>694093.07063067832</v>
      </c>
      <c r="P44" s="639">
        <f t="shared" ref="P44:P53" si="16">O44/$E44*100</f>
        <v>17.909415896255986</v>
      </c>
      <c r="Q44" s="385"/>
      <c r="R44" s="107"/>
      <c r="S44" s="385"/>
      <c r="T44" s="107"/>
      <c r="U44" s="385"/>
      <c r="V44" s="107"/>
      <c r="W44" s="107"/>
      <c r="X44" s="107"/>
      <c r="Y44" s="107"/>
      <c r="Z44" s="107"/>
      <c r="AA44" s="261"/>
      <c r="AB44" s="258"/>
      <c r="AC44" s="258"/>
      <c r="AD44" s="258"/>
      <c r="AE44" s="258"/>
      <c r="AF44" s="258"/>
      <c r="AG44" s="260"/>
      <c r="AH44" s="260"/>
      <c r="AI44" s="260"/>
      <c r="AJ44" s="260"/>
      <c r="AK44" s="260"/>
      <c r="AL44" s="260"/>
      <c r="AM44" s="260"/>
      <c r="AN44" s="260"/>
      <c r="AO44" s="260"/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/>
      <c r="BA44" s="260"/>
      <c r="BB44" s="260"/>
      <c r="BC44" s="260"/>
      <c r="BD44" s="260"/>
      <c r="BE44" s="260"/>
      <c r="BF44" s="260"/>
      <c r="BG44" s="260"/>
      <c r="BH44" s="260"/>
      <c r="BI44" s="260"/>
      <c r="BJ44" s="260"/>
      <c r="BK44" s="260"/>
      <c r="BL44" s="260"/>
      <c r="BM44" s="260"/>
      <c r="BN44" s="260"/>
      <c r="BO44" s="260"/>
    </row>
    <row r="45" spans="1:67" ht="13.35" customHeight="1">
      <c r="A45" s="139"/>
      <c r="B45" s="62" t="s">
        <v>716</v>
      </c>
      <c r="C45" s="139"/>
      <c r="D45" s="140"/>
      <c r="E45" s="195">
        <v>11243578.226978689</v>
      </c>
      <c r="F45" s="639">
        <v>100</v>
      </c>
      <c r="G45" s="195">
        <v>4574805.7032845169</v>
      </c>
      <c r="H45" s="639">
        <f t="shared" si="7"/>
        <v>40.68816537699167</v>
      </c>
      <c r="I45" s="195">
        <v>1347026.9354953479</v>
      </c>
      <c r="J45" s="639">
        <f t="shared" si="7"/>
        <v>11.980411469572827</v>
      </c>
      <c r="K45" s="195">
        <v>2678117.6943878094</v>
      </c>
      <c r="L45" s="639">
        <f t="shared" si="14"/>
        <v>23.819087129769166</v>
      </c>
      <c r="M45" s="195">
        <v>110570.90615141131</v>
      </c>
      <c r="N45" s="639">
        <f t="shared" si="15"/>
        <v>0.98341385561848227</v>
      </c>
      <c r="O45" s="195">
        <v>2533056.987659602</v>
      </c>
      <c r="P45" s="639">
        <f t="shared" si="16"/>
        <v>22.528922168047838</v>
      </c>
      <c r="Q45" s="385"/>
      <c r="R45" s="107"/>
      <c r="S45" s="385"/>
      <c r="T45" s="107"/>
      <c r="U45" s="385"/>
      <c r="V45" s="107"/>
      <c r="W45" s="107"/>
      <c r="X45" s="107"/>
      <c r="Y45" s="107"/>
      <c r="Z45" s="107"/>
      <c r="AA45" s="262"/>
      <c r="AB45" s="258"/>
      <c r="AC45" s="258"/>
      <c r="AD45" s="258"/>
      <c r="AE45" s="258"/>
      <c r="AF45" s="258"/>
      <c r="AG45" s="260"/>
      <c r="AH45" s="260"/>
      <c r="AI45" s="260"/>
      <c r="AJ45" s="260"/>
      <c r="AK45" s="260"/>
      <c r="AL45" s="260"/>
      <c r="AM45" s="260"/>
      <c r="AN45" s="260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  <c r="BB45" s="260"/>
      <c r="BC45" s="260"/>
      <c r="BD45" s="260"/>
      <c r="BE45" s="260"/>
      <c r="BF45" s="260"/>
      <c r="BG45" s="260"/>
      <c r="BH45" s="260"/>
      <c r="BI45" s="260"/>
      <c r="BJ45" s="260"/>
      <c r="BK45" s="260"/>
      <c r="BL45" s="260"/>
      <c r="BM45" s="260"/>
      <c r="BN45" s="260"/>
      <c r="BO45" s="260"/>
    </row>
    <row r="46" spans="1:67" ht="13.35" customHeight="1">
      <c r="A46" s="139"/>
      <c r="B46" s="62" t="s">
        <v>717</v>
      </c>
      <c r="C46" s="139"/>
      <c r="D46" s="140"/>
      <c r="E46" s="195">
        <v>18833068.90737677</v>
      </c>
      <c r="F46" s="639">
        <v>100</v>
      </c>
      <c r="G46" s="195">
        <v>5190671.4938169746</v>
      </c>
      <c r="H46" s="639">
        <f t="shared" si="7"/>
        <v>27.561474549608999</v>
      </c>
      <c r="I46" s="195">
        <v>2298879.2647732981</v>
      </c>
      <c r="J46" s="639">
        <f t="shared" si="7"/>
        <v>12.20660995868201</v>
      </c>
      <c r="K46" s="195">
        <v>6047765.849790711</v>
      </c>
      <c r="L46" s="639">
        <f t="shared" si="14"/>
        <v>32.112481930238395</v>
      </c>
      <c r="M46" s="195">
        <v>882802.22817848052</v>
      </c>
      <c r="N46" s="639">
        <f t="shared" si="15"/>
        <v>4.6875112734955993</v>
      </c>
      <c r="O46" s="195">
        <v>4412950.0708172945</v>
      </c>
      <c r="P46" s="639">
        <f t="shared" si="16"/>
        <v>23.431922287974931</v>
      </c>
      <c r="Q46" s="385"/>
      <c r="R46" s="107"/>
      <c r="S46" s="385"/>
      <c r="T46" s="107"/>
      <c r="U46" s="385"/>
      <c r="V46" s="107"/>
      <c r="W46" s="107"/>
      <c r="X46" s="107"/>
      <c r="Y46" s="107"/>
      <c r="Z46" s="107"/>
      <c r="AA46" s="261"/>
      <c r="AB46" s="258"/>
      <c r="AC46" s="258"/>
      <c r="AD46" s="258"/>
      <c r="AE46" s="258"/>
      <c r="AF46" s="258"/>
      <c r="AG46" s="260"/>
      <c r="AH46" s="260"/>
      <c r="AI46" s="260"/>
      <c r="AJ46" s="260"/>
      <c r="AK46" s="260"/>
      <c r="AL46" s="260"/>
      <c r="AM46" s="260"/>
      <c r="AN46" s="260"/>
      <c r="AO46" s="260"/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/>
      <c r="BA46" s="260"/>
      <c r="BB46" s="260"/>
      <c r="BC46" s="260"/>
      <c r="BD46" s="260"/>
      <c r="BE46" s="260"/>
      <c r="BF46" s="260"/>
      <c r="BG46" s="260"/>
      <c r="BH46" s="260"/>
      <c r="BI46" s="260"/>
      <c r="BJ46" s="260"/>
      <c r="BK46" s="260"/>
      <c r="BL46" s="260"/>
      <c r="BM46" s="260"/>
      <c r="BN46" s="260"/>
      <c r="BO46" s="260"/>
    </row>
    <row r="47" spans="1:67" ht="13.35" customHeight="1">
      <c r="A47" s="98"/>
      <c r="B47" s="62" t="s">
        <v>718</v>
      </c>
      <c r="C47" s="98"/>
      <c r="D47" s="140"/>
      <c r="E47" s="195">
        <v>39914769.067834347</v>
      </c>
      <c r="F47" s="639">
        <v>100</v>
      </c>
      <c r="G47" s="195">
        <v>11829303.56779098</v>
      </c>
      <c r="H47" s="639">
        <f t="shared" si="7"/>
        <v>29.636407385164414</v>
      </c>
      <c r="I47" s="195">
        <v>5424192.9379175669</v>
      </c>
      <c r="J47" s="639">
        <f t="shared" si="7"/>
        <v>13.58943835726385</v>
      </c>
      <c r="K47" s="195">
        <v>14423254.304723727</v>
      </c>
      <c r="L47" s="639">
        <f t="shared" si="14"/>
        <v>36.135131535426638</v>
      </c>
      <c r="M47" s="195">
        <v>1156440.5939106618</v>
      </c>
      <c r="N47" s="639">
        <f t="shared" si="15"/>
        <v>2.8972749208327229</v>
      </c>
      <c r="O47" s="195">
        <v>7081577.6634914381</v>
      </c>
      <c r="P47" s="639">
        <f t="shared" si="16"/>
        <v>17.741747801312442</v>
      </c>
      <c r="Q47" s="385"/>
      <c r="R47" s="107"/>
      <c r="S47" s="385"/>
      <c r="T47" s="107"/>
      <c r="U47" s="385"/>
      <c r="V47" s="107"/>
      <c r="W47" s="107"/>
      <c r="X47" s="107"/>
      <c r="Y47" s="107"/>
      <c r="Z47" s="107"/>
      <c r="AA47" s="261"/>
      <c r="AB47" s="258"/>
      <c r="AC47" s="258"/>
      <c r="AD47" s="258"/>
      <c r="AE47" s="258"/>
      <c r="AF47" s="258"/>
      <c r="AG47" s="260"/>
      <c r="AH47" s="260"/>
      <c r="AI47" s="260"/>
      <c r="AJ47" s="260"/>
      <c r="AK47" s="260"/>
      <c r="AL47" s="260"/>
      <c r="AM47" s="260"/>
      <c r="AN47" s="260"/>
      <c r="AO47" s="260"/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/>
      <c r="BA47" s="260"/>
      <c r="BB47" s="260"/>
      <c r="BC47" s="260"/>
      <c r="BD47" s="260"/>
      <c r="BE47" s="260"/>
      <c r="BF47" s="260"/>
      <c r="BG47" s="260"/>
      <c r="BH47" s="260"/>
      <c r="BI47" s="260"/>
      <c r="BJ47" s="260"/>
      <c r="BK47" s="260"/>
      <c r="BL47" s="260"/>
      <c r="BM47" s="260"/>
      <c r="BN47" s="260"/>
      <c r="BO47" s="260"/>
    </row>
    <row r="48" spans="1:67" ht="13.35" customHeight="1">
      <c r="A48" s="98"/>
      <c r="B48" s="62" t="s">
        <v>719</v>
      </c>
      <c r="C48" s="98"/>
      <c r="D48" s="140"/>
      <c r="E48" s="195">
        <v>84337760.161760718</v>
      </c>
      <c r="F48" s="639">
        <v>100</v>
      </c>
      <c r="G48" s="195">
        <v>25579272.359297335</v>
      </c>
      <c r="H48" s="639">
        <f t="shared" si="7"/>
        <v>30.329560934788901</v>
      </c>
      <c r="I48" s="195">
        <v>12249636.864206899</v>
      </c>
      <c r="J48" s="639">
        <f t="shared" si="7"/>
        <v>14.524498683284884</v>
      </c>
      <c r="K48" s="195">
        <v>27636462.039695699</v>
      </c>
      <c r="L48" s="639">
        <f t="shared" si="14"/>
        <v>32.768788247030365</v>
      </c>
      <c r="M48" s="195">
        <v>4264950.9694267716</v>
      </c>
      <c r="N48" s="639">
        <f t="shared" si="15"/>
        <v>5.0569886623103937</v>
      </c>
      <c r="O48" s="195">
        <v>14607437.92913405</v>
      </c>
      <c r="P48" s="639">
        <f t="shared" si="16"/>
        <v>17.320163472585506</v>
      </c>
      <c r="Q48" s="385"/>
      <c r="R48" s="107"/>
      <c r="S48" s="385"/>
      <c r="T48" s="107"/>
      <c r="U48" s="385"/>
      <c r="V48" s="107"/>
      <c r="W48" s="107"/>
      <c r="X48" s="107"/>
      <c r="Y48" s="107"/>
      <c r="Z48" s="107"/>
      <c r="AA48" s="261"/>
      <c r="AB48" s="258"/>
      <c r="AC48" s="258"/>
      <c r="AD48" s="258"/>
      <c r="AE48" s="258"/>
      <c r="AF48" s="258"/>
      <c r="AG48" s="260"/>
      <c r="AH48" s="260"/>
      <c r="AI48" s="260"/>
      <c r="AJ48" s="260"/>
      <c r="AK48" s="260"/>
      <c r="AL48" s="260"/>
      <c r="AM48" s="260"/>
      <c r="AN48" s="260"/>
      <c r="AO48" s="260"/>
      <c r="AP48" s="260"/>
      <c r="AQ48" s="260"/>
      <c r="AR48" s="260"/>
      <c r="AS48" s="260"/>
      <c r="AT48" s="260"/>
      <c r="AU48" s="260"/>
      <c r="AV48" s="260"/>
      <c r="AW48" s="260"/>
      <c r="AX48" s="260"/>
      <c r="AY48" s="260"/>
      <c r="AZ48" s="260"/>
      <c r="BA48" s="260"/>
      <c r="BB48" s="260"/>
      <c r="BC48" s="260"/>
      <c r="BD48" s="260"/>
      <c r="BE48" s="260"/>
      <c r="BF48" s="260"/>
      <c r="BG48" s="260"/>
      <c r="BH48" s="260"/>
      <c r="BI48" s="260"/>
      <c r="BJ48" s="260"/>
      <c r="BK48" s="260"/>
      <c r="BL48" s="260"/>
      <c r="BM48" s="260"/>
      <c r="BN48" s="260"/>
      <c r="BO48" s="260"/>
    </row>
    <row r="49" spans="1:67" ht="13.35" customHeight="1">
      <c r="A49" s="98"/>
      <c r="B49" s="62" t="s">
        <v>720</v>
      </c>
      <c r="C49" s="98"/>
      <c r="D49" s="140"/>
      <c r="E49" s="195">
        <v>194420085.19337007</v>
      </c>
      <c r="F49" s="639">
        <v>100</v>
      </c>
      <c r="G49" s="195">
        <v>63626584.071022704</v>
      </c>
      <c r="H49" s="639">
        <f t="shared" si="7"/>
        <v>32.726343066736007</v>
      </c>
      <c r="I49" s="195">
        <v>40954608.984594189</v>
      </c>
      <c r="J49" s="639">
        <f t="shared" si="7"/>
        <v>21.065009278162165</v>
      </c>
      <c r="K49" s="195">
        <v>59125870.862596534</v>
      </c>
      <c r="L49" s="639">
        <f t="shared" si="14"/>
        <v>30.41140055246349</v>
      </c>
      <c r="M49" s="195">
        <v>5430033.2533302438</v>
      </c>
      <c r="N49" s="639">
        <f t="shared" si="15"/>
        <v>2.7929384188519086</v>
      </c>
      <c r="O49" s="195">
        <v>25282988.021826461</v>
      </c>
      <c r="P49" s="639">
        <f t="shared" si="16"/>
        <v>13.004308683786462</v>
      </c>
      <c r="Q49" s="385"/>
      <c r="R49" s="107"/>
      <c r="S49" s="385"/>
      <c r="T49" s="107"/>
      <c r="U49" s="385"/>
      <c r="V49" s="107"/>
      <c r="W49" s="107"/>
      <c r="X49" s="107"/>
      <c r="Y49" s="107"/>
      <c r="Z49" s="107"/>
      <c r="AA49" s="261"/>
      <c r="AB49" s="258"/>
      <c r="AC49" s="258"/>
      <c r="AD49" s="258"/>
      <c r="AE49" s="258"/>
      <c r="AF49" s="258"/>
      <c r="AG49" s="260"/>
      <c r="AH49" s="260"/>
      <c r="AI49" s="260"/>
      <c r="AJ49" s="260"/>
      <c r="AK49" s="260"/>
      <c r="AL49" s="260"/>
      <c r="AM49" s="260"/>
      <c r="AN49" s="260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/>
      <c r="BA49" s="260"/>
      <c r="BB49" s="260"/>
      <c r="BC49" s="260"/>
      <c r="BD49" s="260"/>
      <c r="BE49" s="260"/>
      <c r="BF49" s="260"/>
      <c r="BG49" s="260"/>
      <c r="BH49" s="260"/>
      <c r="BI49" s="260"/>
      <c r="BJ49" s="260"/>
      <c r="BK49" s="260"/>
      <c r="BL49" s="260"/>
      <c r="BM49" s="260"/>
      <c r="BN49" s="260"/>
      <c r="BO49" s="260"/>
    </row>
    <row r="50" spans="1:67" ht="13.35" customHeight="1">
      <c r="A50" s="98"/>
      <c r="B50" s="62" t="s">
        <v>721</v>
      </c>
      <c r="C50" s="98"/>
      <c r="D50" s="140"/>
      <c r="E50" s="195">
        <v>431535579.42643797</v>
      </c>
      <c r="F50" s="639">
        <v>100</v>
      </c>
      <c r="G50" s="195">
        <v>129673171.35529271</v>
      </c>
      <c r="H50" s="639">
        <f t="shared" si="7"/>
        <v>30.049242180133501</v>
      </c>
      <c r="I50" s="195">
        <v>102308235.93261765</v>
      </c>
      <c r="J50" s="639">
        <f t="shared" si="7"/>
        <v>23.707949195891899</v>
      </c>
      <c r="K50" s="195">
        <v>137954484.73538929</v>
      </c>
      <c r="L50" s="639">
        <f t="shared" si="14"/>
        <v>31.968275922635904</v>
      </c>
      <c r="M50" s="195">
        <v>24655517.407650281</v>
      </c>
      <c r="N50" s="639">
        <f t="shared" si="15"/>
        <v>5.7134379140696554</v>
      </c>
      <c r="O50" s="195">
        <v>36944169.995488048</v>
      </c>
      <c r="P50" s="639">
        <f t="shared" si="16"/>
        <v>8.5610947872690435</v>
      </c>
      <c r="Q50" s="385"/>
      <c r="R50" s="107"/>
      <c r="S50" s="385"/>
      <c r="T50" s="107"/>
      <c r="U50" s="385"/>
      <c r="V50" s="107"/>
      <c r="W50" s="107"/>
      <c r="X50" s="107"/>
      <c r="Y50" s="107"/>
      <c r="Z50" s="107"/>
      <c r="AA50" s="258"/>
      <c r="AB50" s="258"/>
      <c r="AC50" s="258"/>
      <c r="AD50" s="258"/>
      <c r="AE50" s="258"/>
      <c r="AF50" s="258"/>
      <c r="AG50" s="260"/>
      <c r="AH50" s="260"/>
      <c r="AI50" s="260"/>
      <c r="AJ50" s="260"/>
      <c r="AK50" s="260"/>
      <c r="AL50" s="260"/>
      <c r="AM50" s="260"/>
      <c r="AN50" s="260"/>
      <c r="AO50" s="260"/>
      <c r="AP50" s="260"/>
      <c r="AQ50" s="260"/>
      <c r="AR50" s="260"/>
      <c r="AS50" s="260"/>
      <c r="AT50" s="260"/>
      <c r="AU50" s="260"/>
      <c r="AV50" s="260"/>
      <c r="AW50" s="260"/>
      <c r="AX50" s="260"/>
      <c r="AY50" s="260"/>
      <c r="AZ50" s="260"/>
      <c r="BA50" s="260"/>
      <c r="BB50" s="260"/>
      <c r="BC50" s="260"/>
      <c r="BD50" s="260"/>
      <c r="BE50" s="260"/>
      <c r="BF50" s="260"/>
      <c r="BG50" s="260"/>
      <c r="BH50" s="260"/>
      <c r="BI50" s="260"/>
      <c r="BJ50" s="260"/>
      <c r="BK50" s="260"/>
      <c r="BL50" s="260"/>
      <c r="BM50" s="260"/>
      <c r="BN50" s="260"/>
      <c r="BO50" s="260"/>
    </row>
    <row r="51" spans="1:67" ht="13.35" customHeight="1">
      <c r="A51" s="98"/>
      <c r="B51" s="62" t="s">
        <v>722</v>
      </c>
      <c r="C51" s="98"/>
      <c r="D51" s="140"/>
      <c r="E51" s="195">
        <v>1003983121.1570902</v>
      </c>
      <c r="F51" s="639">
        <v>100</v>
      </c>
      <c r="G51" s="195">
        <v>400533282.72892898</v>
      </c>
      <c r="H51" s="639">
        <f t="shared" si="7"/>
        <v>39.894423948812459</v>
      </c>
      <c r="I51" s="195">
        <v>181952121.46679682</v>
      </c>
      <c r="J51" s="639">
        <f t="shared" si="7"/>
        <v>18.12302593863302</v>
      </c>
      <c r="K51" s="195">
        <v>298564902.87013626</v>
      </c>
      <c r="L51" s="639">
        <f t="shared" si="14"/>
        <v>29.738040070438664</v>
      </c>
      <c r="M51" s="195">
        <v>3590442.8682630067</v>
      </c>
      <c r="N51" s="639">
        <f t="shared" si="15"/>
        <v>0.35761984366081995</v>
      </c>
      <c r="O51" s="195">
        <v>119342371.22296514</v>
      </c>
      <c r="P51" s="639">
        <f t="shared" si="16"/>
        <v>11.88689019845504</v>
      </c>
      <c r="Q51" s="385"/>
      <c r="R51" s="107"/>
      <c r="S51" s="385"/>
      <c r="T51" s="107"/>
      <c r="U51" s="385"/>
      <c r="V51" s="107"/>
      <c r="W51" s="107"/>
      <c r="X51" s="107"/>
      <c r="Y51" s="107"/>
      <c r="Z51" s="107"/>
      <c r="AA51" s="258"/>
      <c r="AB51" s="258"/>
      <c r="AC51" s="258"/>
      <c r="AD51" s="258"/>
      <c r="AE51" s="258"/>
      <c r="AF51" s="258"/>
      <c r="AG51" s="260"/>
      <c r="AH51" s="260"/>
      <c r="AI51" s="260"/>
      <c r="AJ51" s="260"/>
      <c r="AK51" s="260"/>
      <c r="AL51" s="260"/>
      <c r="AM51" s="260"/>
      <c r="AN51" s="260"/>
      <c r="AO51" s="260"/>
      <c r="AP51" s="260"/>
      <c r="AQ51" s="260"/>
      <c r="AR51" s="260"/>
      <c r="AS51" s="260"/>
      <c r="AT51" s="260"/>
      <c r="AU51" s="260"/>
      <c r="AV51" s="260"/>
      <c r="AW51" s="260"/>
      <c r="AX51" s="260"/>
      <c r="AY51" s="260"/>
      <c r="AZ51" s="260"/>
      <c r="BA51" s="260"/>
      <c r="BB51" s="260"/>
      <c r="BC51" s="260"/>
      <c r="BD51" s="260"/>
      <c r="BE51" s="260"/>
      <c r="BF51" s="260"/>
      <c r="BG51" s="260"/>
      <c r="BH51" s="260"/>
      <c r="BI51" s="260"/>
      <c r="BJ51" s="260"/>
      <c r="BK51" s="260"/>
      <c r="BL51" s="260"/>
      <c r="BM51" s="260"/>
      <c r="BN51" s="260"/>
      <c r="BO51" s="260"/>
    </row>
    <row r="52" spans="1:67" ht="13.35" customHeight="1">
      <c r="A52" s="98"/>
      <c r="B52" s="62" t="s">
        <v>723</v>
      </c>
      <c r="C52" s="98"/>
      <c r="D52" s="140"/>
      <c r="E52" s="195">
        <v>1817957692.7025445</v>
      </c>
      <c r="F52" s="639">
        <v>100</v>
      </c>
      <c r="G52" s="195">
        <v>623504196.70127666</v>
      </c>
      <c r="H52" s="639">
        <f t="shared" si="7"/>
        <v>34.296958570822738</v>
      </c>
      <c r="I52" s="195">
        <v>432703623.21466023</v>
      </c>
      <c r="J52" s="639">
        <f t="shared" si="7"/>
        <v>23.801633280662902</v>
      </c>
      <c r="K52" s="195">
        <v>486152743.50953573</v>
      </c>
      <c r="L52" s="639">
        <f t="shared" si="14"/>
        <v>26.741697315674571</v>
      </c>
      <c r="M52" s="195">
        <v>127663.90031144001</v>
      </c>
      <c r="N52" s="639">
        <f t="shared" si="15"/>
        <v>7.02238015900453E-3</v>
      </c>
      <c r="O52" s="195">
        <v>275469465.37676048</v>
      </c>
      <c r="P52" s="639">
        <f t="shared" si="16"/>
        <v>15.152688452680785</v>
      </c>
      <c r="Q52" s="385"/>
      <c r="R52" s="107"/>
      <c r="S52" s="385"/>
      <c r="T52" s="107"/>
      <c r="U52" s="385"/>
      <c r="V52" s="107"/>
      <c r="W52" s="107"/>
      <c r="X52" s="107"/>
      <c r="Y52" s="107"/>
      <c r="Z52" s="107"/>
      <c r="AA52" s="258"/>
      <c r="AB52" s="258"/>
      <c r="AC52" s="258"/>
      <c r="AD52" s="258"/>
      <c r="AE52" s="258"/>
      <c r="AF52" s="258"/>
      <c r="AG52" s="260"/>
      <c r="AH52" s="260"/>
      <c r="AI52" s="260"/>
      <c r="AJ52" s="260"/>
      <c r="AK52" s="260"/>
      <c r="AL52" s="260"/>
      <c r="AM52" s="260"/>
      <c r="AN52" s="260"/>
      <c r="AO52" s="260"/>
      <c r="AP52" s="260"/>
      <c r="AQ52" s="260"/>
      <c r="AR52" s="260"/>
      <c r="AS52" s="260"/>
      <c r="AT52" s="260"/>
      <c r="AU52" s="260"/>
      <c r="AV52" s="260"/>
      <c r="AW52" s="260"/>
      <c r="AX52" s="260"/>
      <c r="AY52" s="260"/>
      <c r="AZ52" s="260"/>
      <c r="BA52" s="260"/>
      <c r="BB52" s="260"/>
      <c r="BC52" s="260"/>
      <c r="BD52" s="260"/>
      <c r="BE52" s="260"/>
      <c r="BF52" s="260"/>
      <c r="BG52" s="260"/>
      <c r="BH52" s="260"/>
      <c r="BI52" s="260"/>
      <c r="BJ52" s="260"/>
      <c r="BK52" s="260"/>
      <c r="BL52" s="260"/>
      <c r="BM52" s="260"/>
      <c r="BN52" s="260"/>
      <c r="BO52" s="260"/>
    </row>
    <row r="53" spans="1:67" ht="13.35" customHeight="1">
      <c r="A53" s="98"/>
      <c r="B53" s="62" t="s">
        <v>724</v>
      </c>
      <c r="C53" s="98"/>
      <c r="D53" s="140"/>
      <c r="E53" s="195">
        <v>4713066503.001111</v>
      </c>
      <c r="F53" s="639">
        <v>100</v>
      </c>
      <c r="G53" s="195">
        <v>1315632264.8955371</v>
      </c>
      <c r="H53" s="639">
        <f t="shared" si="7"/>
        <v>27.914570355792556</v>
      </c>
      <c r="I53" s="195">
        <v>1545600122.8972425</v>
      </c>
      <c r="J53" s="639">
        <f t="shared" si="7"/>
        <v>32.793938339572762</v>
      </c>
      <c r="K53" s="195">
        <v>1044343565.5010735</v>
      </c>
      <c r="L53" s="639">
        <f t="shared" si="14"/>
        <v>22.158472935530892</v>
      </c>
      <c r="M53" s="195">
        <v>28021711.708832506</v>
      </c>
      <c r="N53" s="639">
        <f t="shared" si="15"/>
        <v>0.59455370916131334</v>
      </c>
      <c r="O53" s="195">
        <v>779468837.99842584</v>
      </c>
      <c r="P53" s="639">
        <f t="shared" si="16"/>
        <v>16.538464659942484</v>
      </c>
      <c r="Q53" s="385"/>
      <c r="R53" s="107"/>
      <c r="S53" s="385"/>
      <c r="T53" s="107"/>
      <c r="U53" s="385"/>
      <c r="V53" s="107"/>
      <c r="W53" s="107"/>
      <c r="X53" s="107"/>
      <c r="Y53" s="107"/>
      <c r="Z53" s="107"/>
      <c r="AA53" s="258"/>
      <c r="AB53" s="258"/>
      <c r="AC53" s="258"/>
      <c r="AD53" s="258"/>
      <c r="AE53" s="258"/>
      <c r="AF53" s="258"/>
      <c r="AG53" s="260"/>
      <c r="AH53" s="260"/>
      <c r="AI53" s="260"/>
      <c r="AJ53" s="260"/>
      <c r="AK53" s="260"/>
      <c r="AL53" s="260"/>
      <c r="AM53" s="260"/>
      <c r="AN53" s="260"/>
      <c r="AO53" s="260"/>
      <c r="AP53" s="260"/>
      <c r="AQ53" s="260"/>
      <c r="AR53" s="260"/>
      <c r="AS53" s="260"/>
      <c r="AT53" s="260"/>
      <c r="AU53" s="260"/>
      <c r="AV53" s="260"/>
      <c r="AW53" s="260"/>
      <c r="AX53" s="260"/>
      <c r="AY53" s="260"/>
      <c r="AZ53" s="260"/>
      <c r="BA53" s="260"/>
      <c r="BB53" s="260"/>
      <c r="BC53" s="260"/>
      <c r="BD53" s="260"/>
      <c r="BE53" s="260"/>
      <c r="BF53" s="260"/>
      <c r="BG53" s="260"/>
      <c r="BH53" s="260"/>
      <c r="BI53" s="260"/>
      <c r="BJ53" s="260"/>
      <c r="BK53" s="260"/>
      <c r="BL53" s="260"/>
      <c r="BM53" s="260"/>
      <c r="BN53" s="260"/>
      <c r="BO53" s="260"/>
    </row>
    <row r="54" spans="1:67" ht="13.35" customHeight="1">
      <c r="A54" s="1100" t="s">
        <v>726</v>
      </c>
      <c r="B54" s="1100"/>
      <c r="C54" s="1100"/>
      <c r="D54" s="2"/>
      <c r="E54" s="195"/>
      <c r="F54" s="640"/>
      <c r="G54" s="195"/>
      <c r="H54" s="639"/>
      <c r="I54" s="195"/>
      <c r="J54" s="639"/>
      <c r="K54" s="195"/>
      <c r="L54" s="639"/>
      <c r="M54" s="195"/>
      <c r="N54" s="639"/>
      <c r="O54" s="195"/>
      <c r="P54" s="639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258"/>
      <c r="AB54" s="258"/>
      <c r="AC54" s="258"/>
      <c r="AD54" s="258"/>
      <c r="AE54" s="258"/>
      <c r="AF54" s="258"/>
      <c r="AG54" s="260"/>
      <c r="AH54" s="260"/>
      <c r="AI54" s="260"/>
      <c r="AJ54" s="260"/>
      <c r="AK54" s="260"/>
      <c r="AL54" s="260"/>
      <c r="AM54" s="260"/>
      <c r="AN54" s="260"/>
      <c r="AO54" s="260"/>
      <c r="AP54" s="260"/>
      <c r="AQ54" s="260"/>
      <c r="AR54" s="260"/>
      <c r="AS54" s="260"/>
      <c r="AT54" s="260"/>
      <c r="AU54" s="260"/>
      <c r="AV54" s="260"/>
      <c r="AW54" s="260"/>
      <c r="AX54" s="260"/>
      <c r="AY54" s="260"/>
      <c r="AZ54" s="260"/>
      <c r="BA54" s="260"/>
      <c r="BB54" s="260"/>
      <c r="BC54" s="260"/>
      <c r="BD54" s="260"/>
      <c r="BE54" s="260"/>
      <c r="BF54" s="260"/>
      <c r="BG54" s="260"/>
      <c r="BH54" s="260"/>
      <c r="BI54" s="260"/>
      <c r="BJ54" s="260"/>
      <c r="BK54" s="260"/>
      <c r="BL54" s="260"/>
      <c r="BM54" s="260"/>
      <c r="BN54" s="260"/>
      <c r="BO54" s="260"/>
    </row>
    <row r="55" spans="1:67" ht="13.35" customHeight="1">
      <c r="A55" s="120"/>
      <c r="B55" s="62" t="s">
        <v>715</v>
      </c>
      <c r="C55" s="120"/>
      <c r="D55" s="141"/>
      <c r="E55" s="195">
        <v>4730913.79211275</v>
      </c>
      <c r="F55" s="639">
        <v>100</v>
      </c>
      <c r="G55" s="195">
        <v>838768.05665618682</v>
      </c>
      <c r="H55" s="639">
        <f t="shared" si="7"/>
        <v>17.729514709284238</v>
      </c>
      <c r="I55" s="195">
        <v>529602.69475175336</v>
      </c>
      <c r="J55" s="639">
        <f t="shared" si="7"/>
        <v>11.194511631868931</v>
      </c>
      <c r="K55" s="195">
        <v>1947101.0723326704</v>
      </c>
      <c r="L55" s="639">
        <f t="shared" ref="L55:L64" si="17">K55/$E55*100</f>
        <v>41.156976387496726</v>
      </c>
      <c r="M55" s="195">
        <v>92439.882608832224</v>
      </c>
      <c r="N55" s="639">
        <f t="shared" ref="N55:N64" si="18">M55/$E55*100</f>
        <v>1.9539540704154337</v>
      </c>
      <c r="O55" s="195">
        <v>1323002.0857633096</v>
      </c>
      <c r="P55" s="639">
        <f t="shared" ref="P55:P64" si="19">O55/$E55*100</f>
        <v>27.965043200934719</v>
      </c>
      <c r="Q55" s="385"/>
      <c r="R55" s="107"/>
      <c r="S55" s="385"/>
      <c r="T55" s="107"/>
      <c r="U55" s="385"/>
      <c r="V55" s="107"/>
      <c r="W55" s="107"/>
      <c r="X55" s="107"/>
      <c r="Y55" s="107"/>
      <c r="Z55" s="107"/>
      <c r="AA55" s="258"/>
      <c r="AB55" s="258"/>
      <c r="AC55" s="258"/>
      <c r="AD55" s="258"/>
      <c r="AE55" s="258"/>
      <c r="AF55" s="258"/>
    </row>
    <row r="56" spans="1:67" ht="13.35" customHeight="1">
      <c r="A56" s="6"/>
      <c r="B56" s="62" t="s">
        <v>716</v>
      </c>
      <c r="C56" s="6"/>
      <c r="D56" s="2"/>
      <c r="E56" s="195">
        <v>7775880.4946906213</v>
      </c>
      <c r="F56" s="639">
        <v>100</v>
      </c>
      <c r="G56" s="195">
        <v>1453181.3490569757</v>
      </c>
      <c r="H56" s="639">
        <f t="shared" si="7"/>
        <v>18.688318963353531</v>
      </c>
      <c r="I56" s="195">
        <v>1387138.4986468935</v>
      </c>
      <c r="J56" s="639">
        <f t="shared" si="7"/>
        <v>17.838989418549232</v>
      </c>
      <c r="K56" s="195">
        <v>2803667.3831018689</v>
      </c>
      <c r="L56" s="639">
        <f t="shared" si="17"/>
        <v>36.055947426355331</v>
      </c>
      <c r="M56" s="195">
        <v>16377.58395197971</v>
      </c>
      <c r="N56" s="639">
        <f t="shared" si="18"/>
        <v>0.21062031448608734</v>
      </c>
      <c r="O56" s="195">
        <v>2115515.679932904</v>
      </c>
      <c r="P56" s="639">
        <f t="shared" si="19"/>
        <v>27.206123877255834</v>
      </c>
      <c r="Q56" s="385"/>
      <c r="R56" s="107"/>
      <c r="S56" s="385"/>
      <c r="T56" s="107"/>
      <c r="U56" s="385"/>
      <c r="V56" s="107"/>
      <c r="W56" s="107"/>
      <c r="X56" s="107"/>
      <c r="Y56" s="107"/>
      <c r="Z56" s="107"/>
      <c r="AA56" s="258"/>
      <c r="AB56" s="258"/>
      <c r="AC56" s="258"/>
      <c r="AD56" s="258"/>
      <c r="AE56" s="258"/>
      <c r="AF56" s="258"/>
      <c r="AG56" s="260"/>
      <c r="AH56" s="260"/>
      <c r="AI56" s="260"/>
      <c r="AJ56" s="260"/>
      <c r="AK56" s="260"/>
      <c r="AL56" s="260"/>
      <c r="AM56" s="260"/>
      <c r="AN56" s="260"/>
      <c r="AO56" s="260"/>
      <c r="AP56" s="260"/>
      <c r="AQ56" s="260"/>
      <c r="AR56" s="260"/>
      <c r="AS56" s="260"/>
      <c r="AT56" s="260"/>
      <c r="AU56" s="260"/>
      <c r="AV56" s="260"/>
      <c r="AW56" s="260"/>
      <c r="AX56" s="260"/>
      <c r="AY56" s="260"/>
      <c r="AZ56" s="260"/>
      <c r="BA56" s="260"/>
      <c r="BB56" s="260"/>
      <c r="BC56" s="260"/>
      <c r="BD56" s="260"/>
      <c r="BE56" s="260"/>
      <c r="BF56" s="260"/>
      <c r="BG56" s="260"/>
      <c r="BH56" s="260"/>
      <c r="BI56" s="260"/>
      <c r="BJ56" s="260"/>
      <c r="BK56" s="260"/>
      <c r="BL56" s="260"/>
      <c r="BM56" s="260"/>
      <c r="BN56" s="260"/>
      <c r="BO56" s="260"/>
    </row>
    <row r="57" spans="1:67" ht="13.35" customHeight="1">
      <c r="A57" s="98"/>
      <c r="B57" s="62" t="s">
        <v>717</v>
      </c>
      <c r="C57" s="98"/>
      <c r="D57" s="140"/>
      <c r="E57" s="195">
        <v>13479992.385213541</v>
      </c>
      <c r="F57" s="639">
        <v>100</v>
      </c>
      <c r="G57" s="195">
        <v>3093906.2283332688</v>
      </c>
      <c r="H57" s="639">
        <f t="shared" si="7"/>
        <v>22.951839585065592</v>
      </c>
      <c r="I57" s="195">
        <v>1431275.7047111446</v>
      </c>
      <c r="J57" s="639">
        <f t="shared" si="7"/>
        <v>10.617778288073353</v>
      </c>
      <c r="K57" s="195">
        <v>4926828.5786001217</v>
      </c>
      <c r="L57" s="639">
        <f t="shared" si="17"/>
        <v>36.549194078213674</v>
      </c>
      <c r="M57" s="195">
        <v>398090.01035656861</v>
      </c>
      <c r="N57" s="639">
        <f t="shared" si="18"/>
        <v>2.9531916560519802</v>
      </c>
      <c r="O57" s="195">
        <v>3629891.863212449</v>
      </c>
      <c r="P57" s="639">
        <f t="shared" si="19"/>
        <v>26.927996392595489</v>
      </c>
      <c r="Q57" s="385"/>
      <c r="R57" s="107"/>
      <c r="S57" s="385"/>
      <c r="T57" s="107"/>
      <c r="U57" s="385"/>
      <c r="V57" s="107"/>
      <c r="W57" s="107"/>
      <c r="X57" s="107"/>
      <c r="Y57" s="107"/>
      <c r="Z57" s="107"/>
      <c r="AA57" s="258"/>
      <c r="AB57" s="258"/>
      <c r="AC57" s="258"/>
      <c r="AD57" s="258"/>
      <c r="AE57" s="258"/>
      <c r="AF57" s="258"/>
      <c r="AG57" s="260"/>
      <c r="AH57" s="260"/>
      <c r="AI57" s="260"/>
      <c r="AJ57" s="260"/>
      <c r="AK57" s="260"/>
      <c r="AL57" s="260"/>
      <c r="AM57" s="260"/>
      <c r="AN57" s="260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60"/>
      <c r="BE57" s="260"/>
      <c r="BF57" s="260"/>
      <c r="BG57" s="260"/>
      <c r="BH57" s="260"/>
      <c r="BI57" s="260"/>
      <c r="BJ57" s="260"/>
      <c r="BK57" s="260"/>
      <c r="BL57" s="260"/>
      <c r="BM57" s="260"/>
      <c r="BN57" s="260"/>
      <c r="BO57" s="260"/>
    </row>
    <row r="58" spans="1:67" ht="13.35" customHeight="1">
      <c r="A58" s="98"/>
      <c r="B58" s="62" t="s">
        <v>718</v>
      </c>
      <c r="C58" s="98"/>
      <c r="D58" s="140"/>
      <c r="E58" s="195">
        <v>25591024.624262694</v>
      </c>
      <c r="F58" s="639">
        <v>100</v>
      </c>
      <c r="G58" s="195">
        <v>6698549.7627676511</v>
      </c>
      <c r="H58" s="639">
        <f t="shared" si="7"/>
        <v>26.175387117625593</v>
      </c>
      <c r="I58" s="195">
        <v>4391501.1500960514</v>
      </c>
      <c r="J58" s="639">
        <f t="shared" si="7"/>
        <v>17.160317785527415</v>
      </c>
      <c r="K58" s="195">
        <v>8607351.4189804439</v>
      </c>
      <c r="L58" s="639">
        <f t="shared" si="17"/>
        <v>33.634258672159092</v>
      </c>
      <c r="M58" s="195">
        <v>1069817.4530528614</v>
      </c>
      <c r="N58" s="639">
        <f t="shared" si="18"/>
        <v>4.1804400908534705</v>
      </c>
      <c r="O58" s="195">
        <v>4823804.8393656928</v>
      </c>
      <c r="P58" s="639">
        <f t="shared" si="19"/>
        <v>18.849596333834455</v>
      </c>
      <c r="Q58" s="385"/>
      <c r="R58" s="107"/>
      <c r="S58" s="385"/>
      <c r="T58" s="107"/>
      <c r="U58" s="385"/>
      <c r="V58" s="107"/>
      <c r="W58" s="107"/>
      <c r="X58" s="107"/>
      <c r="Y58" s="107"/>
      <c r="Z58" s="107"/>
      <c r="AA58" s="258"/>
      <c r="AB58" s="258"/>
      <c r="AC58" s="258"/>
      <c r="AD58" s="258"/>
      <c r="AE58" s="258"/>
      <c r="AF58" s="258"/>
      <c r="AG58" s="260"/>
      <c r="AH58" s="260"/>
      <c r="AI58" s="260"/>
      <c r="AJ58" s="260"/>
      <c r="AK58" s="260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  <c r="BB58" s="260"/>
      <c r="BC58" s="260"/>
      <c r="BD58" s="260"/>
      <c r="BE58" s="260"/>
      <c r="BF58" s="260"/>
      <c r="BG58" s="260"/>
      <c r="BH58" s="260"/>
      <c r="BI58" s="260"/>
      <c r="BJ58" s="260"/>
      <c r="BK58" s="260"/>
      <c r="BL58" s="260"/>
      <c r="BM58" s="260"/>
      <c r="BN58" s="260"/>
      <c r="BO58" s="260"/>
    </row>
    <row r="59" spans="1:67" ht="13.35" customHeight="1">
      <c r="A59" s="98"/>
      <c r="B59" s="62" t="s">
        <v>719</v>
      </c>
      <c r="C59" s="98"/>
      <c r="D59" s="140"/>
      <c r="E59" s="195">
        <v>44917477.198573358</v>
      </c>
      <c r="F59" s="639">
        <v>100</v>
      </c>
      <c r="G59" s="195">
        <v>14479631.488964068</v>
      </c>
      <c r="H59" s="639">
        <f t="shared" si="7"/>
        <v>32.236074668556768</v>
      </c>
      <c r="I59" s="195">
        <v>4934914.8017516211</v>
      </c>
      <c r="J59" s="639">
        <f t="shared" si="7"/>
        <v>10.986625050055929</v>
      </c>
      <c r="K59" s="195">
        <v>15070756.607090708</v>
      </c>
      <c r="L59" s="639">
        <f t="shared" si="17"/>
        <v>33.552099421045348</v>
      </c>
      <c r="M59" s="195">
        <v>1810580.1737899042</v>
      </c>
      <c r="N59" s="639">
        <f t="shared" si="18"/>
        <v>4.030903529567353</v>
      </c>
      <c r="O59" s="195">
        <v>8621594.1269770376</v>
      </c>
      <c r="P59" s="639">
        <f t="shared" si="19"/>
        <v>19.19429733077456</v>
      </c>
      <c r="Q59" s="385"/>
      <c r="R59" s="107"/>
      <c r="S59" s="385"/>
      <c r="T59" s="107"/>
      <c r="U59" s="385"/>
      <c r="V59" s="107"/>
      <c r="W59" s="107"/>
      <c r="X59" s="107"/>
      <c r="Y59" s="107"/>
      <c r="Z59" s="107"/>
      <c r="AA59" s="258"/>
      <c r="AB59" s="258"/>
      <c r="AC59" s="258"/>
      <c r="AD59" s="258"/>
      <c r="AE59" s="258"/>
      <c r="AF59" s="258"/>
      <c r="AG59" s="260"/>
      <c r="AH59" s="260"/>
      <c r="AI59" s="260"/>
      <c r="AJ59" s="260"/>
      <c r="AK59" s="260"/>
      <c r="AL59" s="260"/>
      <c r="AM59" s="260"/>
      <c r="AN59" s="260"/>
      <c r="AO59" s="260"/>
      <c r="AP59" s="260"/>
      <c r="AQ59" s="260"/>
      <c r="AR59" s="260"/>
      <c r="AS59" s="260"/>
      <c r="AT59" s="260"/>
      <c r="AU59" s="260"/>
      <c r="AV59" s="260"/>
      <c r="AW59" s="260"/>
      <c r="AX59" s="260"/>
      <c r="AY59" s="260"/>
      <c r="AZ59" s="260"/>
      <c r="BA59" s="260"/>
      <c r="BB59" s="260"/>
      <c r="BC59" s="260"/>
      <c r="BD59" s="260"/>
      <c r="BE59" s="260"/>
      <c r="BF59" s="260"/>
      <c r="BG59" s="260"/>
      <c r="BH59" s="260"/>
      <c r="BI59" s="260"/>
      <c r="BJ59" s="260"/>
      <c r="BK59" s="260"/>
      <c r="BL59" s="260"/>
      <c r="BM59" s="260"/>
      <c r="BN59" s="260"/>
      <c r="BO59" s="260"/>
    </row>
    <row r="60" spans="1:67" ht="13.35" customHeight="1">
      <c r="A60" s="98"/>
      <c r="B60" s="62" t="s">
        <v>720</v>
      </c>
      <c r="C60" s="98"/>
      <c r="D60" s="140"/>
      <c r="E60" s="195">
        <v>82025888.453448594</v>
      </c>
      <c r="F60" s="639">
        <v>100</v>
      </c>
      <c r="G60" s="195">
        <v>26602973.095996197</v>
      </c>
      <c r="H60" s="639">
        <f t="shared" si="7"/>
        <v>32.432410788325619</v>
      </c>
      <c r="I60" s="195">
        <v>10898530.736276357</v>
      </c>
      <c r="J60" s="639">
        <f t="shared" si="7"/>
        <v>13.286696361065934</v>
      </c>
      <c r="K60" s="195">
        <v>28076097.766321033</v>
      </c>
      <c r="L60" s="639">
        <f t="shared" si="17"/>
        <v>34.228337291652508</v>
      </c>
      <c r="M60" s="195">
        <v>3724066.8665986233</v>
      </c>
      <c r="N60" s="639">
        <f t="shared" si="18"/>
        <v>4.5401115877118592</v>
      </c>
      <c r="O60" s="195">
        <v>12724219.988256374</v>
      </c>
      <c r="P60" s="639">
        <f t="shared" si="19"/>
        <v>15.512443971244071</v>
      </c>
      <c r="Q60" s="385"/>
      <c r="R60" s="107"/>
      <c r="S60" s="385"/>
      <c r="T60" s="107"/>
      <c r="U60" s="385"/>
      <c r="V60" s="107"/>
      <c r="W60" s="107"/>
      <c r="X60" s="107"/>
      <c r="Y60" s="107"/>
      <c r="Z60" s="107"/>
      <c r="AA60" s="258"/>
      <c r="AB60" s="258"/>
      <c r="AC60" s="258"/>
      <c r="AD60" s="258"/>
      <c r="AE60" s="258"/>
      <c r="AF60" s="258"/>
      <c r="AG60" s="260"/>
      <c r="AH60" s="260"/>
      <c r="AI60" s="260"/>
      <c r="AJ60" s="260"/>
      <c r="AK60" s="260"/>
      <c r="AL60" s="26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/>
      <c r="BA60" s="260"/>
      <c r="BB60" s="260"/>
      <c r="BC60" s="260"/>
      <c r="BD60" s="260"/>
      <c r="BE60" s="260"/>
      <c r="BF60" s="260"/>
      <c r="BG60" s="260"/>
      <c r="BH60" s="260"/>
      <c r="BI60" s="260"/>
      <c r="BJ60" s="260"/>
      <c r="BK60" s="260"/>
      <c r="BL60" s="260"/>
      <c r="BM60" s="260"/>
      <c r="BN60" s="260"/>
      <c r="BO60" s="260"/>
    </row>
    <row r="61" spans="1:67" ht="13.35" customHeight="1">
      <c r="A61" s="98"/>
      <c r="B61" s="62" t="s">
        <v>721</v>
      </c>
      <c r="C61" s="98"/>
      <c r="D61" s="140"/>
      <c r="E61" s="195">
        <v>142588180.37464157</v>
      </c>
      <c r="F61" s="639">
        <v>100</v>
      </c>
      <c r="G61" s="195">
        <v>56745455.377649315</v>
      </c>
      <c r="H61" s="639">
        <f t="shared" si="7"/>
        <v>39.796745584770186</v>
      </c>
      <c r="I61" s="195">
        <v>16744077.318128336</v>
      </c>
      <c r="J61" s="639">
        <f t="shared" si="7"/>
        <v>11.742963038124419</v>
      </c>
      <c r="K61" s="195">
        <v>49284723.180587359</v>
      </c>
      <c r="L61" s="639">
        <f t="shared" si="17"/>
        <v>34.564381880107327</v>
      </c>
      <c r="M61" s="195">
        <v>4964207.0090411566</v>
      </c>
      <c r="N61" s="639">
        <f t="shared" si="18"/>
        <v>3.4814996558606834</v>
      </c>
      <c r="O61" s="195">
        <v>14849717.489235429</v>
      </c>
      <c r="P61" s="639">
        <f t="shared" si="19"/>
        <v>10.414409841137408</v>
      </c>
      <c r="Q61" s="385"/>
      <c r="R61" s="107"/>
      <c r="S61" s="385"/>
      <c r="T61" s="107"/>
      <c r="U61" s="385"/>
      <c r="V61" s="107"/>
      <c r="W61" s="107"/>
      <c r="X61" s="107"/>
      <c r="Y61" s="107"/>
      <c r="Z61" s="107"/>
      <c r="AA61" s="258"/>
      <c r="AB61" s="258"/>
      <c r="AC61" s="258"/>
      <c r="AD61" s="258"/>
      <c r="AE61" s="258"/>
      <c r="AF61" s="258"/>
      <c r="AG61" s="260"/>
      <c r="AH61" s="260"/>
      <c r="AI61" s="260"/>
      <c r="AJ61" s="260"/>
      <c r="AK61" s="260"/>
      <c r="AL61" s="260"/>
      <c r="AM61" s="260"/>
      <c r="AN61" s="260"/>
      <c r="AO61" s="260"/>
      <c r="AP61" s="260"/>
      <c r="AQ61" s="260"/>
      <c r="AR61" s="260"/>
      <c r="AS61" s="260"/>
      <c r="AT61" s="260"/>
      <c r="AU61" s="260"/>
      <c r="AV61" s="260"/>
      <c r="AW61" s="260"/>
      <c r="AX61" s="260"/>
      <c r="AY61" s="260"/>
      <c r="AZ61" s="260"/>
      <c r="BA61" s="260"/>
      <c r="BB61" s="260"/>
      <c r="BC61" s="260"/>
      <c r="BD61" s="260"/>
      <c r="BE61" s="260"/>
      <c r="BF61" s="260"/>
      <c r="BG61" s="260"/>
      <c r="BH61" s="260"/>
      <c r="BI61" s="260"/>
      <c r="BJ61" s="260"/>
      <c r="BK61" s="260"/>
      <c r="BL61" s="260"/>
      <c r="BM61" s="260"/>
      <c r="BN61" s="260"/>
      <c r="BO61" s="260"/>
    </row>
    <row r="62" spans="1:67" ht="13.35" customHeight="1">
      <c r="A62" s="98"/>
      <c r="B62" s="62" t="s">
        <v>722</v>
      </c>
      <c r="C62" s="98"/>
      <c r="D62" s="140"/>
      <c r="E62" s="195">
        <v>255822718.36457989</v>
      </c>
      <c r="F62" s="639">
        <v>100</v>
      </c>
      <c r="G62" s="195">
        <v>73689043.043873385</v>
      </c>
      <c r="H62" s="639">
        <f t="shared" si="7"/>
        <v>28.804729898482716</v>
      </c>
      <c r="I62" s="195">
        <v>90117043.111483693</v>
      </c>
      <c r="J62" s="639">
        <f t="shared" si="7"/>
        <v>35.226364447842137</v>
      </c>
      <c r="K62" s="195">
        <v>63222086.512347035</v>
      </c>
      <c r="L62" s="639">
        <f t="shared" si="17"/>
        <v>24.713241621585588</v>
      </c>
      <c r="M62" s="195">
        <v>5220275.6055446798</v>
      </c>
      <c r="N62" s="639">
        <f t="shared" si="18"/>
        <v>2.0405832753700648</v>
      </c>
      <c r="O62" s="195">
        <v>23574270.091331046</v>
      </c>
      <c r="P62" s="639">
        <f t="shared" si="19"/>
        <v>9.2150807567194697</v>
      </c>
      <c r="Q62" s="385"/>
      <c r="R62" s="107"/>
      <c r="S62" s="385"/>
      <c r="T62" s="107"/>
      <c r="U62" s="385"/>
      <c r="V62" s="107"/>
      <c r="W62" s="107"/>
      <c r="X62" s="107"/>
      <c r="Y62" s="107"/>
      <c r="Z62" s="107"/>
      <c r="AA62" s="258"/>
      <c r="AB62" s="258"/>
      <c r="AC62" s="258"/>
      <c r="AD62" s="258"/>
      <c r="AE62" s="258"/>
      <c r="AF62" s="258"/>
      <c r="AG62" s="260"/>
      <c r="AH62" s="260"/>
      <c r="AI62" s="260"/>
      <c r="AJ62" s="260"/>
      <c r="AK62" s="260"/>
      <c r="AL62" s="260"/>
      <c r="AM62" s="260"/>
      <c r="AN62" s="260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260"/>
      <c r="BA62" s="260"/>
      <c r="BB62" s="260"/>
      <c r="BC62" s="260"/>
      <c r="BD62" s="260"/>
      <c r="BE62" s="260"/>
      <c r="BF62" s="260"/>
      <c r="BG62" s="260"/>
      <c r="BH62" s="260"/>
      <c r="BI62" s="260"/>
      <c r="BJ62" s="260"/>
      <c r="BK62" s="260"/>
      <c r="BL62" s="260"/>
      <c r="BM62" s="260"/>
      <c r="BN62" s="260"/>
      <c r="BO62" s="260"/>
    </row>
    <row r="63" spans="1:67" s="120" customFormat="1" ht="13.35" customHeight="1">
      <c r="A63" s="98"/>
      <c r="B63" s="62" t="s">
        <v>723</v>
      </c>
      <c r="C63" s="98"/>
      <c r="D63" s="140"/>
      <c r="E63" s="195">
        <v>381334555.18847489</v>
      </c>
      <c r="F63" s="639">
        <v>100</v>
      </c>
      <c r="G63" s="195">
        <v>177800424.01488677</v>
      </c>
      <c r="H63" s="639">
        <f t="shared" si="7"/>
        <v>46.625835921690538</v>
      </c>
      <c r="I63" s="195">
        <v>71527605.345477164</v>
      </c>
      <c r="J63" s="639">
        <f t="shared" si="7"/>
        <v>18.757179062916183</v>
      </c>
      <c r="K63" s="195">
        <v>81180102.489304304</v>
      </c>
      <c r="L63" s="639">
        <f t="shared" si="17"/>
        <v>21.288420203404062</v>
      </c>
      <c r="M63" s="195">
        <v>6009350.9125634646</v>
      </c>
      <c r="N63" s="639">
        <f t="shared" si="18"/>
        <v>1.5758736864518712</v>
      </c>
      <c r="O63" s="195">
        <v>44817072.42624332</v>
      </c>
      <c r="P63" s="639">
        <f t="shared" si="19"/>
        <v>11.752691125537378</v>
      </c>
      <c r="Q63" s="385"/>
      <c r="R63" s="107"/>
      <c r="S63" s="385"/>
      <c r="T63" s="107"/>
      <c r="U63" s="385"/>
      <c r="V63" s="107"/>
      <c r="W63" s="107"/>
      <c r="X63" s="107"/>
      <c r="Y63" s="107"/>
      <c r="Z63" s="107"/>
      <c r="AA63" s="258"/>
      <c r="AB63" s="258"/>
      <c r="AC63" s="258"/>
      <c r="AD63" s="258"/>
      <c r="AE63" s="258"/>
      <c r="AF63" s="258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</row>
    <row r="64" spans="1:67" ht="13.35" customHeight="1" thickBot="1">
      <c r="A64" s="100"/>
      <c r="B64" s="63" t="s">
        <v>724</v>
      </c>
      <c r="C64" s="100"/>
      <c r="D64" s="142"/>
      <c r="E64" s="198">
        <v>1781320146.7172744</v>
      </c>
      <c r="F64" s="641">
        <v>100</v>
      </c>
      <c r="G64" s="198">
        <v>595624828.98222256</v>
      </c>
      <c r="H64" s="641">
        <f t="shared" si="7"/>
        <v>33.437270110029147</v>
      </c>
      <c r="I64" s="198">
        <v>449170080.2525425</v>
      </c>
      <c r="J64" s="641">
        <f t="shared" si="7"/>
        <v>25.21557290419134</v>
      </c>
      <c r="K64" s="198">
        <v>468436889.76342058</v>
      </c>
      <c r="L64" s="641">
        <f t="shared" si="17"/>
        <v>26.297175756232516</v>
      </c>
      <c r="M64" s="198">
        <v>16989380.059747726</v>
      </c>
      <c r="N64" s="641">
        <f t="shared" si="18"/>
        <v>0.95375219839380321</v>
      </c>
      <c r="O64" s="198">
        <v>251098967.6593411</v>
      </c>
      <c r="P64" s="641">
        <f t="shared" si="19"/>
        <v>14.096229031153193</v>
      </c>
      <c r="Q64" s="386"/>
      <c r="R64" s="108"/>
      <c r="S64" s="386"/>
      <c r="T64" s="108"/>
      <c r="U64" s="386"/>
      <c r="V64" s="108"/>
      <c r="W64" s="108"/>
      <c r="X64" s="108"/>
      <c r="Y64" s="108"/>
      <c r="Z64" s="108"/>
      <c r="AA64" s="258"/>
      <c r="AB64" s="258"/>
      <c r="AC64" s="258"/>
      <c r="AD64" s="258"/>
      <c r="AE64" s="258"/>
      <c r="AF64" s="258"/>
      <c r="AG64" s="260"/>
      <c r="AH64" s="260"/>
      <c r="AI64" s="260"/>
      <c r="AJ64" s="260"/>
      <c r="AK64" s="260"/>
      <c r="AL64" s="260"/>
      <c r="AM64" s="260"/>
      <c r="AN64" s="260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/>
      <c r="BA64" s="260"/>
      <c r="BB64" s="260"/>
      <c r="BC64" s="260"/>
      <c r="BD64" s="260"/>
      <c r="BE64" s="260"/>
      <c r="BF64" s="260"/>
      <c r="BG64" s="260"/>
      <c r="BH64" s="260"/>
      <c r="BI64" s="260"/>
      <c r="BJ64" s="260"/>
      <c r="BK64" s="260"/>
      <c r="BL64" s="260"/>
      <c r="BM64" s="260"/>
      <c r="BN64" s="260"/>
      <c r="BO64" s="260"/>
    </row>
    <row r="65" spans="1:22" s="642" customFormat="1">
      <c r="A65" s="395" t="s">
        <v>727</v>
      </c>
      <c r="B65" s="178"/>
      <c r="C65" s="178"/>
      <c r="D65" s="179"/>
      <c r="F65" s="643"/>
      <c r="H65" s="644"/>
      <c r="J65" s="644"/>
      <c r="L65" s="644"/>
      <c r="N65" s="644"/>
      <c r="P65" s="644"/>
      <c r="Q65" s="645"/>
    </row>
    <row r="66" spans="1:22">
      <c r="A66" s="115" t="s">
        <v>728</v>
      </c>
      <c r="H66" s="120"/>
      <c r="Q66" s="645"/>
      <c r="R66" s="642"/>
      <c r="S66" s="642"/>
      <c r="T66" s="642"/>
      <c r="U66" s="642"/>
      <c r="V66" s="642"/>
    </row>
  </sheetData>
  <mergeCells count="32">
    <mergeCell ref="A6:C6"/>
    <mergeCell ref="A11:C11"/>
    <mergeCell ref="A10:C10"/>
    <mergeCell ref="A16:C16"/>
    <mergeCell ref="A13:C13"/>
    <mergeCell ref="A15:C15"/>
    <mergeCell ref="A9:C9"/>
    <mergeCell ref="A12:C12"/>
    <mergeCell ref="A14:C14"/>
    <mergeCell ref="A54:C54"/>
    <mergeCell ref="A25:C25"/>
    <mergeCell ref="A8:C8"/>
    <mergeCell ref="A7:C7"/>
    <mergeCell ref="A18:C18"/>
    <mergeCell ref="A43:C43"/>
    <mergeCell ref="A32:C32"/>
    <mergeCell ref="A20:C20"/>
    <mergeCell ref="A19:C19"/>
    <mergeCell ref="A21:C21"/>
    <mergeCell ref="A22:C22"/>
    <mergeCell ref="A17:C17"/>
    <mergeCell ref="A23:C23"/>
    <mergeCell ref="A24:C24"/>
    <mergeCell ref="A1:I1"/>
    <mergeCell ref="M3:N4"/>
    <mergeCell ref="O3:P4"/>
    <mergeCell ref="E3:F4"/>
    <mergeCell ref="G3:H4"/>
    <mergeCell ref="K3:L4"/>
    <mergeCell ref="A3:C5"/>
    <mergeCell ref="I3:I4"/>
    <mergeCell ref="J3:J4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9" max="58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Y76"/>
  <sheetViews>
    <sheetView view="pageBreakPreview" topLeftCell="A49" zoomScaleNormal="75" workbookViewId="0">
      <selection activeCell="J65" sqref="J65"/>
    </sheetView>
  </sheetViews>
  <sheetFormatPr defaultColWidth="9.109375" defaultRowHeight="15.6"/>
  <cols>
    <col min="1" max="1" width="2.33203125" style="37" customWidth="1"/>
    <col min="2" max="2" width="15.6640625" style="37" customWidth="1"/>
    <col min="3" max="3" width="2.33203125" style="37" customWidth="1"/>
    <col min="4" max="4" width="1.6640625" style="38" customWidth="1"/>
    <col min="5" max="5" width="14.33203125" style="48" customWidth="1"/>
    <col min="6" max="6" width="13.6640625" style="48" customWidth="1"/>
    <col min="7" max="8" width="18.33203125" style="48" customWidth="1"/>
    <col min="9" max="14" width="15.33203125" style="48" customWidth="1"/>
    <col min="15" max="15" width="9.109375" style="48"/>
    <col min="16" max="18" width="14.88671875" style="48" bestFit="1" customWidth="1"/>
    <col min="19" max="20" width="12.33203125" style="48" bestFit="1" customWidth="1"/>
    <col min="21" max="21" width="14.88671875" style="48" bestFit="1" customWidth="1"/>
    <col min="22" max="22" width="13.5546875" style="48" bestFit="1" customWidth="1"/>
    <col min="23" max="24" width="12.33203125" style="48" bestFit="1" customWidth="1"/>
    <col min="25" max="25" width="13.5546875" style="48" bestFit="1" customWidth="1"/>
    <col min="26" max="16384" width="9.109375" style="48"/>
  </cols>
  <sheetData>
    <row r="1" spans="1:25" s="24" customFormat="1" ht="35.1" customHeight="1">
      <c r="A1" s="583"/>
      <c r="B1" s="583"/>
      <c r="C1" s="583"/>
      <c r="D1" s="583"/>
      <c r="E1" s="646"/>
      <c r="F1" s="646"/>
      <c r="G1" s="646"/>
      <c r="H1" s="647" t="s">
        <v>606</v>
      </c>
      <c r="I1" s="648" t="s">
        <v>312</v>
      </c>
      <c r="J1" s="646"/>
      <c r="K1" s="646"/>
      <c r="L1" s="646"/>
      <c r="M1" s="646"/>
      <c r="N1" s="646"/>
    </row>
    <row r="2" spans="1:25" ht="12.9" customHeight="1" thickBot="1">
      <c r="A2" s="48"/>
      <c r="B2" s="26"/>
      <c r="C2" s="26"/>
      <c r="D2" s="27"/>
      <c r="E2" s="51"/>
      <c r="F2" s="51"/>
      <c r="G2" s="51"/>
      <c r="H2" s="51"/>
      <c r="I2" s="51"/>
      <c r="J2" s="51"/>
      <c r="K2" s="51"/>
      <c r="L2" s="51"/>
      <c r="M2" s="51"/>
      <c r="N2" s="28" t="s">
        <v>66</v>
      </c>
    </row>
    <row r="3" spans="1:25" ht="15" customHeight="1">
      <c r="A3" s="1300" t="s">
        <v>23</v>
      </c>
      <c r="B3" s="1300"/>
      <c r="C3" s="1300"/>
      <c r="D3" s="29"/>
      <c r="E3" s="1326" t="s">
        <v>78</v>
      </c>
      <c r="F3" s="649" t="s">
        <v>224</v>
      </c>
      <c r="G3" s="649"/>
      <c r="H3" s="649"/>
      <c r="I3" s="649"/>
      <c r="J3" s="649"/>
      <c r="K3" s="649" t="s">
        <v>225</v>
      </c>
      <c r="L3" s="649"/>
      <c r="M3" s="649"/>
      <c r="N3" s="650"/>
      <c r="U3" s="610"/>
    </row>
    <row r="4" spans="1:25" ht="15" customHeight="1">
      <c r="A4" s="1301"/>
      <c r="B4" s="1301"/>
      <c r="C4" s="1301"/>
      <c r="D4" s="30"/>
      <c r="E4" s="1327"/>
      <c r="F4" s="1331" t="s">
        <v>204</v>
      </c>
      <c r="G4" s="1331" t="s">
        <v>87</v>
      </c>
      <c r="H4" s="1331" t="s">
        <v>205</v>
      </c>
      <c r="I4" s="1329" t="s">
        <v>206</v>
      </c>
      <c r="J4" s="1332" t="s">
        <v>915</v>
      </c>
      <c r="K4" s="1331" t="s">
        <v>204</v>
      </c>
      <c r="L4" s="1331" t="s">
        <v>207</v>
      </c>
      <c r="M4" s="1331" t="s">
        <v>208</v>
      </c>
      <c r="N4" s="1241" t="s">
        <v>916</v>
      </c>
    </row>
    <row r="5" spans="1:25" ht="48.75" customHeight="1">
      <c r="A5" s="1302"/>
      <c r="B5" s="1302"/>
      <c r="C5" s="1302"/>
      <c r="D5" s="31"/>
      <c r="E5" s="1328"/>
      <c r="F5" s="1328"/>
      <c r="G5" s="1328"/>
      <c r="H5" s="1328"/>
      <c r="I5" s="1330"/>
      <c r="J5" s="1333"/>
      <c r="K5" s="1328"/>
      <c r="L5" s="1328"/>
      <c r="M5" s="1328"/>
      <c r="N5" s="1160"/>
    </row>
    <row r="6" spans="1:25" s="40" customFormat="1" ht="18.75" hidden="1" customHeight="1">
      <c r="A6" s="1297" t="s">
        <v>212</v>
      </c>
      <c r="B6" s="1297"/>
      <c r="C6" s="1297"/>
      <c r="D6" s="32"/>
      <c r="E6" s="57">
        <v>34947120</v>
      </c>
      <c r="F6" s="58">
        <v>34076021</v>
      </c>
      <c r="G6" s="58">
        <v>46000497</v>
      </c>
      <c r="H6" s="58">
        <v>440516</v>
      </c>
      <c r="I6" s="58">
        <v>289039</v>
      </c>
      <c r="J6" s="58">
        <v>12654031</v>
      </c>
      <c r="K6" s="58">
        <v>871099</v>
      </c>
      <c r="L6" s="58">
        <v>69424</v>
      </c>
      <c r="M6" s="58">
        <v>283912</v>
      </c>
      <c r="N6" s="58">
        <v>517763</v>
      </c>
    </row>
    <row r="7" spans="1:25" s="40" customFormat="1" ht="18.75" hidden="1" customHeight="1">
      <c r="A7" s="1296" t="s">
        <v>213</v>
      </c>
      <c r="B7" s="1296"/>
      <c r="C7" s="1296"/>
      <c r="D7" s="32"/>
      <c r="E7" s="60">
        <v>32649973</v>
      </c>
      <c r="F7" s="59">
        <v>31551332</v>
      </c>
      <c r="G7" s="59">
        <v>48577440</v>
      </c>
      <c r="H7" s="59">
        <v>341342</v>
      </c>
      <c r="I7" s="59">
        <v>328995</v>
      </c>
      <c r="J7" s="59">
        <v>17696445</v>
      </c>
      <c r="K7" s="59">
        <v>1098641</v>
      </c>
      <c r="L7" s="59">
        <v>50673</v>
      </c>
      <c r="M7" s="59">
        <v>486427</v>
      </c>
      <c r="N7" s="59">
        <v>561542</v>
      </c>
    </row>
    <row r="8" spans="1:25" s="40" customFormat="1" ht="18.75" hidden="1" customHeight="1">
      <c r="A8" s="1296" t="s">
        <v>214</v>
      </c>
      <c r="B8" s="1296"/>
      <c r="C8" s="1296"/>
      <c r="D8" s="32"/>
      <c r="E8" s="60">
        <v>30230996.896078315</v>
      </c>
      <c r="F8" s="59">
        <v>29448516.026980244</v>
      </c>
      <c r="G8" s="59">
        <v>39301360.532441951</v>
      </c>
      <c r="H8" s="59">
        <v>150331.2242583418</v>
      </c>
      <c r="I8" s="59">
        <v>230623.29135080284</v>
      </c>
      <c r="J8" s="59">
        <v>10233799.021070853</v>
      </c>
      <c r="K8" s="59">
        <v>782480.86909807194</v>
      </c>
      <c r="L8" s="59">
        <v>28820.390377842774</v>
      </c>
      <c r="M8" s="59">
        <v>294069.00256670447</v>
      </c>
      <c r="N8" s="59">
        <v>459591.47615352477</v>
      </c>
    </row>
    <row r="9" spans="1:25" s="40" customFormat="1" ht="18.75" hidden="1" customHeight="1">
      <c r="A9" s="1296" t="s">
        <v>215</v>
      </c>
      <c r="B9" s="1296"/>
      <c r="C9" s="1296"/>
      <c r="D9" s="32"/>
      <c r="E9" s="60">
        <v>24047010.815616716</v>
      </c>
      <c r="F9" s="59">
        <v>23278361.159004904</v>
      </c>
      <c r="G9" s="59">
        <v>36368716.27196563</v>
      </c>
      <c r="H9" s="59">
        <v>302844.74791020888</v>
      </c>
      <c r="I9" s="59">
        <v>344188.88134766911</v>
      </c>
      <c r="J9" s="59">
        <v>13737388.742218625</v>
      </c>
      <c r="K9" s="59">
        <v>768649.65661186434</v>
      </c>
      <c r="L9" s="59">
        <v>45084.020470422343</v>
      </c>
      <c r="M9" s="59">
        <v>228503.8015179795</v>
      </c>
      <c r="N9" s="59">
        <v>495061.83462346229</v>
      </c>
    </row>
    <row r="10" spans="1:25" s="40" customFormat="1" ht="18.75" hidden="1" customHeight="1">
      <c r="A10" s="1296" t="s">
        <v>216</v>
      </c>
      <c r="B10" s="1296"/>
      <c r="C10" s="1296"/>
      <c r="D10" s="32"/>
      <c r="E10" s="60">
        <v>26861193.28509086</v>
      </c>
      <c r="F10" s="59">
        <v>25731372.084180005</v>
      </c>
      <c r="G10" s="59">
        <v>41836615.632318392</v>
      </c>
      <c r="H10" s="59">
        <v>341574.05454934301</v>
      </c>
      <c r="I10" s="59">
        <v>305936.25183100556</v>
      </c>
      <c r="J10" s="59">
        <v>16752753.854518794</v>
      </c>
      <c r="K10" s="59">
        <v>1129821.2009108898</v>
      </c>
      <c r="L10" s="59">
        <v>44059.363946770325</v>
      </c>
      <c r="M10" s="59">
        <v>218969.50455015549</v>
      </c>
      <c r="N10" s="59">
        <v>866792.33241396456</v>
      </c>
    </row>
    <row r="11" spans="1:25" s="23" customFormat="1" ht="18.75" hidden="1" customHeight="1">
      <c r="A11" s="1277" t="s">
        <v>217</v>
      </c>
      <c r="B11" s="1277"/>
      <c r="C11" s="1277"/>
      <c r="D11" s="22"/>
      <c r="E11" s="50">
        <v>36036883.255956419</v>
      </c>
      <c r="F11" s="50">
        <v>35102069.430312485</v>
      </c>
      <c r="G11" s="50">
        <v>58858545.063933872</v>
      </c>
      <c r="H11" s="50">
        <v>438645.43235744466</v>
      </c>
      <c r="I11" s="50">
        <v>253800.74035176329</v>
      </c>
      <c r="J11" s="50">
        <v>24448921.80633061</v>
      </c>
      <c r="K11" s="50">
        <v>934813.82564402907</v>
      </c>
      <c r="L11" s="50">
        <v>61007.252950212154</v>
      </c>
      <c r="M11" s="50">
        <v>186139.83651655164</v>
      </c>
      <c r="N11" s="50">
        <v>687666.73617726483</v>
      </c>
    </row>
    <row r="12" spans="1:25" s="40" customFormat="1" ht="18.75" hidden="1" customHeight="1">
      <c r="A12" s="1296" t="s">
        <v>218</v>
      </c>
      <c r="B12" s="1296"/>
      <c r="C12" s="1296"/>
      <c r="D12" s="32"/>
      <c r="E12" s="50">
        <v>39498517.644465148</v>
      </c>
      <c r="F12" s="50">
        <v>38362500.140195437</v>
      </c>
      <c r="G12" s="50">
        <v>69327874.35485062</v>
      </c>
      <c r="H12" s="50">
        <v>519730.47177366278</v>
      </c>
      <c r="I12" s="50">
        <v>654807.89479992352</v>
      </c>
      <c r="J12" s="50">
        <v>32139912.581228737</v>
      </c>
      <c r="K12" s="50">
        <v>1136017.5042696854</v>
      </c>
      <c r="L12" s="50">
        <v>102855.99369780894</v>
      </c>
      <c r="M12" s="50">
        <v>148873.37036470359</v>
      </c>
      <c r="N12" s="50">
        <v>884288.14020717284</v>
      </c>
    </row>
    <row r="13" spans="1:25" s="40" customFormat="1" ht="18.75" hidden="1" customHeight="1">
      <c r="A13" s="1277" t="s">
        <v>219</v>
      </c>
      <c r="B13" s="1277"/>
      <c r="C13" s="1277"/>
      <c r="D13" s="32"/>
      <c r="E13" s="50">
        <f>P13/12.737</f>
        <v>43826792.517200515</v>
      </c>
      <c r="F13" s="50">
        <f t="shared" ref="F13:N13" si="0">Q13/12.737</f>
        <v>42707391.650127418</v>
      </c>
      <c r="G13" s="50">
        <f t="shared" si="0"/>
        <v>74454591.507290483</v>
      </c>
      <c r="H13" s="50">
        <f t="shared" si="0"/>
        <v>603122.52150919731</v>
      </c>
      <c r="I13" s="50">
        <f t="shared" si="0"/>
        <v>638195.25280812557</v>
      </c>
      <c r="J13" s="50">
        <f t="shared" si="0"/>
        <v>32988517.63148037</v>
      </c>
      <c r="K13" s="50">
        <f t="shared" si="0"/>
        <v>1119400.8670730924</v>
      </c>
      <c r="L13" s="50">
        <f t="shared" si="0"/>
        <v>90328.077827797184</v>
      </c>
      <c r="M13" s="50">
        <f t="shared" si="0"/>
        <v>124560.87662092927</v>
      </c>
      <c r="N13" s="50">
        <f t="shared" si="0"/>
        <v>904511.91262436588</v>
      </c>
      <c r="P13" s="40">
        <v>558221856.29158294</v>
      </c>
      <c r="Q13" s="40">
        <v>543964047.44767296</v>
      </c>
      <c r="R13" s="40">
        <v>948328132.02835882</v>
      </c>
      <c r="S13" s="40">
        <v>7681971.5564626465</v>
      </c>
      <c r="T13" s="40">
        <v>8128692.9350170959</v>
      </c>
      <c r="U13" s="40">
        <v>420174749.07216549</v>
      </c>
      <c r="V13" s="40">
        <v>14257808.843909979</v>
      </c>
      <c r="W13" s="40">
        <v>1150508.7272926527</v>
      </c>
      <c r="X13" s="40">
        <v>1586531.885520776</v>
      </c>
      <c r="Y13" s="40">
        <v>11520768.231096549</v>
      </c>
    </row>
    <row r="14" spans="1:25" s="40" customFormat="1" ht="18.75" hidden="1" customHeight="1">
      <c r="A14" s="1296" t="s">
        <v>220</v>
      </c>
      <c r="B14" s="1296"/>
      <c r="C14" s="1296"/>
      <c r="D14" s="32"/>
      <c r="E14" s="50">
        <v>42281520.224319451</v>
      </c>
      <c r="F14" s="50">
        <v>41163562.898208246</v>
      </c>
      <c r="G14" s="50">
        <v>71715949.750442654</v>
      </c>
      <c r="H14" s="50">
        <v>657354.55604591989</v>
      </c>
      <c r="I14" s="50">
        <v>800278.83544631395</v>
      </c>
      <c r="J14" s="50">
        <v>32010020.243726578</v>
      </c>
      <c r="K14" s="50">
        <v>1117957.3261112205</v>
      </c>
      <c r="L14" s="50">
        <v>73948.423965190101</v>
      </c>
      <c r="M14" s="50">
        <v>173070.84563356638</v>
      </c>
      <c r="N14" s="50">
        <v>870938.05651246116</v>
      </c>
    </row>
    <row r="15" spans="1:25" s="40" customFormat="1" ht="18.75" hidden="1" customHeight="1">
      <c r="A15" s="1296" t="s">
        <v>221</v>
      </c>
      <c r="B15" s="1296"/>
      <c r="C15" s="1296"/>
      <c r="D15" s="32"/>
      <c r="E15" s="60">
        <f>('21'!E15/'1'!$E$16)*1000</f>
        <v>41438903.097240709</v>
      </c>
      <c r="F15" s="59">
        <f>('21'!F15/'1'!$E$16)*1000</f>
        <v>40508795.050827384</v>
      </c>
      <c r="G15" s="59">
        <f>('21'!G15/'1'!$E$16)*1000</f>
        <v>70608156.593412459</v>
      </c>
      <c r="H15" s="59">
        <f>('21'!H15/'1'!$E$16)*1000</f>
        <v>897135.63388862985</v>
      </c>
      <c r="I15" s="59">
        <f>('21'!I15/'1'!$E$16)*1000</f>
        <v>817818.93199254863</v>
      </c>
      <c r="J15" s="59">
        <f>('21'!J15/'1'!$E$16)*1000</f>
        <v>31814316.10846616</v>
      </c>
      <c r="K15" s="59">
        <f>('21'!K15/'1'!$E$16)*1000</f>
        <v>930108.04641337227</v>
      </c>
      <c r="L15" s="59">
        <f>('21'!L15/'1'!$E$16)*1000</f>
        <v>78975.728612209452</v>
      </c>
      <c r="M15" s="59">
        <f>('21'!M15/'1'!$E$16)*1000</f>
        <v>129939.06762689176</v>
      </c>
      <c r="N15" s="59">
        <f>('21'!N15/'1'!$E$16)*1000</f>
        <v>721193.25017427385</v>
      </c>
    </row>
    <row r="16" spans="1:25" s="40" customFormat="1" ht="16.5" hidden="1" customHeight="1">
      <c r="A16" s="1296" t="s">
        <v>222</v>
      </c>
      <c r="B16" s="1296"/>
      <c r="C16" s="1296"/>
      <c r="D16" s="32"/>
      <c r="E16" s="60">
        <v>38246013.372758999</v>
      </c>
      <c r="F16" s="59">
        <v>37379270.592444606</v>
      </c>
      <c r="G16" s="59">
        <v>61975206.608392224</v>
      </c>
      <c r="H16" s="59">
        <v>937969.84337529377</v>
      </c>
      <c r="I16" s="59">
        <v>633062.88120677276</v>
      </c>
      <c r="J16" s="59">
        <v>26166968.740529701</v>
      </c>
      <c r="K16" s="59">
        <v>866742.78031446622</v>
      </c>
      <c r="L16" s="59">
        <v>84814.985839979679</v>
      </c>
      <c r="M16" s="59">
        <v>83116.845700088335</v>
      </c>
      <c r="N16" s="59">
        <v>698810.94877439819</v>
      </c>
    </row>
    <row r="17" spans="1:14" s="40" customFormat="1" ht="18.75" hidden="1" customHeight="1">
      <c r="A17" s="1296" t="s">
        <v>365</v>
      </c>
      <c r="B17" s="1296"/>
      <c r="C17" s="1296"/>
      <c r="D17" s="32"/>
      <c r="E17" s="611">
        <v>40964835.446321748</v>
      </c>
      <c r="F17" s="611">
        <v>40029852.161319748</v>
      </c>
      <c r="G17" s="611">
        <v>65919247.596054628</v>
      </c>
      <c r="H17" s="611">
        <v>448536.17019597779</v>
      </c>
      <c r="I17" s="611">
        <v>1122119.6564317695</v>
      </c>
      <c r="J17" s="611">
        <v>27460051.261362851</v>
      </c>
      <c r="K17" s="611">
        <v>934983.28500213171</v>
      </c>
      <c r="L17" s="611">
        <v>90210.527869670492</v>
      </c>
      <c r="M17" s="611">
        <v>77043.061375499645</v>
      </c>
      <c r="N17" s="611">
        <v>767729.69575696322</v>
      </c>
    </row>
    <row r="18" spans="1:14" s="40" customFormat="1" ht="18.75" hidden="1" customHeight="1">
      <c r="A18" s="1296" t="s">
        <v>979</v>
      </c>
      <c r="B18" s="1296"/>
      <c r="C18" s="1296"/>
      <c r="D18" s="32"/>
      <c r="E18" s="611">
        <f>'[1]21'!E18/'[1]1'!$E$19*1000</f>
        <v>43382558.55981715</v>
      </c>
      <c r="F18" s="611">
        <f>'[1]21'!F18/'[1]1'!$E$19*1000</f>
        <v>42313506.035672188</v>
      </c>
      <c r="G18" s="611">
        <f>'[1]21'!G18/'[1]1'!$E$19*1000</f>
        <v>69319831.213183433</v>
      </c>
      <c r="H18" s="611">
        <f>'[1]21'!H18/'[1]1'!$E$19*1000</f>
        <v>612537.07088333368</v>
      </c>
      <c r="I18" s="611">
        <f>'[1]21'!I18/'[1]1'!$E$19*1000</f>
        <v>827645.68785208429</v>
      </c>
      <c r="J18" s="611">
        <f>'[1]21'!J18/'[1]1'!$E$19*1000</f>
        <v>28446507.936246682</v>
      </c>
      <c r="K18" s="611">
        <f>'[1]21'!K18/'[1]1'!$E$19*1000</f>
        <v>1069052.5241449228</v>
      </c>
      <c r="L18" s="611">
        <f>'[1]21'!L18/'[1]1'!$E$19*1000</f>
        <v>78019.972878797911</v>
      </c>
      <c r="M18" s="611">
        <f>'[1]21'!M18/'[1]1'!$E$19*1000</f>
        <v>87987.335787196484</v>
      </c>
      <c r="N18" s="611">
        <f>'[1]21'!N18/'[1]1'!$E$19*1000</f>
        <v>903045.21547892829</v>
      </c>
    </row>
    <row r="19" spans="1:14" ht="18.75" customHeight="1">
      <c r="A19" s="1296" t="s">
        <v>980</v>
      </c>
      <c r="B19" s="1296"/>
      <c r="C19" s="1296"/>
      <c r="D19" s="651"/>
      <c r="E19" s="611">
        <v>39096934.490936048</v>
      </c>
      <c r="F19" s="611">
        <v>38228265.658148304</v>
      </c>
      <c r="G19" s="611">
        <v>66260238.123602018</v>
      </c>
      <c r="H19" s="611">
        <v>326546.77680169232</v>
      </c>
      <c r="I19" s="611">
        <v>777166.45582599915</v>
      </c>
      <c r="J19" s="611">
        <v>29135685.698081363</v>
      </c>
      <c r="K19" s="611">
        <v>868668.83278770209</v>
      </c>
      <c r="L19" s="611">
        <v>77330.224084241898</v>
      </c>
      <c r="M19" s="611">
        <v>81063.815260754927</v>
      </c>
      <c r="N19" s="611">
        <v>710274.7934427039</v>
      </c>
    </row>
    <row r="20" spans="1:14" ht="18.75" customHeight="1">
      <c r="A20" s="1296" t="s">
        <v>981</v>
      </c>
      <c r="B20" s="1296"/>
      <c r="C20" s="1296"/>
      <c r="D20" s="651"/>
      <c r="E20" s="611">
        <v>37552211.996995367</v>
      </c>
      <c r="F20" s="611">
        <v>36592047.034871571</v>
      </c>
      <c r="G20" s="611">
        <v>65720360.405909821</v>
      </c>
      <c r="H20" s="611">
        <v>518703.31944806885</v>
      </c>
      <c r="I20" s="611">
        <v>604116.02046766458</v>
      </c>
      <c r="J20" s="611">
        <v>30251132.710953962</v>
      </c>
      <c r="K20" s="611">
        <v>960164.96212380577</v>
      </c>
      <c r="L20" s="611">
        <v>79365.495135278732</v>
      </c>
      <c r="M20" s="611">
        <v>90171.153478515465</v>
      </c>
      <c r="N20" s="611">
        <v>790628.31351001363</v>
      </c>
    </row>
    <row r="21" spans="1:14" ht="18.75" customHeight="1">
      <c r="A21" s="1296" t="s">
        <v>982</v>
      </c>
      <c r="B21" s="1296"/>
      <c r="C21" s="1296"/>
      <c r="D21" s="651"/>
      <c r="E21" s="611">
        <v>39670326.330035061</v>
      </c>
      <c r="F21" s="611">
        <v>38835906.446937293</v>
      </c>
      <c r="G21" s="611">
        <v>67873117.140379712</v>
      </c>
      <c r="H21" s="611">
        <v>679506.78004701179</v>
      </c>
      <c r="I21" s="611">
        <v>953297.77096545475</v>
      </c>
      <c r="J21" s="611">
        <v>30670015.244454861</v>
      </c>
      <c r="K21" s="611">
        <v>834419.88309775898</v>
      </c>
      <c r="L21" s="611">
        <v>85420.482741866159</v>
      </c>
      <c r="M21" s="611">
        <v>88324.876693380662</v>
      </c>
      <c r="N21" s="611">
        <v>660674.52366251207</v>
      </c>
    </row>
    <row r="22" spans="1:14" ht="18.75" customHeight="1">
      <c r="A22" s="1296" t="s">
        <v>983</v>
      </c>
      <c r="B22" s="1296"/>
      <c r="C22" s="1296"/>
      <c r="D22" s="651"/>
      <c r="E22" s="611">
        <v>38278493.919796385</v>
      </c>
      <c r="F22" s="611">
        <v>37319589.298189677</v>
      </c>
      <c r="G22" s="611">
        <v>67982631.940358564</v>
      </c>
      <c r="H22" s="611">
        <v>462124.79648287781</v>
      </c>
      <c r="I22" s="611">
        <v>681441.75683798105</v>
      </c>
      <c r="J22" s="611">
        <v>31806609.195489831</v>
      </c>
      <c r="K22" s="611">
        <v>958904.621606634</v>
      </c>
      <c r="L22" s="611">
        <v>82332.207499315438</v>
      </c>
      <c r="M22" s="611">
        <v>84411.154239781245</v>
      </c>
      <c r="N22" s="611">
        <v>792161.25986754021</v>
      </c>
    </row>
    <row r="23" spans="1:14" ht="18.75" customHeight="1">
      <c r="A23" s="1296" t="s">
        <v>1111</v>
      </c>
      <c r="B23" s="1296"/>
      <c r="C23" s="1296"/>
      <c r="D23" s="651"/>
      <c r="E23" s="611">
        <v>34590952.917161189</v>
      </c>
      <c r="F23" s="611">
        <v>33827326.228730284</v>
      </c>
      <c r="G23" s="611">
        <v>61096346.422041625</v>
      </c>
      <c r="H23" s="611">
        <v>221816.29225732057</v>
      </c>
      <c r="I23" s="611">
        <v>891374.68833408027</v>
      </c>
      <c r="J23" s="611">
        <v>28382211.173902605</v>
      </c>
      <c r="K23" s="611">
        <v>763626.68843099498</v>
      </c>
      <c r="L23" s="611">
        <v>68289.697839853325</v>
      </c>
      <c r="M23" s="611">
        <v>77911.267637750876</v>
      </c>
      <c r="N23" s="611">
        <v>617425.72295339138</v>
      </c>
    </row>
    <row r="24" spans="1:14" s="49" customFormat="1" ht="18" customHeight="1">
      <c r="A24" s="1296" t="s">
        <v>63</v>
      </c>
      <c r="B24" s="1296"/>
      <c r="C24" s="1296"/>
      <c r="D24" s="32"/>
      <c r="E24" s="250"/>
      <c r="F24" s="250"/>
      <c r="G24" s="250"/>
      <c r="H24" s="250"/>
      <c r="I24" s="250"/>
      <c r="J24" s="250"/>
      <c r="K24" s="250"/>
      <c r="L24" s="250"/>
      <c r="M24" s="250"/>
      <c r="N24" s="250"/>
    </row>
    <row r="25" spans="1:14" ht="18" customHeight="1">
      <c r="A25" s="34"/>
      <c r="B25" s="34" t="s">
        <v>64</v>
      </c>
      <c r="C25" s="34"/>
      <c r="D25" s="594"/>
      <c r="E25" s="147">
        <v>46001104.69338686</v>
      </c>
      <c r="F25" s="147">
        <v>44930904.354932033</v>
      </c>
      <c r="G25" s="147">
        <v>82618151.213775367</v>
      </c>
      <c r="H25" s="147">
        <v>311894.98159520357</v>
      </c>
      <c r="I25" s="147">
        <v>1245951.1663977355</v>
      </c>
      <c r="J25" s="147">
        <v>39245093.006836116</v>
      </c>
      <c r="K25" s="147">
        <v>1070200.3384549387</v>
      </c>
      <c r="L25" s="147">
        <v>93121.396757670896</v>
      </c>
      <c r="M25" s="147">
        <v>109099.69249118466</v>
      </c>
      <c r="N25" s="147">
        <v>867979.24920608394</v>
      </c>
    </row>
    <row r="26" spans="1:14" ht="18" customHeight="1">
      <c r="A26" s="34"/>
      <c r="B26" s="34" t="s">
        <v>25</v>
      </c>
      <c r="C26" s="34"/>
      <c r="D26" s="594"/>
      <c r="E26" s="147">
        <v>6493768.3366651973</v>
      </c>
      <c r="F26" s="147">
        <v>6485070.8201832622</v>
      </c>
      <c r="G26" s="147">
        <v>8099494.7062991075</v>
      </c>
      <c r="H26" s="148">
        <v>0</v>
      </c>
      <c r="I26" s="147">
        <v>18239.874052738905</v>
      </c>
      <c r="J26" s="147">
        <v>1632663.7601685864</v>
      </c>
      <c r="K26" s="147">
        <v>8697.516481934761</v>
      </c>
      <c r="L26" s="148">
        <v>7142.3229736432822</v>
      </c>
      <c r="M26" s="147">
        <v>1110.6301819246569</v>
      </c>
      <c r="N26" s="147">
        <v>444.56332636681725</v>
      </c>
    </row>
    <row r="27" spans="1:14" ht="18" customHeight="1">
      <c r="A27" s="1296" t="s">
        <v>26</v>
      </c>
      <c r="B27" s="1296"/>
      <c r="C27" s="1296"/>
      <c r="D27" s="32"/>
      <c r="E27" s="147"/>
      <c r="F27" s="147"/>
      <c r="G27" s="147"/>
      <c r="H27" s="147"/>
      <c r="I27" s="147"/>
      <c r="J27" s="147"/>
      <c r="K27" s="147"/>
      <c r="L27" s="147"/>
      <c r="M27" s="147"/>
      <c r="N27" s="147"/>
    </row>
    <row r="28" spans="1:14" ht="18" customHeight="1">
      <c r="A28" s="34"/>
      <c r="B28" s="98" t="s">
        <v>81</v>
      </c>
      <c r="C28" s="34"/>
      <c r="D28" s="594"/>
      <c r="E28" s="147">
        <v>140188115.40889758</v>
      </c>
      <c r="F28" s="147">
        <v>135992776.87687877</v>
      </c>
      <c r="G28" s="147">
        <v>281739248.93665493</v>
      </c>
      <c r="H28" s="147">
        <v>1288345.7784448334</v>
      </c>
      <c r="I28" s="147">
        <v>1137942.8806826756</v>
      </c>
      <c r="J28" s="147">
        <v>148172760.71890339</v>
      </c>
      <c r="K28" s="147">
        <v>4195338.5320185963</v>
      </c>
      <c r="L28" s="147">
        <v>389099.97448828013</v>
      </c>
      <c r="M28" s="147">
        <v>442188.46782097663</v>
      </c>
      <c r="N28" s="147">
        <v>3364050.0897093406</v>
      </c>
    </row>
    <row r="29" spans="1:14" ht="18" customHeight="1">
      <c r="A29" s="34"/>
      <c r="B29" s="98" t="s">
        <v>82</v>
      </c>
      <c r="C29" s="34"/>
      <c r="D29" s="594"/>
      <c r="E29" s="147">
        <v>38284349.081485592</v>
      </c>
      <c r="F29" s="147">
        <v>38081786.682528146</v>
      </c>
      <c r="G29" s="147">
        <v>58055124.063887589</v>
      </c>
      <c r="H29" s="148">
        <v>65306.742015110693</v>
      </c>
      <c r="I29" s="147">
        <v>178427.46071481978</v>
      </c>
      <c r="J29" s="147">
        <v>20217071.584089343</v>
      </c>
      <c r="K29" s="147">
        <v>202562.39895739933</v>
      </c>
      <c r="L29" s="147">
        <v>11920.546938400586</v>
      </c>
      <c r="M29" s="147">
        <v>28773.20758478334</v>
      </c>
      <c r="N29" s="147">
        <v>161868.64443421556</v>
      </c>
    </row>
    <row r="30" spans="1:14" ht="18" customHeight="1">
      <c r="A30" s="34"/>
      <c r="B30" s="98" t="s">
        <v>83</v>
      </c>
      <c r="C30" s="34"/>
      <c r="D30" s="594"/>
      <c r="E30" s="147">
        <v>15350326.10268807</v>
      </c>
      <c r="F30" s="147">
        <v>15257238.186705699</v>
      </c>
      <c r="G30" s="147">
        <v>23159799.89109607</v>
      </c>
      <c r="H30" s="148">
        <v>59911.02095296132</v>
      </c>
      <c r="I30" s="147">
        <v>461354.93134952366</v>
      </c>
      <c r="J30" s="147">
        <v>8423827.6566928718</v>
      </c>
      <c r="K30" s="147">
        <v>93087.915982370265</v>
      </c>
      <c r="L30" s="147">
        <v>12244.747779309117</v>
      </c>
      <c r="M30" s="147">
        <v>10518.305557248506</v>
      </c>
      <c r="N30" s="147">
        <v>70324.862645812638</v>
      </c>
    </row>
    <row r="31" spans="1:14" ht="18" customHeight="1">
      <c r="A31" s="34"/>
      <c r="B31" s="98" t="s">
        <v>344</v>
      </c>
      <c r="C31" s="34"/>
      <c r="D31" s="594"/>
      <c r="E31" s="147">
        <v>6677714.454333581</v>
      </c>
      <c r="F31" s="147">
        <v>6670330.4449707763</v>
      </c>
      <c r="G31" s="147">
        <v>8002280.9399622977</v>
      </c>
      <c r="H31" s="148">
        <v>0</v>
      </c>
      <c r="I31" s="147">
        <v>296880.19232289965</v>
      </c>
      <c r="J31" s="147">
        <v>1628830.6873144205</v>
      </c>
      <c r="K31" s="147">
        <v>7384.0093628033437</v>
      </c>
      <c r="L31" s="148">
        <v>5905.6829186574751</v>
      </c>
      <c r="M31" s="147">
        <v>985.99882971738919</v>
      </c>
      <c r="N31" s="147">
        <v>492.32761442847897</v>
      </c>
    </row>
    <row r="32" spans="1:14" ht="18" customHeight="1">
      <c r="A32" s="34"/>
      <c r="B32" s="98" t="s">
        <v>343</v>
      </c>
      <c r="C32" s="34"/>
      <c r="D32" s="594"/>
      <c r="E32" s="147">
        <v>107086871.27386935</v>
      </c>
      <c r="F32" s="147">
        <v>103634742.19849247</v>
      </c>
      <c r="G32" s="147">
        <v>130008496.6758794</v>
      </c>
      <c r="H32" s="148">
        <v>98623.547738693465</v>
      </c>
      <c r="I32" s="147">
        <v>16757257.173366833</v>
      </c>
      <c r="J32" s="147">
        <v>43229635.19849246</v>
      </c>
      <c r="K32" s="147">
        <v>3452129.0753768845</v>
      </c>
      <c r="L32" s="147">
        <v>105658.85929648241</v>
      </c>
      <c r="M32" s="147">
        <v>227235.38442211054</v>
      </c>
      <c r="N32" s="147">
        <v>3119234.8316582916</v>
      </c>
    </row>
    <row r="33" spans="1:17" ht="18" customHeight="1">
      <c r="A33" s="1296" t="s">
        <v>27</v>
      </c>
      <c r="B33" s="1296"/>
      <c r="C33" s="1296"/>
      <c r="D33" s="32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Q33" s="652"/>
    </row>
    <row r="34" spans="1:17" ht="18" customHeight="1">
      <c r="A34" s="1120" t="s">
        <v>65</v>
      </c>
      <c r="B34" s="1120"/>
      <c r="C34" s="35"/>
      <c r="D34" s="32"/>
      <c r="E34" s="147">
        <v>35082239.976640873</v>
      </c>
      <c r="F34" s="147">
        <v>34300689.364429086</v>
      </c>
      <c r="G34" s="147">
        <v>62169657.114812873</v>
      </c>
      <c r="H34" s="147">
        <v>227095.92459310501</v>
      </c>
      <c r="I34" s="147">
        <v>912591.03173219715</v>
      </c>
      <c r="J34" s="147">
        <v>29008654.706708957</v>
      </c>
      <c r="K34" s="147">
        <v>781550.61221188284</v>
      </c>
      <c r="L34" s="147">
        <v>69840.325147454307</v>
      </c>
      <c r="M34" s="147">
        <v>79611.982279114294</v>
      </c>
      <c r="N34" s="147">
        <v>632098.3047853146</v>
      </c>
    </row>
    <row r="35" spans="1:17" ht="18" customHeight="1">
      <c r="A35" s="7"/>
      <c r="B35" s="98" t="s">
        <v>28</v>
      </c>
      <c r="C35" s="36"/>
      <c r="D35" s="32"/>
      <c r="E35" s="147">
        <v>54969999.367353253</v>
      </c>
      <c r="F35" s="147">
        <v>53210604.257072605</v>
      </c>
      <c r="G35" s="147">
        <v>107014174.27799952</v>
      </c>
      <c r="H35" s="147">
        <v>174194.62866851033</v>
      </c>
      <c r="I35" s="147">
        <v>2068070.5875994642</v>
      </c>
      <c r="J35" s="147">
        <v>56045835.237194844</v>
      </c>
      <c r="K35" s="147">
        <v>1759395.1102805487</v>
      </c>
      <c r="L35" s="147">
        <v>182877.08106333914</v>
      </c>
      <c r="M35" s="147">
        <v>163694.83526877832</v>
      </c>
      <c r="N35" s="147">
        <v>1412823.1939484316</v>
      </c>
    </row>
    <row r="36" spans="1:17" ht="18" customHeight="1">
      <c r="A36" s="42"/>
      <c r="B36" s="42" t="s">
        <v>854</v>
      </c>
      <c r="C36" s="595"/>
      <c r="D36" s="594"/>
      <c r="E36" s="147">
        <v>47934593.851429909</v>
      </c>
      <c r="F36" s="147">
        <v>47394162.44278907</v>
      </c>
      <c r="G36" s="147">
        <v>79597809.070381433</v>
      </c>
      <c r="H36" s="147">
        <v>203707.49717222209</v>
      </c>
      <c r="I36" s="147">
        <v>1726337.92024741</v>
      </c>
      <c r="J36" s="147">
        <v>34133692.045012072</v>
      </c>
      <c r="K36" s="147">
        <v>540431.40864081343</v>
      </c>
      <c r="L36" s="147">
        <v>54908.821820961188</v>
      </c>
      <c r="M36" s="147">
        <v>92803.383285579388</v>
      </c>
      <c r="N36" s="147">
        <v>392719.20353427256</v>
      </c>
    </row>
    <row r="37" spans="1:17" ht="18" customHeight="1">
      <c r="A37" s="42"/>
      <c r="B37" s="42" t="s">
        <v>855</v>
      </c>
      <c r="C37" s="595"/>
      <c r="D37" s="594"/>
      <c r="E37" s="147">
        <v>129986918.74464412</v>
      </c>
      <c r="F37" s="147">
        <v>122965764.9789587</v>
      </c>
      <c r="G37" s="147">
        <v>283685048.91514492</v>
      </c>
      <c r="H37" s="147">
        <v>149514.38527053955</v>
      </c>
      <c r="I37" s="147">
        <v>7239915.5652079713</v>
      </c>
      <c r="J37" s="147">
        <v>168108713.88666469</v>
      </c>
      <c r="K37" s="147">
        <v>7021153.7656853721</v>
      </c>
      <c r="L37" s="147">
        <v>755909.09940235817</v>
      </c>
      <c r="M37" s="147">
        <v>564143.21390188194</v>
      </c>
      <c r="N37" s="147">
        <v>5701101.4523811331</v>
      </c>
    </row>
    <row r="38" spans="1:17" ht="18" customHeight="1">
      <c r="A38" s="42"/>
      <c r="B38" s="42" t="s">
        <v>856</v>
      </c>
      <c r="C38" s="595"/>
      <c r="D38" s="594"/>
      <c r="E38" s="147">
        <v>29940826.902545553</v>
      </c>
      <c r="F38" s="147">
        <v>29589280.799241472</v>
      </c>
      <c r="G38" s="147">
        <v>55143539.817448452</v>
      </c>
      <c r="H38" s="147">
        <v>345755.81236241246</v>
      </c>
      <c r="I38" s="147">
        <v>111879.30561909878</v>
      </c>
      <c r="J38" s="147">
        <v>26011894.136188455</v>
      </c>
      <c r="K38" s="147">
        <v>351546.1033040827</v>
      </c>
      <c r="L38" s="147">
        <v>24975.168430351216</v>
      </c>
      <c r="M38" s="147">
        <v>39359.999154426856</v>
      </c>
      <c r="N38" s="147">
        <v>287210.9357193046</v>
      </c>
    </row>
    <row r="39" spans="1:17" ht="18" customHeight="1">
      <c r="A39" s="42"/>
      <c r="B39" s="42" t="s">
        <v>29</v>
      </c>
      <c r="C39" s="595"/>
      <c r="D39" s="594"/>
      <c r="E39" s="147">
        <v>24906420.441991072</v>
      </c>
      <c r="F39" s="147">
        <v>24743381.581178714</v>
      </c>
      <c r="G39" s="147">
        <v>42118435.297968999</v>
      </c>
      <c r="H39" s="147">
        <v>0</v>
      </c>
      <c r="I39" s="147">
        <v>45607.639179283469</v>
      </c>
      <c r="J39" s="147">
        <v>17420661.355969545</v>
      </c>
      <c r="K39" s="147">
        <v>163038.86081236115</v>
      </c>
      <c r="L39" s="147">
        <v>7786.7998520875708</v>
      </c>
      <c r="M39" s="147">
        <v>33020.68906070682</v>
      </c>
      <c r="N39" s="147">
        <v>122231.37189956679</v>
      </c>
    </row>
    <row r="40" spans="1:17" ht="18" customHeight="1">
      <c r="A40" s="42"/>
      <c r="B40" s="98" t="s">
        <v>30</v>
      </c>
      <c r="C40" s="595"/>
      <c r="D40" s="594"/>
      <c r="E40" s="147">
        <v>23987379.189272314</v>
      </c>
      <c r="F40" s="147">
        <v>23768695.169979133</v>
      </c>
      <c r="G40" s="147">
        <v>38975496.468040682</v>
      </c>
      <c r="H40" s="147">
        <v>147675.57358351295</v>
      </c>
      <c r="I40" s="147">
        <v>126781.49255919985</v>
      </c>
      <c r="J40" s="147">
        <v>15481258.364204306</v>
      </c>
      <c r="K40" s="147">
        <v>218684.01929316833</v>
      </c>
      <c r="L40" s="147">
        <v>12433.327005029752</v>
      </c>
      <c r="M40" s="147">
        <v>47115.000630152157</v>
      </c>
      <c r="N40" s="147">
        <v>159135.69165798632</v>
      </c>
    </row>
    <row r="41" spans="1:17" ht="18" customHeight="1">
      <c r="A41" s="42"/>
      <c r="B41" s="42" t="s">
        <v>857</v>
      </c>
      <c r="C41" s="595"/>
      <c r="D41" s="594"/>
      <c r="E41" s="147">
        <v>33895316.418535531</v>
      </c>
      <c r="F41" s="147">
        <v>33481805.722765688</v>
      </c>
      <c r="G41" s="147">
        <v>57403807.803812988</v>
      </c>
      <c r="H41" s="147">
        <v>303905.52490142221</v>
      </c>
      <c r="I41" s="147">
        <v>123535.36687384929</v>
      </c>
      <c r="J41" s="147">
        <v>24349442.972822577</v>
      </c>
      <c r="K41" s="147">
        <v>413510.69576984114</v>
      </c>
      <c r="L41" s="147">
        <v>21856.578077758651</v>
      </c>
      <c r="M41" s="147">
        <v>90678.212013161319</v>
      </c>
      <c r="N41" s="147">
        <v>300975.90567892109</v>
      </c>
    </row>
    <row r="42" spans="1:17" ht="18" customHeight="1">
      <c r="A42" s="42"/>
      <c r="B42" s="42" t="s">
        <v>858</v>
      </c>
      <c r="C42" s="595"/>
      <c r="D42" s="594"/>
      <c r="E42" s="147">
        <v>14621951.491074139</v>
      </c>
      <c r="F42" s="147">
        <v>14587426.405169597</v>
      </c>
      <c r="G42" s="147">
        <v>21556228.115661919</v>
      </c>
      <c r="H42" s="148">
        <v>0</v>
      </c>
      <c r="I42" s="147">
        <v>129849.87649239817</v>
      </c>
      <c r="J42" s="147">
        <v>7098651.5869847322</v>
      </c>
      <c r="K42" s="147">
        <v>34525.085904548287</v>
      </c>
      <c r="L42" s="147">
        <v>3526.0464519238408</v>
      </c>
      <c r="M42" s="147">
        <v>5937.0947685874689</v>
      </c>
      <c r="N42" s="147">
        <v>25061.944684036986</v>
      </c>
    </row>
    <row r="43" spans="1:17" ht="18" customHeight="1">
      <c r="A43" s="42"/>
      <c r="B43" s="98" t="s">
        <v>31</v>
      </c>
      <c r="C43" s="595"/>
      <c r="D43" s="594"/>
      <c r="E43" s="147">
        <v>28218072.192403127</v>
      </c>
      <c r="F43" s="147">
        <v>27787379.935059376</v>
      </c>
      <c r="G43" s="147">
        <v>44568583.93150913</v>
      </c>
      <c r="H43" s="148">
        <v>392837.62394950824</v>
      </c>
      <c r="I43" s="147">
        <v>618692.04205452185</v>
      </c>
      <c r="J43" s="147">
        <v>17792733.662453745</v>
      </c>
      <c r="K43" s="147">
        <v>430692.25734376296</v>
      </c>
      <c r="L43" s="147">
        <v>19792.149571680224</v>
      </c>
      <c r="M43" s="147">
        <v>33686.625032239484</v>
      </c>
      <c r="N43" s="147">
        <v>377213.48273984349</v>
      </c>
    </row>
    <row r="44" spans="1:17" ht="18" customHeight="1">
      <c r="A44" s="42"/>
      <c r="B44" s="42" t="s">
        <v>859</v>
      </c>
      <c r="C44" s="35"/>
      <c r="D44" s="32"/>
      <c r="E44" s="147">
        <v>24806867.91641869</v>
      </c>
      <c r="F44" s="147">
        <v>24562908.534536436</v>
      </c>
      <c r="G44" s="147">
        <v>39091305.351556741</v>
      </c>
      <c r="H44" s="148">
        <v>301393.6850224018</v>
      </c>
      <c r="I44" s="147">
        <v>137985.26899990917</v>
      </c>
      <c r="J44" s="147">
        <v>14967775.77104261</v>
      </c>
      <c r="K44" s="147">
        <v>243959.38188224135</v>
      </c>
      <c r="L44" s="147">
        <v>37465.62462669977</v>
      </c>
      <c r="M44" s="147">
        <v>14740.675069801508</v>
      </c>
      <c r="N44" s="147">
        <v>191753.08218574003</v>
      </c>
    </row>
    <row r="45" spans="1:17" ht="18" customHeight="1">
      <c r="A45" s="42"/>
      <c r="B45" s="42" t="s">
        <v>860</v>
      </c>
      <c r="C45" s="35"/>
      <c r="D45" s="32"/>
      <c r="E45" s="147">
        <v>39707566.829736978</v>
      </c>
      <c r="F45" s="147">
        <v>39085073.802357689</v>
      </c>
      <c r="G45" s="147">
        <v>66386360.591352217</v>
      </c>
      <c r="H45" s="148">
        <v>793429.49991444673</v>
      </c>
      <c r="I45" s="147">
        <v>1439370.2950292493</v>
      </c>
      <c r="J45" s="147">
        <v>29534086.5839382</v>
      </c>
      <c r="K45" s="147">
        <v>622493.0273792824</v>
      </c>
      <c r="L45" s="147">
        <v>21235.584427444104</v>
      </c>
      <c r="M45" s="147">
        <v>44459.706363682366</v>
      </c>
      <c r="N45" s="147">
        <v>556797.73658815573</v>
      </c>
    </row>
    <row r="46" spans="1:17" ht="18" customHeight="1">
      <c r="A46" s="42"/>
      <c r="B46" s="42" t="s">
        <v>32</v>
      </c>
      <c r="C46" s="35"/>
      <c r="D46" s="32"/>
      <c r="E46" s="147">
        <v>17595616.371936508</v>
      </c>
      <c r="F46" s="147">
        <v>17236139.650407985</v>
      </c>
      <c r="G46" s="147">
        <v>23579378.450527202</v>
      </c>
      <c r="H46" s="148">
        <v>0</v>
      </c>
      <c r="I46" s="147">
        <v>53750.903624335268</v>
      </c>
      <c r="J46" s="147">
        <v>6396989.7037435537</v>
      </c>
      <c r="K46" s="147">
        <v>359476.72152851883</v>
      </c>
      <c r="L46" s="147">
        <v>3657.8626733702263</v>
      </c>
      <c r="M46" s="147">
        <v>36601.250398943288</v>
      </c>
      <c r="N46" s="147">
        <v>319217.60845620523</v>
      </c>
    </row>
    <row r="47" spans="1:17" ht="18" customHeight="1">
      <c r="A47" s="42"/>
      <c r="B47" s="98" t="s">
        <v>33</v>
      </c>
      <c r="C47" s="35"/>
      <c r="D47" s="32"/>
      <c r="E47" s="147">
        <v>16718987.291144282</v>
      </c>
      <c r="F47" s="147">
        <v>16647639.54595983</v>
      </c>
      <c r="G47" s="147">
        <v>23163072.904735427</v>
      </c>
      <c r="H47" s="148">
        <v>0</v>
      </c>
      <c r="I47" s="147">
        <v>41878.79830318255</v>
      </c>
      <c r="J47" s="147">
        <v>6557312.1570787765</v>
      </c>
      <c r="K47" s="147">
        <v>71347.745184445812</v>
      </c>
      <c r="L47" s="147">
        <v>1493.4334803435156</v>
      </c>
      <c r="M47" s="147">
        <v>21745.89655286277</v>
      </c>
      <c r="N47" s="147">
        <v>48108.415151239533</v>
      </c>
    </row>
    <row r="48" spans="1:17" ht="18" customHeight="1">
      <c r="A48" s="1120" t="s">
        <v>34</v>
      </c>
      <c r="B48" s="1120"/>
      <c r="C48" s="35"/>
      <c r="D48" s="32"/>
      <c r="E48" s="147">
        <v>13950221.321293859</v>
      </c>
      <c r="F48" s="147">
        <v>13939642.963299043</v>
      </c>
      <c r="G48" s="147">
        <v>16002714.295991845</v>
      </c>
      <c r="H48" s="148">
        <v>0</v>
      </c>
      <c r="I48" s="148">
        <v>0</v>
      </c>
      <c r="J48" s="147">
        <v>2063071.3326928024</v>
      </c>
      <c r="K48" s="147">
        <v>10578.357994819175</v>
      </c>
      <c r="L48" s="147">
        <v>3142.2826091105339</v>
      </c>
      <c r="M48" s="147">
        <v>6458.1451583579674</v>
      </c>
      <c r="N48" s="147">
        <v>977.93022735067473</v>
      </c>
    </row>
    <row r="49" spans="1:14" ht="18" customHeight="1">
      <c r="A49" s="1100" t="s">
        <v>164</v>
      </c>
      <c r="B49" s="1100"/>
      <c r="C49" s="1100"/>
      <c r="D49" s="594"/>
      <c r="E49" s="147"/>
      <c r="F49" s="147"/>
      <c r="G49" s="147"/>
      <c r="H49" s="147"/>
      <c r="I49" s="147"/>
      <c r="J49" s="147"/>
      <c r="K49" s="147"/>
      <c r="L49" s="147"/>
      <c r="M49" s="147"/>
      <c r="N49" s="147"/>
    </row>
    <row r="50" spans="1:14" ht="18" customHeight="1">
      <c r="A50" s="1120" t="s">
        <v>35</v>
      </c>
      <c r="B50" s="1120" t="s">
        <v>35</v>
      </c>
      <c r="C50" s="102"/>
      <c r="D50" s="594"/>
      <c r="E50" s="147">
        <v>45785429.517083988</v>
      </c>
      <c r="F50" s="147">
        <v>44870074.800878793</v>
      </c>
      <c r="G50" s="147">
        <v>76230368.193209797</v>
      </c>
      <c r="H50" s="147">
        <v>32251.542069682986</v>
      </c>
      <c r="I50" s="147">
        <v>685145.479643128</v>
      </c>
      <c r="J50" s="147">
        <v>32077690.414043862</v>
      </c>
      <c r="K50" s="147">
        <v>915354.71620517538</v>
      </c>
      <c r="L50" s="147">
        <v>59446.36569345685</v>
      </c>
      <c r="M50" s="147">
        <v>110100.76773307739</v>
      </c>
      <c r="N50" s="147">
        <v>745807.58277864149</v>
      </c>
    </row>
    <row r="51" spans="1:14" ht="18" customHeight="1">
      <c r="A51" s="98"/>
      <c r="B51" s="98" t="s">
        <v>36</v>
      </c>
      <c r="C51" s="98"/>
      <c r="D51" s="594"/>
      <c r="E51" s="147">
        <v>32185998.597687919</v>
      </c>
      <c r="F51" s="147">
        <v>31897918.1950472</v>
      </c>
      <c r="G51" s="147">
        <v>47117384.512403652</v>
      </c>
      <c r="H51" s="147">
        <v>11747.575962361012</v>
      </c>
      <c r="I51" s="147">
        <v>261555.17935990225</v>
      </c>
      <c r="J51" s="147">
        <v>15492769.072678717</v>
      </c>
      <c r="K51" s="147">
        <v>288080.40264071949</v>
      </c>
      <c r="L51" s="147">
        <v>24046.30084787992</v>
      </c>
      <c r="M51" s="147">
        <v>33730.937809481387</v>
      </c>
      <c r="N51" s="147">
        <v>230303.16398335819</v>
      </c>
    </row>
    <row r="52" spans="1:14" ht="18" customHeight="1">
      <c r="A52" s="98"/>
      <c r="B52" s="1308" t="s">
        <v>37</v>
      </c>
      <c r="C52" s="1308"/>
      <c r="D52" s="594"/>
      <c r="E52" s="147">
        <v>63842782.264170311</v>
      </c>
      <c r="F52" s="147">
        <v>61554143.069465011</v>
      </c>
      <c r="G52" s="147">
        <v>122104794.39877963</v>
      </c>
      <c r="H52" s="148">
        <v>61353.757595484298</v>
      </c>
      <c r="I52" s="147">
        <v>202346.4460428576</v>
      </c>
      <c r="J52" s="147">
        <v>60814351.532952979</v>
      </c>
      <c r="K52" s="147">
        <v>2288639.1947052688</v>
      </c>
      <c r="L52" s="147">
        <v>165399.2445063387</v>
      </c>
      <c r="M52" s="147">
        <v>308642.20352274139</v>
      </c>
      <c r="N52" s="147">
        <v>1814597.7466761891</v>
      </c>
    </row>
    <row r="53" spans="1:14" ht="18" customHeight="1">
      <c r="A53" s="98"/>
      <c r="B53" s="1308" t="s">
        <v>38</v>
      </c>
      <c r="C53" s="1308"/>
      <c r="D53" s="594"/>
      <c r="E53" s="147">
        <v>89517086.138939485</v>
      </c>
      <c r="F53" s="147">
        <v>87497707.820558488</v>
      </c>
      <c r="G53" s="147">
        <v>157652328.05102989</v>
      </c>
      <c r="H53" s="147">
        <v>95014.494316422351</v>
      </c>
      <c r="I53" s="147">
        <v>3813444.0170989442</v>
      </c>
      <c r="J53" s="147">
        <v>74063078.741886795</v>
      </c>
      <c r="K53" s="147">
        <v>2019378.3183810096</v>
      </c>
      <c r="L53" s="147">
        <v>73676.089362348983</v>
      </c>
      <c r="M53" s="147">
        <v>191548.74635379584</v>
      </c>
      <c r="N53" s="147">
        <v>1754153.482664865</v>
      </c>
    </row>
    <row r="54" spans="1:14" ht="18" customHeight="1" thickBot="1">
      <c r="A54" s="1121" t="s">
        <v>39</v>
      </c>
      <c r="B54" s="1121"/>
      <c r="C54" s="100"/>
      <c r="D54" s="596"/>
      <c r="E54" s="151">
        <v>27370427.812704857</v>
      </c>
      <c r="F54" s="151">
        <v>26704666.890825208</v>
      </c>
      <c r="G54" s="151">
        <v>51334783.819743022</v>
      </c>
      <c r="H54" s="151">
        <v>344087.04117820278</v>
      </c>
      <c r="I54" s="151">
        <v>1024394.1435389329</v>
      </c>
      <c r="J54" s="151">
        <v>25998598.113634899</v>
      </c>
      <c r="K54" s="151">
        <v>665760.92187959643</v>
      </c>
      <c r="L54" s="151">
        <v>73993.716352924515</v>
      </c>
      <c r="M54" s="151">
        <v>57148.787903788987</v>
      </c>
      <c r="N54" s="151">
        <v>534618.41762288311</v>
      </c>
    </row>
    <row r="55" spans="1:14" s="43" customFormat="1" ht="18" customHeight="1">
      <c r="B55" s="14"/>
      <c r="C55" s="14"/>
      <c r="D55" s="15"/>
      <c r="H55" s="44"/>
    </row>
    <row r="56" spans="1:14" ht="26.1" customHeight="1"/>
    <row r="57" spans="1:14" ht="26.1" customHeight="1"/>
    <row r="58" spans="1:14" ht="26.1" customHeight="1"/>
    <row r="59" spans="1:14" ht="26.1" customHeight="1"/>
    <row r="60" spans="1:14" ht="26.1" customHeight="1"/>
    <row r="61" spans="1:14" ht="26.1" customHeight="1"/>
    <row r="62" spans="1:14" ht="26.1" customHeight="1"/>
    <row r="63" spans="1:14" ht="26.1" customHeight="1"/>
    <row r="64" spans="1:14" ht="26.1" customHeight="1"/>
    <row r="65" ht="26.1" customHeight="1"/>
    <row r="66" ht="26.1" customHeight="1"/>
    <row r="67" ht="26.1" customHeight="1"/>
    <row r="68" ht="26.1" customHeight="1"/>
    <row r="69" ht="26.1" customHeight="1"/>
    <row r="70" ht="26.1" customHeight="1"/>
    <row r="71" ht="26.1" customHeight="1"/>
    <row r="72" ht="26.1" customHeight="1"/>
    <row r="73" ht="26.1" customHeight="1"/>
    <row r="74" ht="26.1" customHeight="1"/>
    <row r="75" ht="26.1" customHeight="1"/>
    <row r="76" ht="26.1" customHeight="1"/>
  </sheetData>
  <mergeCells count="39">
    <mergeCell ref="A11:C11"/>
    <mergeCell ref="A23:C23"/>
    <mergeCell ref="A15:C15"/>
    <mergeCell ref="A14:C14"/>
    <mergeCell ref="A18:C18"/>
    <mergeCell ref="A17:C17"/>
    <mergeCell ref="A20:C20"/>
    <mergeCell ref="A19:C19"/>
    <mergeCell ref="A16:C16"/>
    <mergeCell ref="A22:C22"/>
    <mergeCell ref="A3:C5"/>
    <mergeCell ref="A7:C7"/>
    <mergeCell ref="A6:C6"/>
    <mergeCell ref="N4:N5"/>
    <mergeCell ref="E3:E5"/>
    <mergeCell ref="I4:I5"/>
    <mergeCell ref="K4:K5"/>
    <mergeCell ref="L4:L5"/>
    <mergeCell ref="M4:M5"/>
    <mergeCell ref="F4:F5"/>
    <mergeCell ref="J4:J5"/>
    <mergeCell ref="G4:G5"/>
    <mergeCell ref="H4:H5"/>
    <mergeCell ref="A8:C8"/>
    <mergeCell ref="A54:B54"/>
    <mergeCell ref="A33:C33"/>
    <mergeCell ref="A24:C24"/>
    <mergeCell ref="A27:C27"/>
    <mergeCell ref="A34:B34"/>
    <mergeCell ref="A50:B50"/>
    <mergeCell ref="A49:C49"/>
    <mergeCell ref="A48:B48"/>
    <mergeCell ref="B52:C52"/>
    <mergeCell ref="B53:C53"/>
    <mergeCell ref="A9:C9"/>
    <mergeCell ref="A10:C10"/>
    <mergeCell ref="A21:C21"/>
    <mergeCell ref="A13:C13"/>
    <mergeCell ref="A12:C12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8" max="43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BJ64"/>
  <sheetViews>
    <sheetView view="pageBreakPreview" zoomScaleNormal="100" workbookViewId="0">
      <selection activeCell="J65" sqref="J65"/>
    </sheetView>
  </sheetViews>
  <sheetFormatPr defaultColWidth="9.109375" defaultRowHeight="15.6"/>
  <cols>
    <col min="1" max="1" width="2.33203125" style="14" customWidth="1"/>
    <col min="2" max="2" width="15.6640625" style="14" customWidth="1"/>
    <col min="3" max="3" width="2.33203125" style="14" customWidth="1"/>
    <col min="4" max="4" width="1.6640625" style="15" customWidth="1"/>
    <col min="5" max="5" width="14.5546875" style="155" customWidth="1"/>
    <col min="6" max="6" width="13.109375" style="155" customWidth="1"/>
    <col min="7" max="7" width="18.5546875" style="155" customWidth="1"/>
    <col min="8" max="8" width="19.44140625" style="155" customWidth="1"/>
    <col min="9" max="14" width="15.33203125" style="155" customWidth="1"/>
    <col min="15" max="15" width="9.109375" style="155"/>
    <col min="16" max="17" width="12.88671875" style="155" bestFit="1" customWidth="1"/>
    <col min="18" max="18" width="14.109375" style="155" bestFit="1" customWidth="1"/>
    <col min="19" max="16384" width="9.109375" style="155"/>
  </cols>
  <sheetData>
    <row r="1" spans="1:18" s="154" customFormat="1" ht="35.1" customHeight="1">
      <c r="A1" s="153"/>
      <c r="B1" s="153"/>
      <c r="C1" s="153"/>
      <c r="D1" s="153"/>
      <c r="E1" s="387"/>
      <c r="F1" s="387"/>
      <c r="G1" s="387"/>
      <c r="H1" s="388" t="s">
        <v>607</v>
      </c>
      <c r="I1" s="389" t="s">
        <v>394</v>
      </c>
      <c r="J1" s="387"/>
      <c r="K1" s="387"/>
      <c r="L1" s="387"/>
      <c r="M1" s="387"/>
      <c r="N1" s="390"/>
    </row>
    <row r="2" spans="1:18" ht="12.9" customHeight="1" thickBot="1">
      <c r="A2" s="43"/>
      <c r="B2" s="115"/>
      <c r="C2" s="115"/>
      <c r="D2" s="116"/>
      <c r="E2" s="159"/>
      <c r="F2" s="159"/>
      <c r="G2" s="159"/>
      <c r="H2" s="159"/>
      <c r="I2" s="159"/>
      <c r="J2" s="159"/>
      <c r="K2" s="159"/>
      <c r="L2" s="159"/>
      <c r="M2" s="159"/>
      <c r="N2" s="305" t="s">
        <v>349</v>
      </c>
    </row>
    <row r="3" spans="1:18" ht="15" customHeight="1">
      <c r="A3" s="1104" t="s">
        <v>1</v>
      </c>
      <c r="B3" s="1104"/>
      <c r="C3" s="1104"/>
      <c r="D3" s="119"/>
      <c r="E3" s="1157" t="s">
        <v>78</v>
      </c>
      <c r="F3" s="1245" t="s">
        <v>148</v>
      </c>
      <c r="G3" s="1246"/>
      <c r="H3" s="1246"/>
      <c r="I3" s="1246"/>
      <c r="J3" s="1247"/>
      <c r="K3" s="19" t="s">
        <v>203</v>
      </c>
      <c r="L3" s="19"/>
      <c r="M3" s="19"/>
      <c r="N3" s="20"/>
    </row>
    <row r="4" spans="1:18" ht="15" customHeight="1">
      <c r="A4" s="1105"/>
      <c r="B4" s="1105"/>
      <c r="C4" s="1105"/>
      <c r="D4" s="122"/>
      <c r="E4" s="1159"/>
      <c r="F4" s="1238" t="s">
        <v>204</v>
      </c>
      <c r="G4" s="1238" t="s">
        <v>275</v>
      </c>
      <c r="H4" s="1238" t="s">
        <v>273</v>
      </c>
      <c r="I4" s="1242" t="s">
        <v>206</v>
      </c>
      <c r="J4" s="1243" t="s">
        <v>915</v>
      </c>
      <c r="K4" s="1238" t="s">
        <v>204</v>
      </c>
      <c r="L4" s="1238" t="s">
        <v>207</v>
      </c>
      <c r="M4" s="1238" t="s">
        <v>208</v>
      </c>
      <c r="N4" s="1241" t="s">
        <v>916</v>
      </c>
    </row>
    <row r="5" spans="1:18" ht="48.75" customHeight="1">
      <c r="A5" s="1106"/>
      <c r="B5" s="1106"/>
      <c r="C5" s="1106"/>
      <c r="D5" s="123"/>
      <c r="E5" s="1161"/>
      <c r="F5" s="1203"/>
      <c r="G5" s="1203"/>
      <c r="H5" s="1203"/>
      <c r="I5" s="1161"/>
      <c r="J5" s="1244"/>
      <c r="K5" s="1203"/>
      <c r="L5" s="1203"/>
      <c r="M5" s="1203"/>
      <c r="N5" s="1160"/>
    </row>
    <row r="6" spans="1:18" s="393" customFormat="1" ht="18.75" hidden="1" customHeight="1">
      <c r="A6" s="1110" t="s">
        <v>834</v>
      </c>
      <c r="B6" s="1110"/>
      <c r="C6" s="1110"/>
      <c r="D6" s="2"/>
      <c r="E6" s="164">
        <v>554575873</v>
      </c>
      <c r="F6" s="164">
        <v>540752397</v>
      </c>
      <c r="G6" s="164">
        <v>729981893</v>
      </c>
      <c r="H6" s="164">
        <v>6990556</v>
      </c>
      <c r="I6" s="164">
        <v>4586761</v>
      </c>
      <c r="J6" s="164">
        <v>200806813</v>
      </c>
      <c r="K6" s="164">
        <v>13823476</v>
      </c>
      <c r="L6" s="164">
        <v>1101684</v>
      </c>
      <c r="M6" s="164">
        <v>4505404</v>
      </c>
      <c r="N6" s="164">
        <v>8216388</v>
      </c>
    </row>
    <row r="7" spans="1:18" s="393" customFormat="1" ht="18.75" hidden="1" customHeight="1">
      <c r="A7" s="1100" t="s">
        <v>835</v>
      </c>
      <c r="B7" s="1100"/>
      <c r="C7" s="1100"/>
      <c r="D7" s="2"/>
      <c r="E7" s="167">
        <v>501494769.53363603</v>
      </c>
      <c r="F7" s="167">
        <v>484619936.3037436</v>
      </c>
      <c r="G7" s="167">
        <v>746136357.95677531</v>
      </c>
      <c r="H7" s="167">
        <v>5242922.7555052396</v>
      </c>
      <c r="I7" s="167">
        <v>5053277.5783827025</v>
      </c>
      <c r="J7" s="167">
        <v>271812621.98691934</v>
      </c>
      <c r="K7" s="167">
        <v>16874833.229892705</v>
      </c>
      <c r="L7" s="167">
        <v>778317.23394817708</v>
      </c>
      <c r="M7" s="167">
        <v>7471380.3663401697</v>
      </c>
      <c r="N7" s="167">
        <v>8625135.6296043489</v>
      </c>
    </row>
    <row r="8" spans="1:18" s="393" customFormat="1" ht="18.75" hidden="1" customHeight="1">
      <c r="A8" s="1100" t="s">
        <v>836</v>
      </c>
      <c r="B8" s="1100"/>
      <c r="C8" s="1100"/>
      <c r="D8" s="2"/>
      <c r="E8" s="167">
        <v>506459891</v>
      </c>
      <c r="F8" s="167">
        <v>493350989</v>
      </c>
      <c r="G8" s="167">
        <v>658415693</v>
      </c>
      <c r="H8" s="167">
        <v>2518499</v>
      </c>
      <c r="I8" s="167">
        <v>3863632</v>
      </c>
      <c r="J8" s="167">
        <v>171446835</v>
      </c>
      <c r="K8" s="167">
        <v>13108902</v>
      </c>
      <c r="L8" s="167">
        <v>482828</v>
      </c>
      <c r="M8" s="167">
        <v>4926538</v>
      </c>
      <c r="N8" s="167">
        <v>7699536</v>
      </c>
    </row>
    <row r="9" spans="1:18" s="393" customFormat="1" ht="18.75" hidden="1" customHeight="1">
      <c r="A9" s="1100" t="s">
        <v>837</v>
      </c>
      <c r="B9" s="1100"/>
      <c r="C9" s="1100"/>
      <c r="D9" s="2"/>
      <c r="E9" s="167">
        <v>401820999.30479008</v>
      </c>
      <c r="F9" s="167">
        <v>388977009.02661127</v>
      </c>
      <c r="G9" s="167">
        <v>607714365.3273989</v>
      </c>
      <c r="H9" s="167">
        <v>5060478.4175694436</v>
      </c>
      <c r="I9" s="167">
        <v>5751331.0620254446</v>
      </c>
      <c r="J9" s="167">
        <v>229549165.78038287</v>
      </c>
      <c r="K9" s="167">
        <v>12843990.278179696</v>
      </c>
      <c r="L9" s="167">
        <v>753345.44892115809</v>
      </c>
      <c r="M9" s="167">
        <v>3818255.274009746</v>
      </c>
      <c r="N9" s="167">
        <v>8272389.5552487876</v>
      </c>
    </row>
    <row r="10" spans="1:18" s="393" customFormat="1" ht="18.75" hidden="1" customHeight="1">
      <c r="A10" s="1100" t="s">
        <v>838</v>
      </c>
      <c r="B10" s="1100"/>
      <c r="C10" s="1100"/>
      <c r="D10" s="2"/>
      <c r="E10" s="167">
        <v>444122840.59282225</v>
      </c>
      <c r="F10" s="167">
        <v>425442382.2905829</v>
      </c>
      <c r="G10" s="167">
        <v>691726401.66095531</v>
      </c>
      <c r="H10" s="167">
        <v>5647583.7751952149</v>
      </c>
      <c r="I10" s="167">
        <v>5058348.5164422225</v>
      </c>
      <c r="J10" s="167">
        <v>276989951.66201019</v>
      </c>
      <c r="K10" s="167">
        <v>18680458.302239582</v>
      </c>
      <c r="L10" s="167">
        <v>728477.31160229456</v>
      </c>
      <c r="M10" s="167">
        <v>3620440.7351476639</v>
      </c>
      <c r="N10" s="167">
        <v>14331540.255489614</v>
      </c>
    </row>
    <row r="11" spans="1:18" s="129" customFormat="1" ht="18.75" hidden="1" customHeight="1">
      <c r="A11" s="1100" t="s">
        <v>839</v>
      </c>
      <c r="B11" s="1100"/>
      <c r="C11" s="1100"/>
      <c r="D11" s="2"/>
      <c r="E11" s="50">
        <v>468911586.1162464</v>
      </c>
      <c r="F11" s="50">
        <v>456747797.40586615</v>
      </c>
      <c r="G11" s="50">
        <v>765866834.99777889</v>
      </c>
      <c r="H11" s="50">
        <v>5707650.2417943953</v>
      </c>
      <c r="I11" s="50">
        <v>3302452.8472825726</v>
      </c>
      <c r="J11" s="50">
        <v>318129140.68098992</v>
      </c>
      <c r="K11" s="50">
        <v>12163788.710381474</v>
      </c>
      <c r="L11" s="50">
        <v>793825.80181238824</v>
      </c>
      <c r="M11" s="50">
        <v>2422049.8027106239</v>
      </c>
      <c r="N11" s="50">
        <v>8947913.1058584563</v>
      </c>
      <c r="P11" s="129">
        <f>SUM(H11:H12,H14)</f>
        <v>12956226.627524024</v>
      </c>
      <c r="Q11" s="129">
        <f>SUM(I11:I12,I14)</f>
        <v>12407005.38776201</v>
      </c>
      <c r="R11" s="129">
        <f>SUM(J11:J12,J14)</f>
        <v>757737531.45430839</v>
      </c>
    </row>
    <row r="12" spans="1:18" s="393" customFormat="1" ht="18.75" hidden="1" customHeight="1">
      <c r="A12" s="1100" t="s">
        <v>840</v>
      </c>
      <c r="B12" s="1100"/>
      <c r="C12" s="1100"/>
      <c r="D12" s="2"/>
      <c r="E12" s="50">
        <v>500920199.75254083</v>
      </c>
      <c r="F12" s="50">
        <v>486513225.79257286</v>
      </c>
      <c r="G12" s="50">
        <v>879216100.78744769</v>
      </c>
      <c r="H12" s="50">
        <v>6591221.829683709</v>
      </c>
      <c r="I12" s="50">
        <v>8304273.7050331235</v>
      </c>
      <c r="J12" s="50">
        <v>407598370.52959192</v>
      </c>
      <c r="K12" s="50">
        <v>14406973.959968215</v>
      </c>
      <c r="L12" s="50">
        <v>1304419.7094336364</v>
      </c>
      <c r="M12" s="50">
        <v>1888012.0791411852</v>
      </c>
      <c r="N12" s="50">
        <v>11214542.171393394</v>
      </c>
      <c r="P12" s="393" t="e">
        <f>P11/#REF!</f>
        <v>#REF!</v>
      </c>
      <c r="Q12" s="393" t="e">
        <f>Q11/#REF!</f>
        <v>#REF!</v>
      </c>
      <c r="R12" s="393" t="e">
        <f>R11/#REF!</f>
        <v>#REF!</v>
      </c>
    </row>
    <row r="13" spans="1:18" s="393" customFormat="1" ht="18.75" hidden="1" customHeight="1">
      <c r="A13" s="1277" t="s">
        <v>219</v>
      </c>
      <c r="B13" s="1277"/>
      <c r="C13" s="1277"/>
      <c r="D13" s="2"/>
      <c r="E13" s="50">
        <v>43826792.517200515</v>
      </c>
      <c r="F13" s="50">
        <v>42707391.650127418</v>
      </c>
      <c r="G13" s="50">
        <v>74454591.507290483</v>
      </c>
      <c r="H13" s="50">
        <v>603122.52150919731</v>
      </c>
      <c r="I13" s="50">
        <v>638195.25280812557</v>
      </c>
      <c r="J13" s="50">
        <v>32988517.63148037</v>
      </c>
      <c r="K13" s="50">
        <v>1119400.8670730924</v>
      </c>
      <c r="L13" s="50">
        <v>90328.077827797184</v>
      </c>
      <c r="M13" s="50">
        <v>124560.87662092927</v>
      </c>
      <c r="N13" s="50">
        <v>904511.91262436588</v>
      </c>
    </row>
    <row r="14" spans="1:18" s="393" customFormat="1" ht="18.75" hidden="1" customHeight="1">
      <c r="A14" s="1296" t="s">
        <v>220</v>
      </c>
      <c r="B14" s="1296"/>
      <c r="C14" s="1296"/>
      <c r="D14" s="2"/>
      <c r="E14" s="50">
        <v>42281520.224319451</v>
      </c>
      <c r="F14" s="50">
        <v>41163562.898208246</v>
      </c>
      <c r="G14" s="50">
        <v>71715949.750442654</v>
      </c>
      <c r="H14" s="50">
        <v>657354.55604591989</v>
      </c>
      <c r="I14" s="50">
        <v>800278.83544631395</v>
      </c>
      <c r="J14" s="50">
        <v>32010020.243726578</v>
      </c>
      <c r="K14" s="50">
        <v>1117957.3261112205</v>
      </c>
      <c r="L14" s="50">
        <v>73948.423965190101</v>
      </c>
      <c r="M14" s="50">
        <v>173070.84563356638</v>
      </c>
      <c r="N14" s="50">
        <v>870938.05651246116</v>
      </c>
    </row>
    <row r="15" spans="1:18" s="393" customFormat="1" ht="18.75" hidden="1" customHeight="1">
      <c r="A15" s="1296" t="s">
        <v>221</v>
      </c>
      <c r="B15" s="1296"/>
      <c r="C15" s="1296"/>
      <c r="D15" s="2"/>
      <c r="E15" s="167">
        <v>41438903.097240709</v>
      </c>
      <c r="F15" s="167">
        <v>40508795.050827384</v>
      </c>
      <c r="G15" s="167">
        <v>70608156.593412459</v>
      </c>
      <c r="H15" s="167">
        <v>897135.63388862985</v>
      </c>
      <c r="I15" s="167">
        <v>817818.93199254863</v>
      </c>
      <c r="J15" s="167">
        <v>31814316.10846616</v>
      </c>
      <c r="K15" s="167">
        <v>930108.04641337227</v>
      </c>
      <c r="L15" s="167">
        <v>78975.728612209452</v>
      </c>
      <c r="M15" s="167">
        <v>129939.06762689176</v>
      </c>
      <c r="N15" s="167">
        <v>721193.25017427385</v>
      </c>
    </row>
    <row r="16" spans="1:18" s="40" customFormat="1" ht="16.5" hidden="1" customHeight="1">
      <c r="A16" s="1296" t="s">
        <v>222</v>
      </c>
      <c r="B16" s="1296"/>
      <c r="C16" s="1296"/>
      <c r="D16" s="32"/>
      <c r="E16" s="60">
        <v>38246013.372758999</v>
      </c>
      <c r="F16" s="59">
        <v>37379270.592444606</v>
      </c>
      <c r="G16" s="59">
        <v>61975206.608392224</v>
      </c>
      <c r="H16" s="59">
        <v>937969.84337529377</v>
      </c>
      <c r="I16" s="59">
        <v>633062.88120677276</v>
      </c>
      <c r="J16" s="59">
        <v>26166968.740529701</v>
      </c>
      <c r="K16" s="59">
        <v>866742.78031446622</v>
      </c>
      <c r="L16" s="59">
        <v>84814.985839979679</v>
      </c>
      <c r="M16" s="59">
        <v>83116.845700088335</v>
      </c>
      <c r="N16" s="59">
        <v>698810.94877439819</v>
      </c>
    </row>
    <row r="17" spans="1:62" s="393" customFormat="1" ht="13.5" hidden="1" customHeight="1">
      <c r="A17" s="1296" t="s">
        <v>365</v>
      </c>
      <c r="B17" s="1296"/>
      <c r="C17" s="1296"/>
      <c r="D17" s="2"/>
      <c r="E17" s="579">
        <v>40964835.446321748</v>
      </c>
      <c r="F17" s="579">
        <v>40029852.161319748</v>
      </c>
      <c r="G17" s="579">
        <v>65919247.596054628</v>
      </c>
      <c r="H17" s="579">
        <v>448536.17019597779</v>
      </c>
      <c r="I17" s="579">
        <v>1122119.6564317695</v>
      </c>
      <c r="J17" s="579">
        <v>27460051.261362851</v>
      </c>
      <c r="K17" s="579">
        <v>934983.28500213171</v>
      </c>
      <c r="L17" s="579">
        <v>90210.527869670492</v>
      </c>
      <c r="M17" s="579">
        <v>77043.061375499645</v>
      </c>
      <c r="N17" s="579">
        <v>767729.69575696322</v>
      </c>
    </row>
    <row r="18" spans="1:62" s="40" customFormat="1" ht="15" hidden="1" customHeight="1">
      <c r="A18" s="1296" t="s">
        <v>979</v>
      </c>
      <c r="B18" s="1296"/>
      <c r="C18" s="1296"/>
      <c r="D18" s="32"/>
      <c r="E18" s="611">
        <f>'[1]21'!E18/'[1]1'!$E$19*1000</f>
        <v>43382558.55981715</v>
      </c>
      <c r="F18" s="611">
        <f>'[1]21'!F18/'[1]1'!$E$19*1000</f>
        <v>42313506.035672188</v>
      </c>
      <c r="G18" s="611">
        <f>'[1]21'!G18/'[1]1'!$E$19*1000</f>
        <v>69319831.213183433</v>
      </c>
      <c r="H18" s="611">
        <f>'[1]21'!H18/'[1]1'!$E$19*1000</f>
        <v>612537.07088333368</v>
      </c>
      <c r="I18" s="611">
        <f>'[1]21'!I18/'[1]1'!$E$19*1000</f>
        <v>827645.68785208429</v>
      </c>
      <c r="J18" s="611">
        <f>'[1]21'!J18/'[1]1'!$E$19*1000</f>
        <v>28446507.936246682</v>
      </c>
      <c r="K18" s="611">
        <f>'[1]21'!K18/'[1]1'!$E$19*1000</f>
        <v>1069052.5241449228</v>
      </c>
      <c r="L18" s="611">
        <f>'[1]21'!L18/'[1]1'!$E$19*1000</f>
        <v>78019.972878797911</v>
      </c>
      <c r="M18" s="611">
        <f>'[1]21'!M18/'[1]1'!$E$19*1000</f>
        <v>87987.335787196484</v>
      </c>
      <c r="N18" s="611">
        <f>'[1]21'!N18/'[1]1'!$E$19*1000</f>
        <v>903045.21547892829</v>
      </c>
    </row>
    <row r="19" spans="1:62" s="48" customFormat="1" ht="15" customHeight="1">
      <c r="A19" s="1296" t="s">
        <v>980</v>
      </c>
      <c r="B19" s="1296"/>
      <c r="C19" s="1296"/>
      <c r="D19" s="651"/>
      <c r="E19" s="611">
        <v>39096934.490936048</v>
      </c>
      <c r="F19" s="611">
        <v>38228265.658148304</v>
      </c>
      <c r="G19" s="611">
        <v>66260238.123602018</v>
      </c>
      <c r="H19" s="611">
        <v>326546.77680169232</v>
      </c>
      <c r="I19" s="611">
        <v>777166.45582599915</v>
      </c>
      <c r="J19" s="611">
        <v>29135685.698081363</v>
      </c>
      <c r="K19" s="611">
        <v>868668.83278770209</v>
      </c>
      <c r="L19" s="611">
        <v>77330.224084241898</v>
      </c>
      <c r="M19" s="611">
        <v>81063.815260754927</v>
      </c>
      <c r="N19" s="611">
        <v>710274.7934427039</v>
      </c>
    </row>
    <row r="20" spans="1:62" s="48" customFormat="1" ht="15" customHeight="1">
      <c r="A20" s="1296" t="s">
        <v>981</v>
      </c>
      <c r="B20" s="1296"/>
      <c r="C20" s="1296"/>
      <c r="D20" s="651"/>
      <c r="E20" s="611">
        <v>37552211.996995367</v>
      </c>
      <c r="F20" s="611">
        <v>36592047.034871571</v>
      </c>
      <c r="G20" s="611">
        <v>65720360.405909821</v>
      </c>
      <c r="H20" s="611">
        <v>518703.31944806885</v>
      </c>
      <c r="I20" s="611">
        <v>604116.02046766458</v>
      </c>
      <c r="J20" s="611">
        <v>30251132.710953962</v>
      </c>
      <c r="K20" s="611">
        <v>960164.96212380577</v>
      </c>
      <c r="L20" s="611">
        <v>79365.495135278732</v>
      </c>
      <c r="M20" s="611">
        <v>90171.153478515465</v>
      </c>
      <c r="N20" s="611">
        <v>790628.31351001363</v>
      </c>
    </row>
    <row r="21" spans="1:62" s="48" customFormat="1" ht="15" customHeight="1">
      <c r="A21" s="1296" t="s">
        <v>982</v>
      </c>
      <c r="B21" s="1296"/>
      <c r="C21" s="1296"/>
      <c r="D21" s="651"/>
      <c r="E21" s="611">
        <v>39670326.330035061</v>
      </c>
      <c r="F21" s="611">
        <v>38835906.446937293</v>
      </c>
      <c r="G21" s="611">
        <v>67873117.140379712</v>
      </c>
      <c r="H21" s="611">
        <v>679506.78004701179</v>
      </c>
      <c r="I21" s="611">
        <v>953297.77096545475</v>
      </c>
      <c r="J21" s="611">
        <v>30670015.244454861</v>
      </c>
      <c r="K21" s="611">
        <v>834419.88309775898</v>
      </c>
      <c r="L21" s="611">
        <v>85420.482741866159</v>
      </c>
      <c r="M21" s="611">
        <v>88324.876693380662</v>
      </c>
      <c r="N21" s="611">
        <v>660674.52366251207</v>
      </c>
    </row>
    <row r="22" spans="1:62" s="48" customFormat="1" ht="15" customHeight="1">
      <c r="A22" s="1296" t="s">
        <v>983</v>
      </c>
      <c r="B22" s="1296"/>
      <c r="C22" s="1296"/>
      <c r="D22" s="651"/>
      <c r="E22" s="611">
        <v>38278493.919796385</v>
      </c>
      <c r="F22" s="611">
        <v>37319589.298189677</v>
      </c>
      <c r="G22" s="611">
        <v>67982631.940358564</v>
      </c>
      <c r="H22" s="611">
        <v>462124.79648287781</v>
      </c>
      <c r="I22" s="611">
        <v>681441.75683798105</v>
      </c>
      <c r="J22" s="611">
        <v>31806609.195489831</v>
      </c>
      <c r="K22" s="611">
        <v>958904.621606634</v>
      </c>
      <c r="L22" s="611">
        <v>82332.207499315438</v>
      </c>
      <c r="M22" s="611">
        <v>84411.154239781245</v>
      </c>
      <c r="N22" s="611">
        <v>792161.25986754021</v>
      </c>
    </row>
    <row r="23" spans="1:62" s="48" customFormat="1" ht="15" customHeight="1">
      <c r="A23" s="1296" t="s">
        <v>1111</v>
      </c>
      <c r="B23" s="1296"/>
      <c r="C23" s="1296"/>
      <c r="D23" s="651"/>
      <c r="E23" s="611">
        <v>34590952.917161189</v>
      </c>
      <c r="F23" s="611">
        <v>33827326.228730284</v>
      </c>
      <c r="G23" s="611">
        <v>61096346.422041625</v>
      </c>
      <c r="H23" s="611">
        <v>221816.29225732057</v>
      </c>
      <c r="I23" s="611">
        <v>891374.68833408027</v>
      </c>
      <c r="J23" s="611">
        <v>28382211.173902605</v>
      </c>
      <c r="K23" s="611">
        <v>763626.68843099498</v>
      </c>
      <c r="L23" s="611">
        <v>68289.697839853325</v>
      </c>
      <c r="M23" s="611">
        <v>77911.267637750876</v>
      </c>
      <c r="N23" s="611">
        <v>617425.72295339138</v>
      </c>
    </row>
    <row r="24" spans="1:62" s="41" customFormat="1" ht="13.65" customHeight="1">
      <c r="A24" s="1100" t="s">
        <v>17</v>
      </c>
      <c r="B24" s="1100"/>
      <c r="C24" s="1100"/>
      <c r="D24" s="2"/>
      <c r="E24" s="449"/>
      <c r="F24" s="450"/>
      <c r="G24" s="450"/>
      <c r="H24" s="450"/>
      <c r="I24" s="450"/>
      <c r="J24" s="450"/>
      <c r="K24" s="450"/>
      <c r="L24" s="450"/>
      <c r="M24" s="450"/>
      <c r="N24" s="450"/>
    </row>
    <row r="25" spans="1:62" s="43" customFormat="1" ht="13.65" customHeight="1">
      <c r="A25" s="98"/>
      <c r="B25" s="42" t="s">
        <v>301</v>
      </c>
      <c r="C25" s="98"/>
      <c r="D25" s="46"/>
      <c r="E25" s="449">
        <v>11802012.726833535</v>
      </c>
      <c r="F25" s="450">
        <v>11720458.173059173</v>
      </c>
      <c r="G25" s="450">
        <v>18306230.030714557</v>
      </c>
      <c r="H25" s="450">
        <v>66719.863214779689</v>
      </c>
      <c r="I25" s="450">
        <v>32595.698707578555</v>
      </c>
      <c r="J25" s="450">
        <v>6685087.4195777243</v>
      </c>
      <c r="K25" s="450">
        <v>81554.553774322485</v>
      </c>
      <c r="L25" s="450">
        <v>13494.037907548376</v>
      </c>
      <c r="M25" s="450">
        <v>11862.949901998885</v>
      </c>
      <c r="N25" s="450">
        <v>56197.565964775225</v>
      </c>
      <c r="O25" s="102"/>
      <c r="P25" s="50"/>
      <c r="Q25" s="50"/>
      <c r="R25" s="50"/>
      <c r="S25" s="50"/>
      <c r="T25" s="50"/>
      <c r="U25" s="50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</row>
    <row r="26" spans="1:62" s="43" customFormat="1" ht="13.65" customHeight="1">
      <c r="A26" s="98"/>
      <c r="B26" s="42" t="s">
        <v>850</v>
      </c>
      <c r="C26" s="98"/>
      <c r="D26" s="46"/>
      <c r="E26" s="449">
        <v>50649082.46888838</v>
      </c>
      <c r="F26" s="450">
        <v>49796726.760982566</v>
      </c>
      <c r="G26" s="450">
        <v>86584886.774432108</v>
      </c>
      <c r="H26" s="450">
        <v>140642.29772740198</v>
      </c>
      <c r="I26" s="450">
        <v>1356102.0300322303</v>
      </c>
      <c r="J26" s="450">
        <v>38284904.341209181</v>
      </c>
      <c r="K26" s="450">
        <v>852355.70790581463</v>
      </c>
      <c r="L26" s="450">
        <v>46628.42254621374</v>
      </c>
      <c r="M26" s="450">
        <v>117434.46202763848</v>
      </c>
      <c r="N26" s="450">
        <v>688292.82333196176</v>
      </c>
      <c r="O26" s="98"/>
      <c r="P26" s="169"/>
      <c r="Q26" s="169"/>
      <c r="R26" s="169"/>
      <c r="S26" s="169"/>
      <c r="T26" s="169"/>
      <c r="U26" s="169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</row>
    <row r="27" spans="1:62" s="43" customFormat="1" ht="13.65" customHeight="1">
      <c r="A27" s="98"/>
      <c r="B27" s="42" t="s">
        <v>851</v>
      </c>
      <c r="C27" s="98"/>
      <c r="D27" s="46"/>
      <c r="E27" s="449">
        <v>115496333.62058297</v>
      </c>
      <c r="F27" s="450">
        <v>113868914.0783813</v>
      </c>
      <c r="G27" s="450">
        <v>199779861.04104647</v>
      </c>
      <c r="H27" s="450">
        <v>1016250.929685335</v>
      </c>
      <c r="I27" s="450">
        <v>870416.87306397757</v>
      </c>
      <c r="J27" s="450">
        <v>87797614.76541473</v>
      </c>
      <c r="K27" s="450">
        <v>1627419.5422017029</v>
      </c>
      <c r="L27" s="450">
        <v>100100.72461189816</v>
      </c>
      <c r="M27" s="450">
        <v>217603.19896305227</v>
      </c>
      <c r="N27" s="450">
        <v>1309715.6186267526</v>
      </c>
      <c r="O27" s="98"/>
      <c r="P27" s="169"/>
      <c r="Q27" s="169"/>
      <c r="R27" s="169"/>
      <c r="S27" s="169"/>
      <c r="T27" s="169"/>
      <c r="U27" s="169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</row>
    <row r="28" spans="1:62" s="43" customFormat="1" ht="13.65" customHeight="1">
      <c r="A28" s="98"/>
      <c r="B28" s="42" t="s">
        <v>852</v>
      </c>
      <c r="C28" s="98"/>
      <c r="D28" s="46"/>
      <c r="E28" s="449">
        <v>326195817.63205886</v>
      </c>
      <c r="F28" s="450">
        <v>316493613.76200366</v>
      </c>
      <c r="G28" s="450">
        <v>602762647.97245181</v>
      </c>
      <c r="H28" s="450">
        <v>7203282.2600063812</v>
      </c>
      <c r="I28" s="450">
        <v>21240809.331567064</v>
      </c>
      <c r="J28" s="450">
        <v>314713125.8020215</v>
      </c>
      <c r="K28" s="450">
        <v>9702203.8700550888</v>
      </c>
      <c r="L28" s="450">
        <v>2473265.1697335853</v>
      </c>
      <c r="M28" s="450">
        <v>730125.28479633119</v>
      </c>
      <c r="N28" s="450">
        <v>6498813.415525171</v>
      </c>
      <c r="O28" s="98"/>
      <c r="P28" s="169"/>
      <c r="Q28" s="169"/>
      <c r="R28" s="169"/>
      <c r="S28" s="169"/>
      <c r="T28" s="169"/>
      <c r="U28" s="169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</row>
    <row r="29" spans="1:62" s="43" customFormat="1" ht="13.65" customHeight="1">
      <c r="A29" s="98"/>
      <c r="B29" s="42" t="s">
        <v>853</v>
      </c>
      <c r="C29" s="98"/>
      <c r="D29" s="46"/>
      <c r="E29" s="449">
        <v>781210581.44599092</v>
      </c>
      <c r="F29" s="450">
        <v>752415450.21009362</v>
      </c>
      <c r="G29" s="450">
        <v>1687307027.4280963</v>
      </c>
      <c r="H29" s="450">
        <v>870378.2967434501</v>
      </c>
      <c r="I29" s="450">
        <v>21198349.255689502</v>
      </c>
      <c r="J29" s="450">
        <v>956960304.77043569</v>
      </c>
      <c r="K29" s="450">
        <v>28795131.235897392</v>
      </c>
      <c r="L29" s="450">
        <v>1158787.410906405</v>
      </c>
      <c r="M29" s="450">
        <v>2690297.5880830293</v>
      </c>
      <c r="N29" s="450">
        <v>24946046.236907963</v>
      </c>
      <c r="O29" s="98"/>
      <c r="P29" s="169"/>
      <c r="Q29" s="169"/>
      <c r="R29" s="169"/>
      <c r="S29" s="169"/>
      <c r="T29" s="169"/>
      <c r="U29" s="169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</row>
    <row r="30" spans="1:62" s="43" customFormat="1" ht="13.65" customHeight="1">
      <c r="A30" s="98"/>
      <c r="B30" s="42" t="s">
        <v>306</v>
      </c>
      <c r="C30" s="98"/>
      <c r="D30" s="46"/>
      <c r="E30" s="449">
        <v>3031051277.7407408</v>
      </c>
      <c r="F30" s="450">
        <v>2876044685.2962961</v>
      </c>
      <c r="G30" s="450">
        <v>5898093638.9259262</v>
      </c>
      <c r="H30" s="450">
        <v>3536410.4444444445</v>
      </c>
      <c r="I30" s="450">
        <v>193412213.22222221</v>
      </c>
      <c r="J30" s="450">
        <v>3218997577.2962961</v>
      </c>
      <c r="K30" s="450">
        <v>155006592.44444445</v>
      </c>
      <c r="L30" s="450">
        <v>7819440.5185185187</v>
      </c>
      <c r="M30" s="450">
        <v>12670389.407407407</v>
      </c>
      <c r="N30" s="450">
        <v>134516762.51851851</v>
      </c>
      <c r="O30" s="98"/>
      <c r="P30" s="169"/>
      <c r="Q30" s="169"/>
      <c r="R30" s="169"/>
      <c r="S30" s="169"/>
      <c r="T30" s="169"/>
      <c r="U30" s="169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</row>
    <row r="31" spans="1:62" s="43" customFormat="1" ht="13.65" customHeight="1">
      <c r="A31" s="1100" t="s">
        <v>18</v>
      </c>
      <c r="B31" s="1100"/>
      <c r="C31" s="1100"/>
      <c r="D31" s="2"/>
      <c r="E31" s="449"/>
      <c r="F31" s="450"/>
      <c r="G31" s="450"/>
      <c r="H31" s="450"/>
      <c r="I31" s="450"/>
      <c r="J31" s="450"/>
      <c r="K31" s="450"/>
      <c r="L31" s="450"/>
      <c r="M31" s="450"/>
      <c r="N31" s="450"/>
      <c r="O31" s="98"/>
      <c r="P31" s="169"/>
      <c r="Q31" s="169"/>
      <c r="R31" s="169"/>
      <c r="S31" s="169"/>
      <c r="T31" s="169"/>
      <c r="U31" s="169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</row>
    <row r="32" spans="1:62" s="43" customFormat="1" ht="13.65" customHeight="1">
      <c r="A32" s="98"/>
      <c r="B32" s="62" t="s">
        <v>487</v>
      </c>
      <c r="C32" s="98"/>
      <c r="D32" s="46"/>
      <c r="E32" s="449">
        <v>1581029.0660700069</v>
      </c>
      <c r="F32" s="450">
        <v>1541077.0540435081</v>
      </c>
      <c r="G32" s="450">
        <v>5252796.3444084423</v>
      </c>
      <c r="H32" s="450">
        <v>53588.587943069426</v>
      </c>
      <c r="I32" s="450">
        <v>30076.726184794417</v>
      </c>
      <c r="J32" s="450">
        <v>3795384.6044927971</v>
      </c>
      <c r="K32" s="450">
        <v>39952.012026496799</v>
      </c>
      <c r="L32" s="450">
        <v>15916.049912033117</v>
      </c>
      <c r="M32" s="450">
        <v>8915.2733653360665</v>
      </c>
      <c r="N32" s="450">
        <v>15120.688749127621</v>
      </c>
      <c r="O32" s="102"/>
      <c r="P32" s="169"/>
      <c r="Q32" s="169"/>
      <c r="R32" s="169"/>
      <c r="S32" s="169"/>
      <c r="T32" s="169"/>
      <c r="U32" s="169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</row>
    <row r="33" spans="1:62" s="43" customFormat="1" ht="13.65" customHeight="1">
      <c r="A33" s="98"/>
      <c r="B33" s="62" t="s">
        <v>488</v>
      </c>
      <c r="C33" s="98"/>
      <c r="D33" s="46"/>
      <c r="E33" s="449">
        <v>7834481.2711071251</v>
      </c>
      <c r="F33" s="450">
        <v>7739728.9612072771</v>
      </c>
      <c r="G33" s="450">
        <v>13494378.871089615</v>
      </c>
      <c r="H33" s="450">
        <v>0</v>
      </c>
      <c r="I33" s="450">
        <v>14137.455728564946</v>
      </c>
      <c r="J33" s="450">
        <v>5768787.3656109013</v>
      </c>
      <c r="K33" s="450">
        <v>94752.309899844695</v>
      </c>
      <c r="L33" s="450">
        <v>5642.3701229620201</v>
      </c>
      <c r="M33" s="450">
        <v>4933.0204901307397</v>
      </c>
      <c r="N33" s="450">
        <v>84176.91928675196</v>
      </c>
      <c r="O33" s="98"/>
      <c r="P33" s="169"/>
      <c r="Q33" s="169"/>
      <c r="R33" s="169"/>
      <c r="S33" s="169"/>
      <c r="T33" s="169"/>
      <c r="U33" s="169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</row>
    <row r="34" spans="1:62" s="43" customFormat="1" ht="13.65" customHeight="1">
      <c r="A34" s="42"/>
      <c r="B34" s="62" t="s">
        <v>489</v>
      </c>
      <c r="C34" s="42"/>
      <c r="D34" s="46"/>
      <c r="E34" s="449">
        <v>14787658.131621255</v>
      </c>
      <c r="F34" s="450">
        <v>14702143.0641146</v>
      </c>
      <c r="G34" s="450">
        <v>23810611.152644362</v>
      </c>
      <c r="H34" s="450">
        <v>0</v>
      </c>
      <c r="I34" s="450">
        <v>15559.63866207424</v>
      </c>
      <c r="J34" s="450">
        <v>9124027.7271918543</v>
      </c>
      <c r="K34" s="450">
        <v>85515.067506663487</v>
      </c>
      <c r="L34" s="450">
        <v>9710.5352803683854</v>
      </c>
      <c r="M34" s="450">
        <v>11396.670383436103</v>
      </c>
      <c r="N34" s="450">
        <v>64407.861842858991</v>
      </c>
      <c r="O34" s="98"/>
      <c r="P34" s="169"/>
      <c r="Q34" s="169"/>
      <c r="R34" s="169"/>
      <c r="S34" s="169"/>
      <c r="T34" s="169"/>
      <c r="U34" s="169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</row>
    <row r="35" spans="1:62" s="43" customFormat="1" ht="13.65" customHeight="1">
      <c r="A35" s="42"/>
      <c r="B35" s="62" t="s">
        <v>490</v>
      </c>
      <c r="C35" s="42"/>
      <c r="D35" s="46"/>
      <c r="E35" s="449">
        <v>30710913.090657409</v>
      </c>
      <c r="F35" s="450">
        <v>30456614.018852521</v>
      </c>
      <c r="G35" s="450">
        <v>52061500.255536482</v>
      </c>
      <c r="H35" s="450">
        <v>60398.841055499135</v>
      </c>
      <c r="I35" s="450">
        <v>119960.51734201456</v>
      </c>
      <c r="J35" s="450">
        <v>21785245.595081504</v>
      </c>
      <c r="K35" s="450">
        <v>254299.07180491442</v>
      </c>
      <c r="L35" s="450">
        <v>13373.810732992832</v>
      </c>
      <c r="M35" s="450">
        <v>47244.539896021866</v>
      </c>
      <c r="N35" s="450">
        <v>193680.7211758997</v>
      </c>
      <c r="O35" s="42"/>
      <c r="P35" s="169"/>
      <c r="Q35" s="169"/>
      <c r="R35" s="169"/>
      <c r="S35" s="169"/>
      <c r="T35" s="169"/>
      <c r="U35" s="169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</row>
    <row r="36" spans="1:62" s="43" customFormat="1" ht="13.65" customHeight="1">
      <c r="A36" s="42"/>
      <c r="B36" s="62" t="s">
        <v>491</v>
      </c>
      <c r="C36" s="42"/>
      <c r="D36" s="46"/>
      <c r="E36" s="449">
        <v>70797511.677221522</v>
      </c>
      <c r="F36" s="450">
        <v>70059442.10785906</v>
      </c>
      <c r="G36" s="450">
        <v>114517022.3290291</v>
      </c>
      <c r="H36" s="450">
        <v>510129.03458539216</v>
      </c>
      <c r="I36" s="450">
        <v>2238442.8337505725</v>
      </c>
      <c r="J36" s="450">
        <v>47206152.089506015</v>
      </c>
      <c r="K36" s="450">
        <v>738069.56936244993</v>
      </c>
      <c r="L36" s="450">
        <v>100617.69889666984</v>
      </c>
      <c r="M36" s="450">
        <v>99575.627796063651</v>
      </c>
      <c r="N36" s="450">
        <v>537876.24266971624</v>
      </c>
      <c r="O36" s="42"/>
      <c r="P36" s="169"/>
      <c r="Q36" s="169"/>
      <c r="R36" s="169"/>
      <c r="S36" s="169"/>
      <c r="T36" s="169"/>
      <c r="U36" s="169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</row>
    <row r="37" spans="1:62" s="43" customFormat="1" ht="13.65" customHeight="1">
      <c r="A37" s="42"/>
      <c r="B37" s="62" t="s">
        <v>492</v>
      </c>
      <c r="C37" s="42"/>
      <c r="D37" s="46"/>
      <c r="E37" s="449">
        <v>162260169.97021818</v>
      </c>
      <c r="F37" s="450">
        <v>160277088.47642213</v>
      </c>
      <c r="G37" s="450">
        <v>278720377.4281776</v>
      </c>
      <c r="H37" s="450">
        <v>1031128.1749356292</v>
      </c>
      <c r="I37" s="450">
        <v>1747653.6594647774</v>
      </c>
      <c r="J37" s="450">
        <v>121222070.78615592</v>
      </c>
      <c r="K37" s="450">
        <v>1983081.49379599</v>
      </c>
      <c r="L37" s="450">
        <v>171976.27211471327</v>
      </c>
      <c r="M37" s="450">
        <v>344081.60021118808</v>
      </c>
      <c r="N37" s="450">
        <v>1467023.6214700891</v>
      </c>
      <c r="O37" s="42"/>
      <c r="P37" s="169"/>
      <c r="Q37" s="169"/>
      <c r="R37" s="169"/>
      <c r="S37" s="169"/>
      <c r="T37" s="169"/>
      <c r="U37" s="169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</row>
    <row r="38" spans="1:62" s="43" customFormat="1" ht="13.65" customHeight="1">
      <c r="A38" s="42"/>
      <c r="B38" s="62" t="s">
        <v>493</v>
      </c>
      <c r="C38" s="42"/>
      <c r="D38" s="46"/>
      <c r="E38" s="449">
        <v>374873434.63148028</v>
      </c>
      <c r="F38" s="450">
        <v>361521627.56917191</v>
      </c>
      <c r="G38" s="450">
        <v>655851603.79582691</v>
      </c>
      <c r="H38" s="450">
        <v>509887.62226022891</v>
      </c>
      <c r="I38" s="450">
        <v>3302927.5676737786</v>
      </c>
      <c r="J38" s="450">
        <v>298142791.41658902</v>
      </c>
      <c r="K38" s="450">
        <v>13351807.062308321</v>
      </c>
      <c r="L38" s="450">
        <v>286145.31272719486</v>
      </c>
      <c r="M38" s="450">
        <v>1244500.7612061822</v>
      </c>
      <c r="N38" s="450">
        <v>11821160.988374941</v>
      </c>
      <c r="O38" s="42"/>
      <c r="P38" s="169"/>
      <c r="Q38" s="169"/>
      <c r="R38" s="169"/>
      <c r="S38" s="169"/>
      <c r="T38" s="169"/>
      <c r="U38" s="169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</row>
    <row r="39" spans="1:62" s="43" customFormat="1" ht="13.65" customHeight="1">
      <c r="A39" s="42"/>
      <c r="B39" s="62" t="s">
        <v>494</v>
      </c>
      <c r="C39" s="42"/>
      <c r="D39" s="46"/>
      <c r="E39" s="449">
        <v>690561440.29557586</v>
      </c>
      <c r="F39" s="450">
        <v>660696065.32640457</v>
      </c>
      <c r="G39" s="450">
        <v>1330665827.980211</v>
      </c>
      <c r="H39" s="450">
        <v>6900003.9504081691</v>
      </c>
      <c r="I39" s="450">
        <v>22131285.314737398</v>
      </c>
      <c r="J39" s="450">
        <v>699001051.91895223</v>
      </c>
      <c r="K39" s="450">
        <v>29865374.96917142</v>
      </c>
      <c r="L39" s="450">
        <v>6609344.2765426561</v>
      </c>
      <c r="M39" s="450">
        <v>1177476.8291368205</v>
      </c>
      <c r="N39" s="450">
        <v>22078553.863491938</v>
      </c>
      <c r="O39" s="42"/>
      <c r="P39" s="169"/>
      <c r="Q39" s="169"/>
      <c r="R39" s="169"/>
      <c r="S39" s="169"/>
      <c r="T39" s="169"/>
      <c r="U39" s="169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</row>
    <row r="40" spans="1:62" s="43" customFormat="1" ht="13.65" customHeight="1">
      <c r="A40" s="42"/>
      <c r="B40" s="62" t="s">
        <v>495</v>
      </c>
      <c r="C40" s="42"/>
      <c r="D40" s="46"/>
      <c r="E40" s="449">
        <v>1661677409.1342328</v>
      </c>
      <c r="F40" s="450">
        <v>1612289000.0574858</v>
      </c>
      <c r="G40" s="450">
        <v>3172399841.4774871</v>
      </c>
      <c r="H40" s="450">
        <v>26732199.317519017</v>
      </c>
      <c r="I40" s="450">
        <v>116640487.79708429</v>
      </c>
      <c r="J40" s="450">
        <v>1703483528.5346045</v>
      </c>
      <c r="K40" s="450">
        <v>49388409.076746933</v>
      </c>
      <c r="L40" s="450">
        <v>2072368.0625579604</v>
      </c>
      <c r="M40" s="450">
        <v>4270119.9763007509</v>
      </c>
      <c r="N40" s="450">
        <v>43045921.037888221</v>
      </c>
      <c r="O40" s="42"/>
      <c r="P40" s="169"/>
      <c r="Q40" s="169"/>
      <c r="R40" s="169"/>
      <c r="S40" s="169"/>
      <c r="T40" s="169"/>
      <c r="U40" s="169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</row>
    <row r="41" spans="1:62" s="43" customFormat="1" ht="13.65" customHeight="1">
      <c r="A41" s="42"/>
      <c r="B41" s="62" t="s">
        <v>432</v>
      </c>
      <c r="C41" s="42"/>
      <c r="D41" s="46"/>
      <c r="E41" s="449">
        <v>5547969877</v>
      </c>
      <c r="F41" s="450">
        <v>5267562345.272727</v>
      </c>
      <c r="G41" s="450">
        <v>9432379488.181818</v>
      </c>
      <c r="H41" s="450">
        <v>8680280.1818181816</v>
      </c>
      <c r="I41" s="450">
        <v>271932773.45454544</v>
      </c>
      <c r="J41" s="450">
        <v>4445430196.545455</v>
      </c>
      <c r="K41" s="450">
        <v>280407531.72727275</v>
      </c>
      <c r="L41" s="450">
        <v>16215384.636363637</v>
      </c>
      <c r="M41" s="450">
        <v>24365961.818181816</v>
      </c>
      <c r="N41" s="450">
        <v>239826185.27272728</v>
      </c>
      <c r="O41" s="42"/>
      <c r="P41" s="169"/>
      <c r="Q41" s="169"/>
      <c r="R41" s="169"/>
      <c r="S41" s="169"/>
      <c r="T41" s="169"/>
      <c r="U41" s="169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</row>
    <row r="42" spans="1:62" s="43" customFormat="1" ht="13.65" customHeight="1">
      <c r="A42" s="1100" t="s">
        <v>19</v>
      </c>
      <c r="B42" s="1100"/>
      <c r="C42" s="1100"/>
      <c r="D42" s="46"/>
      <c r="E42" s="449"/>
      <c r="F42" s="450"/>
      <c r="G42" s="450"/>
      <c r="H42" s="450"/>
      <c r="I42" s="450"/>
      <c r="J42" s="450"/>
      <c r="K42" s="450"/>
      <c r="L42" s="450"/>
      <c r="M42" s="450"/>
      <c r="N42" s="450"/>
      <c r="O42" s="42"/>
      <c r="P42" s="169"/>
      <c r="Q42" s="169"/>
      <c r="R42" s="169"/>
      <c r="S42" s="169"/>
      <c r="T42" s="169"/>
      <c r="U42" s="169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</row>
    <row r="43" spans="1:62" s="43" customFormat="1" ht="13.65" customHeight="1">
      <c r="A43" s="42"/>
      <c r="B43" s="62" t="s">
        <v>487</v>
      </c>
      <c r="C43" s="42"/>
      <c r="D43" s="46"/>
      <c r="E43" s="449">
        <v>2472249.979901677</v>
      </c>
      <c r="F43" s="450">
        <v>2368786.9606326735</v>
      </c>
      <c r="G43" s="450">
        <v>5013977.6272824099</v>
      </c>
      <c r="H43" s="450">
        <v>3105.9270536523277</v>
      </c>
      <c r="I43" s="450">
        <v>24500.308279726218</v>
      </c>
      <c r="J43" s="450">
        <v>2672796.9019831154</v>
      </c>
      <c r="K43" s="450">
        <v>103463.01926900285</v>
      </c>
      <c r="L43" s="450">
        <v>23036.390577269896</v>
      </c>
      <c r="M43" s="450">
        <v>10303.983426124427</v>
      </c>
      <c r="N43" s="450">
        <v>70122.645265608531</v>
      </c>
      <c r="O43" s="102"/>
      <c r="P43" s="169"/>
      <c r="Q43" s="169"/>
      <c r="R43" s="169"/>
      <c r="S43" s="169"/>
      <c r="T43" s="169"/>
      <c r="U43" s="169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</row>
    <row r="44" spans="1:62" s="43" customFormat="1" ht="13.65" customHeight="1">
      <c r="A44" s="42"/>
      <c r="B44" s="62" t="s">
        <v>488</v>
      </c>
      <c r="C44" s="42"/>
      <c r="D44" s="46"/>
      <c r="E44" s="449">
        <v>7725963.0843653996</v>
      </c>
      <c r="F44" s="450">
        <v>7706534.9807717139</v>
      </c>
      <c r="G44" s="450">
        <v>13186727.187550446</v>
      </c>
      <c r="H44" s="450">
        <v>51558.378663012933</v>
      </c>
      <c r="I44" s="450">
        <v>9403.2847070409443</v>
      </c>
      <c r="J44" s="450">
        <v>5541153.8701487845</v>
      </c>
      <c r="K44" s="450">
        <v>19428.103593683754</v>
      </c>
      <c r="L44" s="450">
        <v>5636.4057480814545</v>
      </c>
      <c r="M44" s="450">
        <v>3904.0642905060317</v>
      </c>
      <c r="N44" s="450">
        <v>9887.6335550962594</v>
      </c>
      <c r="O44" s="42"/>
      <c r="P44" s="169"/>
      <c r="Q44" s="169"/>
      <c r="R44" s="169"/>
      <c r="S44" s="169"/>
      <c r="T44" s="169"/>
      <c r="U44" s="169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</row>
    <row r="45" spans="1:62" s="43" customFormat="1" ht="13.65" customHeight="1">
      <c r="A45" s="42"/>
      <c r="B45" s="62" t="s">
        <v>489</v>
      </c>
      <c r="C45" s="42"/>
      <c r="D45" s="46"/>
      <c r="E45" s="449">
        <v>15245230.253942331</v>
      </c>
      <c r="F45" s="450">
        <v>15183072.389961885</v>
      </c>
      <c r="G45" s="450">
        <v>24399378.471447892</v>
      </c>
      <c r="H45" s="450">
        <v>9367.4397548265424</v>
      </c>
      <c r="I45" s="450">
        <v>13950.652368722134</v>
      </c>
      <c r="J45" s="450">
        <v>9239624.1736095697</v>
      </c>
      <c r="K45" s="450">
        <v>62157.863980444417</v>
      </c>
      <c r="L45" s="450">
        <v>5754.9366165766651</v>
      </c>
      <c r="M45" s="450">
        <v>14986.481694815544</v>
      </c>
      <c r="N45" s="450">
        <v>41416.445669052198</v>
      </c>
      <c r="O45" s="42"/>
      <c r="P45" s="169"/>
      <c r="Q45" s="169"/>
      <c r="R45" s="169"/>
      <c r="S45" s="169"/>
      <c r="T45" s="169"/>
      <c r="U45" s="169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</row>
    <row r="46" spans="1:62" s="43" customFormat="1" ht="13.65" customHeight="1">
      <c r="A46" s="98"/>
      <c r="B46" s="62" t="s">
        <v>490</v>
      </c>
      <c r="C46" s="98"/>
      <c r="D46" s="46"/>
      <c r="E46" s="449">
        <v>31997677.891098358</v>
      </c>
      <c r="F46" s="450">
        <v>31549060.660259839</v>
      </c>
      <c r="G46" s="450">
        <v>51670004.439004518</v>
      </c>
      <c r="H46" s="450">
        <v>264472.89995555783</v>
      </c>
      <c r="I46" s="450">
        <v>158753.34633287511</v>
      </c>
      <c r="J46" s="450">
        <v>20544170.02503315</v>
      </c>
      <c r="K46" s="450">
        <v>448617.23083853582</v>
      </c>
      <c r="L46" s="450">
        <v>16919.368256293601</v>
      </c>
      <c r="M46" s="450">
        <v>30493.536861509172</v>
      </c>
      <c r="N46" s="450">
        <v>401204.32572073268</v>
      </c>
      <c r="O46" s="42"/>
      <c r="P46" s="169"/>
      <c r="Q46" s="169"/>
      <c r="R46" s="169"/>
      <c r="S46" s="169"/>
      <c r="T46" s="169"/>
      <c r="U46" s="169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</row>
    <row r="47" spans="1:62" s="43" customFormat="1" ht="13.65" customHeight="1">
      <c r="A47" s="98"/>
      <c r="B47" s="62" t="s">
        <v>491</v>
      </c>
      <c r="C47" s="98"/>
      <c r="D47" s="46"/>
      <c r="E47" s="449">
        <v>70441273.099200711</v>
      </c>
      <c r="F47" s="450">
        <v>69730476.477183059</v>
      </c>
      <c r="G47" s="450">
        <v>114169142.90509568</v>
      </c>
      <c r="H47" s="450">
        <v>295608.45119000447</v>
      </c>
      <c r="I47" s="450">
        <v>2181603.3883864242</v>
      </c>
      <c r="J47" s="450">
        <v>46915878.267489001</v>
      </c>
      <c r="K47" s="450">
        <v>710796.622017644</v>
      </c>
      <c r="L47" s="450">
        <v>70315.028157629626</v>
      </c>
      <c r="M47" s="450">
        <v>137237.50509030354</v>
      </c>
      <c r="N47" s="450">
        <v>503244.08876971062</v>
      </c>
      <c r="O47" s="98"/>
      <c r="P47" s="169"/>
      <c r="Q47" s="169"/>
      <c r="R47" s="169"/>
      <c r="S47" s="169"/>
      <c r="T47" s="169"/>
      <c r="U47" s="169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</row>
    <row r="48" spans="1:62" s="43" customFormat="1" ht="13.65" customHeight="1">
      <c r="A48" s="98"/>
      <c r="B48" s="62" t="s">
        <v>492</v>
      </c>
      <c r="C48" s="98"/>
      <c r="D48" s="46"/>
      <c r="E48" s="449">
        <v>161989193.92014182</v>
      </c>
      <c r="F48" s="450">
        <v>158396016.04736319</v>
      </c>
      <c r="G48" s="450">
        <v>281238003.00330418</v>
      </c>
      <c r="H48" s="450">
        <v>618694.6376643586</v>
      </c>
      <c r="I48" s="450">
        <v>1773096.1896886574</v>
      </c>
      <c r="J48" s="450">
        <v>125233777.78329389</v>
      </c>
      <c r="K48" s="450">
        <v>3593177.8727785093</v>
      </c>
      <c r="L48" s="450">
        <v>584764.90186919575</v>
      </c>
      <c r="M48" s="450">
        <v>338419.76796069916</v>
      </c>
      <c r="N48" s="450">
        <v>2669993.2029486136</v>
      </c>
      <c r="O48" s="98"/>
      <c r="P48" s="169"/>
      <c r="Q48" s="169"/>
      <c r="R48" s="169"/>
      <c r="S48" s="169"/>
      <c r="T48" s="169"/>
      <c r="U48" s="169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</row>
    <row r="49" spans="1:62" s="43" customFormat="1" ht="13.65" customHeight="1">
      <c r="A49" s="98"/>
      <c r="B49" s="62" t="s">
        <v>493</v>
      </c>
      <c r="C49" s="98"/>
      <c r="D49" s="46"/>
      <c r="E49" s="449">
        <v>379053999.15096796</v>
      </c>
      <c r="F49" s="450">
        <v>372782291.81870705</v>
      </c>
      <c r="G49" s="450">
        <v>699019139.45875132</v>
      </c>
      <c r="H49" s="450">
        <v>6481407.4379445259</v>
      </c>
      <c r="I49" s="450">
        <v>4050044.5779931503</v>
      </c>
      <c r="J49" s="450">
        <v>336768299.65598196</v>
      </c>
      <c r="K49" s="450">
        <v>6271707.3322608927</v>
      </c>
      <c r="L49" s="450">
        <v>349853.9277504193</v>
      </c>
      <c r="M49" s="450">
        <v>1263701.808823582</v>
      </c>
      <c r="N49" s="450">
        <v>4658151.5956868902</v>
      </c>
      <c r="O49" s="98"/>
      <c r="P49" s="169"/>
      <c r="Q49" s="169"/>
      <c r="R49" s="169"/>
      <c r="S49" s="169"/>
      <c r="T49" s="169"/>
      <c r="U49" s="169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</row>
    <row r="50" spans="1:62" s="43" customFormat="1" ht="13.65" customHeight="1">
      <c r="A50" s="98"/>
      <c r="B50" s="62" t="s">
        <v>494</v>
      </c>
      <c r="C50" s="98"/>
      <c r="D50" s="46"/>
      <c r="E50" s="449">
        <v>637928755.91238439</v>
      </c>
      <c r="F50" s="450">
        <v>620949141.68529058</v>
      </c>
      <c r="G50" s="450">
        <v>1381070130.0417814</v>
      </c>
      <c r="H50" s="450">
        <v>16864332.133255005</v>
      </c>
      <c r="I50" s="450">
        <v>17998427.600054856</v>
      </c>
      <c r="J50" s="450">
        <v>794983748.08980083</v>
      </c>
      <c r="K50" s="450">
        <v>16979614.227093894</v>
      </c>
      <c r="L50" s="450">
        <v>1231569.0788739801</v>
      </c>
      <c r="M50" s="450">
        <v>1189970.0548703691</v>
      </c>
      <c r="N50" s="450">
        <v>14558075.093349544</v>
      </c>
      <c r="O50" s="98"/>
      <c r="P50" s="169"/>
      <c r="Q50" s="169"/>
      <c r="R50" s="169"/>
      <c r="S50" s="169"/>
      <c r="T50" s="169"/>
      <c r="U50" s="169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</row>
    <row r="51" spans="1:62" s="43" customFormat="1" ht="13.65" customHeight="1">
      <c r="A51" s="98"/>
      <c r="B51" s="62" t="s">
        <v>495</v>
      </c>
      <c r="C51" s="98"/>
      <c r="D51" s="46"/>
      <c r="E51" s="449">
        <v>1573825674.6258285</v>
      </c>
      <c r="F51" s="450">
        <v>1521532872.6881692</v>
      </c>
      <c r="G51" s="450">
        <v>3003783480.5616393</v>
      </c>
      <c r="H51" s="450">
        <v>2360750.1412237384</v>
      </c>
      <c r="I51" s="450">
        <v>126652563.84830466</v>
      </c>
      <c r="J51" s="450">
        <v>1611263921.8629985</v>
      </c>
      <c r="K51" s="450">
        <v>52292801.937659517</v>
      </c>
      <c r="L51" s="450">
        <v>2129038.5877451831</v>
      </c>
      <c r="M51" s="450">
        <v>4334156.0103813605</v>
      </c>
      <c r="N51" s="450">
        <v>45829607.339532979</v>
      </c>
      <c r="O51" s="98"/>
      <c r="P51" s="169"/>
      <c r="Q51" s="169"/>
      <c r="R51" s="169"/>
      <c r="S51" s="169"/>
      <c r="T51" s="169"/>
      <c r="U51" s="169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</row>
    <row r="52" spans="1:62" s="43" customFormat="1" ht="13.65" customHeight="1">
      <c r="A52" s="98"/>
      <c r="B52" s="62" t="s">
        <v>432</v>
      </c>
      <c r="C52" s="98"/>
      <c r="D52" s="46"/>
      <c r="E52" s="449">
        <v>4346624069.5299025</v>
      </c>
      <c r="F52" s="450">
        <v>4140199983.3115888</v>
      </c>
      <c r="G52" s="450">
        <v>7610436499.6309881</v>
      </c>
      <c r="H52" s="450">
        <v>0</v>
      </c>
      <c r="I52" s="450">
        <v>216151691.72188261</v>
      </c>
      <c r="J52" s="450">
        <v>3686388208.0412822</v>
      </c>
      <c r="K52" s="450">
        <v>206424086.21831331</v>
      </c>
      <c r="L52" s="450">
        <v>12774432.235525966</v>
      </c>
      <c r="M52" s="450">
        <v>19578934.23091419</v>
      </c>
      <c r="N52" s="450">
        <v>174070719.7518732</v>
      </c>
      <c r="O52" s="98"/>
      <c r="P52" s="169"/>
      <c r="Q52" s="169"/>
      <c r="R52" s="169"/>
      <c r="S52" s="169"/>
      <c r="T52" s="169"/>
      <c r="U52" s="169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</row>
    <row r="53" spans="1:62" s="43" customFormat="1" ht="13.65" customHeight="1">
      <c r="A53" s="1100" t="s">
        <v>20</v>
      </c>
      <c r="B53" s="1100"/>
      <c r="C53" s="1100"/>
      <c r="D53" s="2"/>
      <c r="E53" s="449"/>
      <c r="F53" s="450"/>
      <c r="G53" s="450"/>
      <c r="H53" s="450"/>
      <c r="I53" s="450"/>
      <c r="J53" s="450"/>
      <c r="K53" s="450"/>
      <c r="L53" s="450"/>
      <c r="M53" s="450"/>
      <c r="N53" s="450"/>
      <c r="O53" s="98"/>
      <c r="P53" s="169"/>
      <c r="Q53" s="169"/>
      <c r="R53" s="169"/>
      <c r="S53" s="169"/>
      <c r="T53" s="169"/>
      <c r="U53" s="169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</row>
    <row r="54" spans="1:62" s="43" customFormat="1" ht="13.65" customHeight="1">
      <c r="A54" s="44"/>
      <c r="B54" s="62" t="s">
        <v>487</v>
      </c>
      <c r="C54" s="44"/>
      <c r="D54" s="180"/>
      <c r="E54" s="449">
        <v>4345129.1100846548</v>
      </c>
      <c r="F54" s="450">
        <v>4331558.9483239632</v>
      </c>
      <c r="G54" s="450">
        <v>5200057.1325240238</v>
      </c>
      <c r="H54" s="450">
        <v>0</v>
      </c>
      <c r="I54" s="450">
        <v>21672.006039897547</v>
      </c>
      <c r="J54" s="450">
        <v>890170.19023995614</v>
      </c>
      <c r="K54" s="450">
        <v>13570.16176069707</v>
      </c>
      <c r="L54" s="450">
        <v>11879.706513329231</v>
      </c>
      <c r="M54" s="450">
        <v>1271.3106604470056</v>
      </c>
      <c r="N54" s="450">
        <v>419.14458692083224</v>
      </c>
      <c r="O54" s="102"/>
      <c r="P54" s="169"/>
      <c r="Q54" s="169"/>
      <c r="R54" s="169"/>
      <c r="S54" s="169"/>
      <c r="T54" s="169"/>
      <c r="U54" s="169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</row>
    <row r="55" spans="1:62" s="43" customFormat="1" ht="13.65" customHeight="1">
      <c r="A55" s="6"/>
      <c r="B55" s="62" t="s">
        <v>488</v>
      </c>
      <c r="C55" s="6"/>
      <c r="D55" s="2"/>
      <c r="E55" s="449">
        <v>6855642.0702648656</v>
      </c>
      <c r="F55" s="450">
        <v>6847360.0073447926</v>
      </c>
      <c r="G55" s="450">
        <v>8759124.3960460443</v>
      </c>
      <c r="H55" s="450">
        <v>0</v>
      </c>
      <c r="I55" s="450">
        <v>4880.6760179159419</v>
      </c>
      <c r="J55" s="450">
        <v>1916645.0647191692</v>
      </c>
      <c r="K55" s="450">
        <v>8282.062920072276</v>
      </c>
      <c r="L55" s="450">
        <v>648.67652918995202</v>
      </c>
      <c r="M55" s="450">
        <v>1165.4710207885339</v>
      </c>
      <c r="N55" s="450">
        <v>6467.9153700937914</v>
      </c>
      <c r="P55" s="169"/>
      <c r="Q55" s="169"/>
      <c r="R55" s="169"/>
      <c r="S55" s="169"/>
      <c r="T55" s="169"/>
      <c r="U55" s="169"/>
    </row>
    <row r="56" spans="1:62" s="43" customFormat="1" ht="13.65" customHeight="1">
      <c r="A56" s="98"/>
      <c r="B56" s="62" t="s">
        <v>489</v>
      </c>
      <c r="C56" s="98"/>
      <c r="D56" s="46"/>
      <c r="E56" s="449">
        <v>11255442.009586552</v>
      </c>
      <c r="F56" s="450">
        <v>11246875.883692527</v>
      </c>
      <c r="G56" s="450">
        <v>14738054.96130323</v>
      </c>
      <c r="H56" s="450">
        <v>0</v>
      </c>
      <c r="I56" s="450">
        <v>30192.658597962436</v>
      </c>
      <c r="J56" s="450">
        <v>3521371.7362086703</v>
      </c>
      <c r="K56" s="450">
        <v>8566.12589402294</v>
      </c>
      <c r="L56" s="450">
        <v>1856.4432799567862</v>
      </c>
      <c r="M56" s="450">
        <v>3640.1430605044648</v>
      </c>
      <c r="N56" s="450">
        <v>3069.5395535616858</v>
      </c>
      <c r="O56" s="6"/>
      <c r="P56" s="169"/>
      <c r="Q56" s="169"/>
      <c r="R56" s="169"/>
      <c r="S56" s="169"/>
      <c r="T56" s="169"/>
      <c r="U56" s="169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</row>
    <row r="57" spans="1:62" s="43" customFormat="1" ht="13.65" customHeight="1">
      <c r="A57" s="98"/>
      <c r="B57" s="62" t="s">
        <v>490</v>
      </c>
      <c r="C57" s="98"/>
      <c r="D57" s="46"/>
      <c r="E57" s="449">
        <v>20983479.867782529</v>
      </c>
      <c r="F57" s="450">
        <v>20874865.338637229</v>
      </c>
      <c r="G57" s="450">
        <v>32355494.008756824</v>
      </c>
      <c r="H57" s="450">
        <v>3003.3552000466925</v>
      </c>
      <c r="I57" s="450">
        <v>49923.646882090143</v>
      </c>
      <c r="J57" s="450">
        <v>11533555.672201723</v>
      </c>
      <c r="K57" s="450">
        <v>108614.52914531562</v>
      </c>
      <c r="L57" s="450">
        <v>6559.0593184161162</v>
      </c>
      <c r="M57" s="450">
        <v>14481.311200223156</v>
      </c>
      <c r="N57" s="450">
        <v>87574.158626676362</v>
      </c>
      <c r="O57" s="98"/>
      <c r="P57" s="169"/>
      <c r="Q57" s="169"/>
      <c r="R57" s="169"/>
      <c r="S57" s="169"/>
      <c r="T57" s="169"/>
      <c r="U57" s="169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</row>
    <row r="58" spans="1:62" s="43" customFormat="1" ht="13.65" customHeight="1">
      <c r="A58" s="98"/>
      <c r="B58" s="62" t="s">
        <v>491</v>
      </c>
      <c r="C58" s="98"/>
      <c r="D58" s="46"/>
      <c r="E58" s="449">
        <v>37929612.782024816</v>
      </c>
      <c r="F58" s="450">
        <v>37722299.190051042</v>
      </c>
      <c r="G58" s="450">
        <v>57240233.242513821</v>
      </c>
      <c r="H58" s="450">
        <v>317564.58258302498</v>
      </c>
      <c r="I58" s="450">
        <v>1578701.8513639595</v>
      </c>
      <c r="J58" s="450">
        <v>21414200.486409806</v>
      </c>
      <c r="K58" s="450">
        <v>207313.59197375481</v>
      </c>
      <c r="L58" s="450">
        <v>16174.945289264107</v>
      </c>
      <c r="M58" s="450">
        <v>31736.571659022087</v>
      </c>
      <c r="N58" s="450">
        <v>159402.07502546872</v>
      </c>
      <c r="O58" s="98"/>
      <c r="P58" s="169"/>
      <c r="Q58" s="169"/>
      <c r="R58" s="169"/>
      <c r="S58" s="169"/>
      <c r="T58" s="169"/>
      <c r="U58" s="169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</row>
    <row r="59" spans="1:62" s="43" customFormat="1" ht="13.65" customHeight="1">
      <c r="A59" s="98"/>
      <c r="B59" s="62" t="s">
        <v>492</v>
      </c>
      <c r="C59" s="98"/>
      <c r="D59" s="46"/>
      <c r="E59" s="449">
        <v>69002645.814634696</v>
      </c>
      <c r="F59" s="450">
        <v>68172230.410943076</v>
      </c>
      <c r="G59" s="450">
        <v>114893334.17868279</v>
      </c>
      <c r="H59" s="450">
        <v>104700.85419311009</v>
      </c>
      <c r="I59" s="450">
        <v>395261.85687833669</v>
      </c>
      <c r="J59" s="450">
        <v>47221066.478811227</v>
      </c>
      <c r="K59" s="450">
        <v>830415.40369166387</v>
      </c>
      <c r="L59" s="450">
        <v>107655.82812743392</v>
      </c>
      <c r="M59" s="450">
        <v>102542.82501891653</v>
      </c>
      <c r="N59" s="450">
        <v>620216.75054531381</v>
      </c>
      <c r="O59" s="98"/>
      <c r="P59" s="169"/>
      <c r="Q59" s="169"/>
      <c r="R59" s="169"/>
      <c r="S59" s="169"/>
      <c r="T59" s="169"/>
      <c r="U59" s="169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</row>
    <row r="60" spans="1:62" s="43" customFormat="1" ht="13.65" customHeight="1">
      <c r="A60" s="98"/>
      <c r="B60" s="62" t="s">
        <v>493</v>
      </c>
      <c r="C60" s="98"/>
      <c r="D60" s="46"/>
      <c r="E60" s="449">
        <v>108840515.39264496</v>
      </c>
      <c r="F60" s="450">
        <v>107330839.74434575</v>
      </c>
      <c r="G60" s="450">
        <v>190858600.38529071</v>
      </c>
      <c r="H60" s="450">
        <v>1740394.2711828845</v>
      </c>
      <c r="I60" s="450">
        <v>1336833.0143375685</v>
      </c>
      <c r="J60" s="450">
        <v>86604987.926465422</v>
      </c>
      <c r="K60" s="450">
        <v>1509675.6482992247</v>
      </c>
      <c r="L60" s="450">
        <v>154205.33955201469</v>
      </c>
      <c r="M60" s="450">
        <v>280131.29048604344</v>
      </c>
      <c r="N60" s="450">
        <v>1075339.0182611661</v>
      </c>
      <c r="O60" s="98"/>
      <c r="P60" s="169"/>
      <c r="Q60" s="169"/>
      <c r="R60" s="169"/>
      <c r="S60" s="169"/>
      <c r="T60" s="169"/>
      <c r="U60" s="169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</row>
    <row r="61" spans="1:62" s="43" customFormat="1" ht="13.65" customHeight="1">
      <c r="A61" s="98"/>
      <c r="B61" s="62" t="s">
        <v>494</v>
      </c>
      <c r="C61" s="98"/>
      <c r="D61" s="46"/>
      <c r="E61" s="449">
        <v>191264386.16343576</v>
      </c>
      <c r="F61" s="450">
        <v>188550890.81320506</v>
      </c>
      <c r="G61" s="450">
        <v>355697372.3507151</v>
      </c>
      <c r="H61" s="450">
        <v>910367.88783433312</v>
      </c>
      <c r="I61" s="450">
        <v>12609419.335631344</v>
      </c>
      <c r="J61" s="450">
        <v>180666268.7609756</v>
      </c>
      <c r="K61" s="450">
        <v>2713495.3502306216</v>
      </c>
      <c r="L61" s="450">
        <v>278627.62994917767</v>
      </c>
      <c r="M61" s="450">
        <v>326285.6721693385</v>
      </c>
      <c r="N61" s="450">
        <v>2108582.048112106</v>
      </c>
      <c r="O61" s="98"/>
      <c r="P61" s="169"/>
      <c r="Q61" s="169"/>
      <c r="R61" s="169"/>
      <c r="S61" s="169"/>
      <c r="T61" s="169"/>
      <c r="U61" s="169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</row>
    <row r="62" spans="1:62" s="43" customFormat="1" ht="13.65" customHeight="1">
      <c r="A62" s="98"/>
      <c r="B62" s="62" t="s">
        <v>495</v>
      </c>
      <c r="C62" s="98"/>
      <c r="D62" s="46"/>
      <c r="E62" s="449">
        <v>272046969.70359927</v>
      </c>
      <c r="F62" s="450">
        <v>264037844.84545317</v>
      </c>
      <c r="G62" s="450">
        <v>622946520.66727769</v>
      </c>
      <c r="H62" s="450">
        <v>2127347.3400007184</v>
      </c>
      <c r="I62" s="450">
        <v>2138593.9488782124</v>
      </c>
      <c r="J62" s="450">
        <v>363174617.11070341</v>
      </c>
      <c r="K62" s="450">
        <v>8009124.8581459094</v>
      </c>
      <c r="L62" s="450">
        <v>582681.3169060509</v>
      </c>
      <c r="M62" s="450">
        <v>1305853.5802157447</v>
      </c>
      <c r="N62" s="450">
        <v>6120589.961024113</v>
      </c>
      <c r="O62" s="98"/>
      <c r="P62" s="169"/>
      <c r="Q62" s="169"/>
      <c r="R62" s="169"/>
      <c r="S62" s="169"/>
      <c r="T62" s="169"/>
      <c r="U62" s="169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</row>
    <row r="63" spans="1:62" s="44" customFormat="1" ht="13.65" customHeight="1" thickBot="1">
      <c r="A63" s="100"/>
      <c r="B63" s="63" t="s">
        <v>432</v>
      </c>
      <c r="C63" s="100"/>
      <c r="D63" s="181"/>
      <c r="E63" s="451">
        <v>1470273525.2470086</v>
      </c>
      <c r="F63" s="452">
        <v>1395806890.2325175</v>
      </c>
      <c r="G63" s="452">
        <v>2934310670.448103</v>
      </c>
      <c r="H63" s="452">
        <v>16733339.347839985</v>
      </c>
      <c r="I63" s="452">
        <v>67539865.467330754</v>
      </c>
      <c r="J63" s="452">
        <v>1622776985.0307558</v>
      </c>
      <c r="K63" s="452">
        <v>74466635.014490679</v>
      </c>
      <c r="L63" s="452">
        <v>5972680.3358924901</v>
      </c>
      <c r="M63" s="452">
        <v>5574963.1848042849</v>
      </c>
      <c r="N63" s="452">
        <v>62918991.493793912</v>
      </c>
      <c r="O63" s="98"/>
      <c r="P63" s="169"/>
      <c r="Q63" s="169"/>
      <c r="R63" s="169"/>
      <c r="S63" s="169"/>
      <c r="T63" s="169"/>
      <c r="U63" s="169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</row>
    <row r="64" spans="1:62" ht="13.65" customHeight="1"/>
  </sheetData>
  <mergeCells count="34">
    <mergeCell ref="F3:J3"/>
    <mergeCell ref="G4:G5"/>
    <mergeCell ref="E3:E5"/>
    <mergeCell ref="A19:C19"/>
    <mergeCell ref="J4:J5"/>
    <mergeCell ref="A13:C13"/>
    <mergeCell ref="A3:C5"/>
    <mergeCell ref="A7:C7"/>
    <mergeCell ref="A14:C14"/>
    <mergeCell ref="A12:C12"/>
    <mergeCell ref="A8:C8"/>
    <mergeCell ref="A11:C11"/>
    <mergeCell ref="A9:C9"/>
    <mergeCell ref="A10:C10"/>
    <mergeCell ref="A53:C53"/>
    <mergeCell ref="A15:C15"/>
    <mergeCell ref="A16:C16"/>
    <mergeCell ref="A24:C24"/>
    <mergeCell ref="A17:C17"/>
    <mergeCell ref="A42:C42"/>
    <mergeCell ref="A20:C20"/>
    <mergeCell ref="A18:C18"/>
    <mergeCell ref="A31:C31"/>
    <mergeCell ref="A21:C21"/>
    <mergeCell ref="A22:C22"/>
    <mergeCell ref="A23:C23"/>
    <mergeCell ref="N4:N5"/>
    <mergeCell ref="K4:K5"/>
    <mergeCell ref="A6:C6"/>
    <mergeCell ref="H4:H5"/>
    <mergeCell ref="I4:I5"/>
    <mergeCell ref="M4:M5"/>
    <mergeCell ref="F4:F5"/>
    <mergeCell ref="L4:L5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fitToWidth="2" fitToHeight="2" pageOrder="overThenDown" orientation="portrait" r:id="rId1"/>
  <headerFooter alignWithMargins="0">
    <oddFooter>&amp;C&amp;P</oddFooter>
  </headerFooter>
  <colBreaks count="1" manualBreakCount="1">
    <brk id="8" max="57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R76"/>
  <sheetViews>
    <sheetView view="pageBreakPreview" topLeftCell="A43" zoomScaleNormal="50" workbookViewId="0">
      <selection activeCell="J65" sqref="J65"/>
    </sheetView>
  </sheetViews>
  <sheetFormatPr defaultColWidth="9.109375" defaultRowHeight="15.6"/>
  <cols>
    <col min="1" max="1" width="2.33203125" style="37" customWidth="1"/>
    <col min="2" max="2" width="15.6640625" style="37" customWidth="1"/>
    <col min="3" max="3" width="2.33203125" style="37" customWidth="1"/>
    <col min="4" max="4" width="1.6640625" style="38" customWidth="1"/>
    <col min="5" max="5" width="18.5546875" style="48" customWidth="1"/>
    <col min="6" max="6" width="3.33203125" style="48" customWidth="1"/>
    <col min="7" max="7" width="18.5546875" style="48" customWidth="1"/>
    <col min="8" max="8" width="4.33203125" style="48" customWidth="1"/>
    <col min="9" max="9" width="18.5546875" style="48" customWidth="1"/>
    <col min="10" max="10" width="4.33203125" style="48" customWidth="1"/>
    <col min="11" max="11" width="22.109375" style="48" customWidth="1"/>
    <col min="12" max="12" width="9.88671875" style="48" customWidth="1"/>
    <col min="13" max="16384" width="9.109375" style="48"/>
  </cols>
  <sheetData>
    <row r="1" spans="1:18" s="24" customFormat="1" ht="35.1" customHeight="1">
      <c r="A1" s="1334" t="s">
        <v>608</v>
      </c>
      <c r="B1" s="1334"/>
      <c r="C1" s="1334"/>
      <c r="D1" s="1334"/>
      <c r="E1" s="1334"/>
      <c r="F1" s="1334"/>
      <c r="G1" s="1334"/>
      <c r="H1" s="1334"/>
      <c r="I1" s="1334"/>
      <c r="J1" s="1334"/>
    </row>
    <row r="2" spans="1:18" ht="12.9" customHeight="1" thickBot="1">
      <c r="A2" s="48"/>
      <c r="B2" s="26"/>
      <c r="C2" s="587"/>
      <c r="D2" s="607"/>
      <c r="E2" s="51"/>
      <c r="F2" s="51"/>
      <c r="G2" s="51"/>
      <c r="H2" s="51"/>
      <c r="I2" s="51"/>
      <c r="J2" s="586" t="s">
        <v>66</v>
      </c>
      <c r="L2" s="49"/>
    </row>
    <row r="3" spans="1:18" ht="15" customHeight="1">
      <c r="A3" s="1300" t="s">
        <v>23</v>
      </c>
      <c r="B3" s="1300"/>
      <c r="C3" s="1300"/>
      <c r="D3" s="657"/>
      <c r="E3" s="1156" t="s">
        <v>78</v>
      </c>
      <c r="F3" s="1157"/>
      <c r="G3" s="1156" t="s">
        <v>918</v>
      </c>
      <c r="H3" s="1157"/>
      <c r="I3" s="1156" t="s">
        <v>209</v>
      </c>
      <c r="J3" s="1162"/>
      <c r="R3" s="610"/>
    </row>
    <row r="4" spans="1:18" ht="15" customHeight="1">
      <c r="A4" s="1301"/>
      <c r="B4" s="1301"/>
      <c r="C4" s="1301"/>
      <c r="D4" s="658"/>
      <c r="E4" s="1158"/>
      <c r="F4" s="1159"/>
      <c r="G4" s="1158"/>
      <c r="H4" s="1159"/>
      <c r="I4" s="1158"/>
      <c r="J4" s="1163"/>
    </row>
    <row r="5" spans="1:18" ht="48.75" customHeight="1">
      <c r="A5" s="1302"/>
      <c r="B5" s="1302"/>
      <c r="C5" s="1302"/>
      <c r="D5" s="659"/>
      <c r="E5" s="1160"/>
      <c r="F5" s="1161"/>
      <c r="G5" s="1160"/>
      <c r="H5" s="1161"/>
      <c r="I5" s="1160"/>
      <c r="J5" s="1164"/>
    </row>
    <row r="6" spans="1:18" s="33" customFormat="1" ht="24.6" hidden="1" customHeight="1">
      <c r="A6" s="1297" t="s">
        <v>212</v>
      </c>
      <c r="B6" s="1297"/>
      <c r="C6" s="1297"/>
      <c r="D6" s="32"/>
      <c r="E6" s="57">
        <v>20072786</v>
      </c>
      <c r="F6" s="58"/>
      <c r="G6" s="58">
        <v>18735446</v>
      </c>
      <c r="H6" s="58"/>
      <c r="I6" s="58">
        <v>1337340</v>
      </c>
    </row>
    <row r="7" spans="1:18" s="33" customFormat="1" ht="24.6" hidden="1" customHeight="1">
      <c r="A7" s="1296" t="s">
        <v>213</v>
      </c>
      <c r="B7" s="1296"/>
      <c r="C7" s="1296"/>
      <c r="D7" s="32"/>
      <c r="E7" s="60">
        <f t="shared" ref="E7:E12" si="0">G7+I7</f>
        <v>17802344</v>
      </c>
      <c r="F7" s="59"/>
      <c r="G7" s="59">
        <v>16632055</v>
      </c>
      <c r="H7" s="59"/>
      <c r="I7" s="59">
        <v>1170289</v>
      </c>
    </row>
    <row r="8" spans="1:18" s="33" customFormat="1" ht="24.6" hidden="1" customHeight="1">
      <c r="A8" s="1296" t="s">
        <v>214</v>
      </c>
      <c r="B8" s="1296"/>
      <c r="C8" s="1296"/>
      <c r="D8" s="32"/>
      <c r="E8" s="60">
        <f t="shared" si="0"/>
        <v>18944912.015758369</v>
      </c>
      <c r="F8" s="59"/>
      <c r="G8" s="59">
        <v>18772155.554229092</v>
      </c>
      <c r="H8" s="59"/>
      <c r="I8" s="59">
        <v>172756.46152927834</v>
      </c>
    </row>
    <row r="9" spans="1:18" s="33" customFormat="1" ht="19.5" hidden="1" customHeight="1">
      <c r="A9" s="1296" t="s">
        <v>215</v>
      </c>
      <c r="B9" s="1296"/>
      <c r="C9" s="1296"/>
      <c r="D9" s="32"/>
      <c r="E9" s="60">
        <f t="shared" si="0"/>
        <v>14007780.64326367</v>
      </c>
      <c r="F9" s="59"/>
      <c r="G9" s="59">
        <v>12882690.68080934</v>
      </c>
      <c r="H9" s="59"/>
      <c r="I9" s="59">
        <v>1125089.9624543297</v>
      </c>
    </row>
    <row r="10" spans="1:18" s="33" customFormat="1" ht="19.5" hidden="1" customHeight="1">
      <c r="A10" s="1296" t="s">
        <v>216</v>
      </c>
      <c r="B10" s="1296"/>
      <c r="C10" s="1296"/>
      <c r="D10" s="32"/>
      <c r="E10" s="60">
        <f t="shared" si="0"/>
        <v>16928424.940177578</v>
      </c>
      <c r="F10" s="59"/>
      <c r="G10" s="59">
        <v>15872061.056433925</v>
      </c>
      <c r="H10" s="59"/>
      <c r="I10" s="59">
        <v>1056363.8837436531</v>
      </c>
    </row>
    <row r="11" spans="1:18" s="593" customFormat="1" ht="19.5" hidden="1" customHeight="1">
      <c r="A11" s="1277" t="s">
        <v>217</v>
      </c>
      <c r="B11" s="1277"/>
      <c r="C11" s="1277"/>
      <c r="D11" s="22"/>
      <c r="E11" s="131">
        <f>G11+I11</f>
        <v>24581247.216192689</v>
      </c>
      <c r="F11" s="132"/>
      <c r="G11" s="50">
        <v>21851352.915336061</v>
      </c>
      <c r="H11" s="132"/>
      <c r="I11" s="132">
        <v>2729894.3008566289</v>
      </c>
      <c r="M11" s="426"/>
      <c r="N11" s="426"/>
    </row>
    <row r="12" spans="1:18" s="33" customFormat="1" ht="19.5" hidden="1" customHeight="1">
      <c r="A12" s="1296" t="s">
        <v>218</v>
      </c>
      <c r="B12" s="1296"/>
      <c r="C12" s="1296"/>
      <c r="D12" s="32"/>
      <c r="E12" s="60">
        <f t="shared" si="0"/>
        <v>26162301.280204728</v>
      </c>
      <c r="F12" s="59"/>
      <c r="G12" s="50">
        <v>24005055.943400685</v>
      </c>
      <c r="H12" s="59"/>
      <c r="I12" s="50">
        <v>2157245.336804044</v>
      </c>
      <c r="M12" s="426"/>
      <c r="N12" s="426"/>
    </row>
    <row r="13" spans="1:18" s="33" customFormat="1" ht="18" hidden="1" customHeight="1">
      <c r="A13" s="1277" t="s">
        <v>219</v>
      </c>
      <c r="B13" s="1277"/>
      <c r="C13" s="1277"/>
      <c r="D13" s="32"/>
      <c r="E13" s="60">
        <v>27292201.238484472</v>
      </c>
      <c r="F13" s="59"/>
      <c r="G13" s="50">
        <v>24484407</v>
      </c>
      <c r="H13" s="59"/>
      <c r="I13" s="50">
        <v>2807794.2384844734</v>
      </c>
      <c r="K13" s="168"/>
      <c r="L13" s="50"/>
      <c r="M13" s="168"/>
      <c r="N13" s="426"/>
    </row>
    <row r="14" spans="1:18" s="33" customFormat="1" ht="18" hidden="1" customHeight="1">
      <c r="A14" s="1296" t="s">
        <v>220</v>
      </c>
      <c r="B14" s="1296"/>
      <c r="C14" s="1296"/>
      <c r="D14" s="32"/>
      <c r="E14" s="60">
        <f t="shared" ref="E14:E19" si="1">G14+I14</f>
        <v>26184551.578648422</v>
      </c>
      <c r="F14" s="59"/>
      <c r="G14" s="50">
        <v>24497213.916754019</v>
      </c>
      <c r="H14" s="59"/>
      <c r="I14" s="50">
        <v>1687337.6618944022</v>
      </c>
      <c r="M14" s="426"/>
      <c r="N14" s="426"/>
    </row>
    <row r="15" spans="1:18" s="33" customFormat="1" ht="18" hidden="1" customHeight="1">
      <c r="A15" s="1296" t="s">
        <v>221</v>
      </c>
      <c r="B15" s="1296"/>
      <c r="C15" s="1296"/>
      <c r="D15" s="32"/>
      <c r="E15" s="60">
        <f t="shared" si="1"/>
        <v>28014448.999924347</v>
      </c>
      <c r="F15" s="59"/>
      <c r="G15" s="59">
        <f>('23'!G15/'1'!$E$16)*1000</f>
        <v>25220554.404049248</v>
      </c>
      <c r="H15" s="59"/>
      <c r="I15" s="59">
        <f>('23'!I15/'1'!$E$16)*1000</f>
        <v>2793894.5958751007</v>
      </c>
    </row>
    <row r="16" spans="1:18" s="33" customFormat="1" ht="18" hidden="1" customHeight="1">
      <c r="A16" s="1296" t="s">
        <v>222</v>
      </c>
      <c r="B16" s="1296"/>
      <c r="C16" s="1296"/>
      <c r="D16" s="32"/>
      <c r="E16" s="60">
        <f t="shared" si="1"/>
        <v>23491619.874196291</v>
      </c>
      <c r="F16" s="59"/>
      <c r="G16" s="59">
        <v>21903701.178061981</v>
      </c>
      <c r="H16" s="59"/>
      <c r="I16" s="59">
        <v>1587918.6961343121</v>
      </c>
      <c r="K16" s="60"/>
    </row>
    <row r="17" spans="1:16" s="33" customFormat="1" ht="17.25" hidden="1" customHeight="1">
      <c r="A17" s="1296" t="s">
        <v>365</v>
      </c>
      <c r="B17" s="1296"/>
      <c r="C17" s="1296"/>
      <c r="D17" s="32"/>
      <c r="E17" s="660">
        <f t="shared" si="1"/>
        <v>25178158.328799512</v>
      </c>
      <c r="F17" s="611"/>
      <c r="G17" s="611">
        <v>23847461.748577144</v>
      </c>
      <c r="H17" s="611"/>
      <c r="I17" s="611">
        <v>1330696.5802223696</v>
      </c>
      <c r="J17" s="59"/>
      <c r="K17" s="40"/>
    </row>
    <row r="18" spans="1:16" s="33" customFormat="1" ht="18" hidden="1" customHeight="1">
      <c r="A18" s="1296" t="s">
        <v>979</v>
      </c>
      <c r="B18" s="1296"/>
      <c r="C18" s="1296"/>
      <c r="D18" s="32"/>
      <c r="E18" s="660">
        <f t="shared" si="1"/>
        <v>23623319.750392452</v>
      </c>
      <c r="F18" s="611"/>
      <c r="G18" s="611">
        <f>'[1]23'!G18/'[1]1'!E19*1000</f>
        <v>23131522.16182119</v>
      </c>
      <c r="H18" s="611"/>
      <c r="I18" s="611">
        <f>'[1]23'!I18/'[1]1'!E19*1000</f>
        <v>491797.58857126185</v>
      </c>
      <c r="J18" s="59"/>
      <c r="K18" s="40"/>
    </row>
    <row r="19" spans="1:16" s="33" customFormat="1" ht="18" customHeight="1">
      <c r="A19" s="1296" t="s">
        <v>1022</v>
      </c>
      <c r="B19" s="1296"/>
      <c r="C19" s="1296"/>
      <c r="D19" s="32"/>
      <c r="E19" s="660">
        <f t="shared" si="1"/>
        <v>23792391.882059716</v>
      </c>
      <c r="F19" s="611"/>
      <c r="G19" s="611">
        <v>21944892.469442315</v>
      </c>
      <c r="H19" s="611"/>
      <c r="I19" s="611">
        <v>1847499.4126173984</v>
      </c>
      <c r="J19" s="59"/>
      <c r="K19" s="40"/>
    </row>
    <row r="20" spans="1:16" s="33" customFormat="1" ht="18" customHeight="1">
      <c r="A20" s="1296" t="s">
        <v>981</v>
      </c>
      <c r="B20" s="1296"/>
      <c r="C20" s="1296"/>
      <c r="D20" s="32"/>
      <c r="E20" s="660">
        <f>G20+I20</f>
        <v>22760083.428847689</v>
      </c>
      <c r="F20" s="611"/>
      <c r="G20" s="611">
        <v>21430915.401220392</v>
      </c>
      <c r="H20" s="611"/>
      <c r="I20" s="611">
        <v>1329168.027627296</v>
      </c>
      <c r="J20" s="59"/>
      <c r="K20" s="40"/>
    </row>
    <row r="21" spans="1:16" s="33" customFormat="1" ht="18" customHeight="1">
      <c r="A21" s="1296" t="s">
        <v>982</v>
      </c>
      <c r="B21" s="1296"/>
      <c r="C21" s="1296"/>
      <c r="D21" s="32"/>
      <c r="E21" s="660">
        <f>G21+I21</f>
        <v>24715999.157652583</v>
      </c>
      <c r="F21" s="611"/>
      <c r="G21" s="611">
        <v>23358123.538604774</v>
      </c>
      <c r="H21" s="611"/>
      <c r="I21" s="611">
        <v>1357875.6190478087</v>
      </c>
      <c r="J21" s="59"/>
      <c r="K21" s="40"/>
    </row>
    <row r="22" spans="1:16" s="33" customFormat="1" ht="18" customHeight="1">
      <c r="A22" s="1296" t="s">
        <v>983</v>
      </c>
      <c r="B22" s="1296"/>
      <c r="C22" s="1296"/>
      <c r="D22" s="32"/>
      <c r="E22" s="660">
        <f>G22+I22</f>
        <v>23246285.255542807</v>
      </c>
      <c r="F22" s="611"/>
      <c r="G22" s="611">
        <v>21585450.285761792</v>
      </c>
      <c r="H22" s="611"/>
      <c r="I22" s="611">
        <v>1660834.9697810169</v>
      </c>
      <c r="J22" s="59"/>
      <c r="K22" s="40"/>
    </row>
    <row r="23" spans="1:16" s="33" customFormat="1" ht="18" customHeight="1">
      <c r="A23" s="1296" t="s">
        <v>1111</v>
      </c>
      <c r="B23" s="1296"/>
      <c r="C23" s="1296"/>
      <c r="D23" s="32"/>
      <c r="E23" s="660">
        <f>G23+I23</f>
        <v>20118921.23585226</v>
      </c>
      <c r="F23" s="611"/>
      <c r="G23" s="611">
        <v>18008699.757196754</v>
      </c>
      <c r="H23" s="611"/>
      <c r="I23" s="611">
        <v>2110221.478655505</v>
      </c>
      <c r="J23" s="59"/>
      <c r="K23" s="40"/>
    </row>
    <row r="24" spans="1:16" ht="18" customHeight="1">
      <c r="A24" s="1296" t="s">
        <v>63</v>
      </c>
      <c r="B24" s="1296"/>
      <c r="C24" s="1296"/>
      <c r="D24" s="32"/>
      <c r="E24" s="661"/>
      <c r="F24" s="653"/>
      <c r="G24" s="250"/>
      <c r="H24" s="250"/>
      <c r="I24" s="250"/>
      <c r="J24" s="662"/>
      <c r="K24" s="49"/>
      <c r="L24" s="33"/>
      <c r="N24" s="426"/>
      <c r="O24" s="426"/>
      <c r="P24" s="426"/>
    </row>
    <row r="25" spans="1:16" ht="18" customHeight="1">
      <c r="A25" s="34"/>
      <c r="B25" s="34" t="s">
        <v>64</v>
      </c>
      <c r="C25" s="34"/>
      <c r="D25" s="594"/>
      <c r="E25" s="661">
        <f t="shared" ref="E25:E54" si="2">G25+I25</f>
        <v>26727281.798022192</v>
      </c>
      <c r="F25" s="654"/>
      <c r="G25" s="653">
        <v>23920057.93291105</v>
      </c>
      <c r="H25" s="654"/>
      <c r="I25" s="653">
        <v>2807223.8651111415</v>
      </c>
      <c r="J25" s="662"/>
      <c r="K25" s="49"/>
      <c r="L25" s="33"/>
      <c r="N25" s="426"/>
      <c r="O25" s="426"/>
      <c r="P25" s="426"/>
    </row>
    <row r="26" spans="1:16" ht="18" customHeight="1">
      <c r="A26" s="34"/>
      <c r="B26" s="34" t="s">
        <v>25</v>
      </c>
      <c r="C26" s="34"/>
      <c r="D26" s="594"/>
      <c r="E26" s="661">
        <f t="shared" si="2"/>
        <v>3846015.3068850143</v>
      </c>
      <c r="F26" s="654"/>
      <c r="G26" s="653">
        <v>3452143.0135309068</v>
      </c>
      <c r="H26" s="654"/>
      <c r="I26" s="653">
        <v>393872.29335410777</v>
      </c>
      <c r="J26" s="662"/>
      <c r="K26" s="49"/>
      <c r="L26" s="33"/>
      <c r="N26" s="426"/>
      <c r="O26" s="426"/>
      <c r="P26" s="426"/>
    </row>
    <row r="27" spans="1:16" ht="18" customHeight="1">
      <c r="A27" s="1296" t="s">
        <v>26</v>
      </c>
      <c r="B27" s="1296"/>
      <c r="C27" s="1296"/>
      <c r="D27" s="32"/>
      <c r="E27" s="654"/>
      <c r="F27" s="654"/>
      <c r="G27" s="653"/>
      <c r="H27" s="654"/>
      <c r="I27" s="653"/>
      <c r="J27" s="662"/>
      <c r="K27" s="49"/>
      <c r="L27" s="33"/>
      <c r="N27" s="426"/>
      <c r="O27" s="426"/>
      <c r="P27" s="426"/>
    </row>
    <row r="28" spans="1:16" ht="18" customHeight="1">
      <c r="A28" s="34"/>
      <c r="B28" s="98" t="s">
        <v>81</v>
      </c>
      <c r="C28" s="34"/>
      <c r="D28" s="594"/>
      <c r="E28" s="661">
        <f t="shared" si="2"/>
        <v>85800958.504117399</v>
      </c>
      <c r="F28" s="654"/>
      <c r="G28" s="653">
        <v>75343991.176648751</v>
      </c>
      <c r="H28" s="654"/>
      <c r="I28" s="653">
        <v>10456967.327468645</v>
      </c>
      <c r="J28" s="662"/>
      <c r="K28" s="49"/>
      <c r="L28" s="33"/>
      <c r="N28" s="426"/>
      <c r="O28" s="426"/>
      <c r="P28" s="426"/>
    </row>
    <row r="29" spans="1:16" ht="18" customHeight="1">
      <c r="A29" s="34"/>
      <c r="B29" s="98" t="s">
        <v>82</v>
      </c>
      <c r="C29" s="34"/>
      <c r="D29" s="594"/>
      <c r="E29" s="661">
        <f t="shared" si="2"/>
        <v>23691032.430476323</v>
      </c>
      <c r="F29" s="654"/>
      <c r="G29" s="653">
        <v>21323018.856006067</v>
      </c>
      <c r="H29" s="654"/>
      <c r="I29" s="653">
        <v>2368013.5744702574</v>
      </c>
      <c r="J29" s="662"/>
      <c r="K29" s="49"/>
      <c r="L29" s="33"/>
      <c r="N29" s="426"/>
      <c r="O29" s="426"/>
      <c r="P29" s="426"/>
    </row>
    <row r="30" spans="1:16" ht="18" customHeight="1">
      <c r="A30" s="34"/>
      <c r="B30" s="98" t="s">
        <v>83</v>
      </c>
      <c r="C30" s="34"/>
      <c r="D30" s="594"/>
      <c r="E30" s="661">
        <f t="shared" si="2"/>
        <v>8264934.5298373895</v>
      </c>
      <c r="F30" s="654"/>
      <c r="G30" s="653">
        <v>7759833.4277965054</v>
      </c>
      <c r="H30" s="654"/>
      <c r="I30" s="653">
        <v>505101.10204088403</v>
      </c>
      <c r="J30" s="662"/>
      <c r="K30" s="49"/>
      <c r="L30" s="33"/>
      <c r="N30" s="426"/>
      <c r="O30" s="426"/>
      <c r="P30" s="426"/>
    </row>
    <row r="31" spans="1:16" ht="18" customHeight="1">
      <c r="A31" s="34"/>
      <c r="B31" s="98" t="s">
        <v>344</v>
      </c>
      <c r="C31" s="34"/>
      <c r="D31" s="594"/>
      <c r="E31" s="661">
        <f t="shared" si="2"/>
        <v>3857750.62665101</v>
      </c>
      <c r="F31" s="654"/>
      <c r="G31" s="653">
        <v>3485047.7442881269</v>
      </c>
      <c r="H31" s="654"/>
      <c r="I31" s="653">
        <v>372702.88236288301</v>
      </c>
      <c r="J31" s="662"/>
      <c r="K31" s="49"/>
      <c r="L31" s="33"/>
      <c r="N31" s="426"/>
      <c r="O31" s="426"/>
      <c r="P31" s="426"/>
    </row>
    <row r="32" spans="1:16" ht="18" customHeight="1">
      <c r="A32" s="34"/>
      <c r="B32" s="98" t="s">
        <v>343</v>
      </c>
      <c r="C32" s="34"/>
      <c r="D32" s="594"/>
      <c r="E32" s="661">
        <f t="shared" si="2"/>
        <v>43751847.761306532</v>
      </c>
      <c r="F32" s="654"/>
      <c r="G32" s="653">
        <v>41431501.484924622</v>
      </c>
      <c r="H32" s="654"/>
      <c r="I32" s="653">
        <v>2320346.2763819094</v>
      </c>
      <c r="J32" s="662"/>
      <c r="K32" s="49"/>
      <c r="L32" s="33"/>
      <c r="N32" s="426"/>
      <c r="O32" s="426"/>
      <c r="P32" s="426"/>
    </row>
    <row r="33" spans="1:16" ht="18" customHeight="1">
      <c r="A33" s="1296" t="s">
        <v>27</v>
      </c>
      <c r="B33" s="1296"/>
      <c r="C33" s="1296"/>
      <c r="D33" s="32"/>
      <c r="E33" s="654"/>
      <c r="F33" s="654"/>
      <c r="G33" s="653"/>
      <c r="H33" s="654"/>
      <c r="I33" s="653"/>
      <c r="J33" s="662"/>
      <c r="K33" s="49"/>
      <c r="L33" s="33"/>
      <c r="N33" s="426"/>
      <c r="O33" s="426"/>
      <c r="P33" s="426"/>
    </row>
    <row r="34" spans="1:16" ht="18" customHeight="1">
      <c r="A34" s="1120" t="s">
        <v>65</v>
      </c>
      <c r="B34" s="1120"/>
      <c r="C34" s="35"/>
      <c r="D34" s="32"/>
      <c r="E34" s="661">
        <f t="shared" si="2"/>
        <v>20434336.823873747</v>
      </c>
      <c r="F34" s="654"/>
      <c r="G34" s="653">
        <v>18273888.225104578</v>
      </c>
      <c r="H34" s="654"/>
      <c r="I34" s="653">
        <v>2160448.5987691707</v>
      </c>
      <c r="J34" s="662"/>
      <c r="K34" s="49"/>
      <c r="L34" s="33"/>
      <c r="N34" s="426"/>
      <c r="O34" s="426"/>
      <c r="P34" s="426"/>
    </row>
    <row r="35" spans="1:16" ht="18" customHeight="1">
      <c r="A35" s="7"/>
      <c r="B35" s="98" t="s">
        <v>28</v>
      </c>
      <c r="C35" s="36"/>
      <c r="D35" s="32"/>
      <c r="E35" s="661">
        <f t="shared" si="2"/>
        <v>29394830.723256957</v>
      </c>
      <c r="F35" s="654"/>
      <c r="G35" s="653">
        <v>27487940.757174253</v>
      </c>
      <c r="H35" s="654"/>
      <c r="I35" s="653">
        <v>1906889.966082704</v>
      </c>
      <c r="J35" s="662"/>
      <c r="K35" s="49"/>
      <c r="L35" s="33"/>
      <c r="N35" s="426"/>
      <c r="O35" s="426"/>
      <c r="P35" s="426"/>
    </row>
    <row r="36" spans="1:16" ht="18" customHeight="1">
      <c r="A36" s="42"/>
      <c r="B36" s="42" t="s">
        <v>854</v>
      </c>
      <c r="C36" s="595"/>
      <c r="D36" s="594"/>
      <c r="E36" s="661">
        <f t="shared" si="2"/>
        <v>27365187.782066338</v>
      </c>
      <c r="F36" s="654"/>
      <c r="G36" s="653">
        <v>25152063.951019965</v>
      </c>
      <c r="H36" s="654"/>
      <c r="I36" s="653">
        <v>2213123.8310463717</v>
      </c>
      <c r="J36" s="662"/>
      <c r="K36" s="49"/>
      <c r="L36" s="33"/>
      <c r="N36" s="426"/>
      <c r="O36" s="426"/>
      <c r="P36" s="426"/>
    </row>
    <row r="37" spans="1:16" ht="18" customHeight="1">
      <c r="A37" s="42"/>
      <c r="B37" s="42" t="s">
        <v>855</v>
      </c>
      <c r="C37" s="595"/>
      <c r="D37" s="594"/>
      <c r="E37" s="661">
        <f t="shared" si="2"/>
        <v>61809104.092357814</v>
      </c>
      <c r="F37" s="654"/>
      <c r="G37" s="653">
        <v>59906200.567849152</v>
      </c>
      <c r="H37" s="654"/>
      <c r="I37" s="653">
        <v>1902903.5245086662</v>
      </c>
      <c r="J37" s="662"/>
      <c r="K37" s="49"/>
      <c r="L37" s="33"/>
      <c r="N37" s="426"/>
      <c r="O37" s="426"/>
      <c r="P37" s="426"/>
    </row>
    <row r="38" spans="1:16" ht="18" customHeight="1">
      <c r="A38" s="42"/>
      <c r="B38" s="42" t="s">
        <v>856</v>
      </c>
      <c r="C38" s="595"/>
      <c r="D38" s="594"/>
      <c r="E38" s="661">
        <f t="shared" si="2"/>
        <v>19653509.278111968</v>
      </c>
      <c r="F38" s="654"/>
      <c r="G38" s="653">
        <v>16807305.164079759</v>
      </c>
      <c r="H38" s="654"/>
      <c r="I38" s="653">
        <v>2846204.1140322103</v>
      </c>
      <c r="J38" s="662"/>
      <c r="K38" s="49"/>
      <c r="L38" s="33"/>
      <c r="N38" s="426"/>
      <c r="O38" s="426"/>
      <c r="P38" s="426"/>
    </row>
    <row r="39" spans="1:16" ht="18" customHeight="1">
      <c r="A39" s="42"/>
      <c r="B39" s="42" t="s">
        <v>29</v>
      </c>
      <c r="C39" s="595"/>
      <c r="D39" s="594"/>
      <c r="E39" s="661">
        <f t="shared" si="2"/>
        <v>14234719.486665521</v>
      </c>
      <c r="F39" s="654"/>
      <c r="G39" s="653">
        <v>13556181.028923137</v>
      </c>
      <c r="H39" s="654"/>
      <c r="I39" s="653">
        <v>678538.45774238429</v>
      </c>
      <c r="J39" s="662"/>
      <c r="K39" s="49"/>
      <c r="L39" s="33"/>
      <c r="N39" s="426"/>
      <c r="O39" s="426"/>
      <c r="P39" s="426"/>
    </row>
    <row r="40" spans="1:16" ht="18" customHeight="1">
      <c r="A40" s="42"/>
      <c r="B40" s="98" t="s">
        <v>30</v>
      </c>
      <c r="C40" s="595"/>
      <c r="D40" s="594"/>
      <c r="E40" s="661">
        <f t="shared" si="2"/>
        <v>14622574.644391244</v>
      </c>
      <c r="F40" s="654"/>
      <c r="G40" s="653">
        <v>14405204.247341152</v>
      </c>
      <c r="H40" s="654"/>
      <c r="I40" s="653">
        <v>217370.39705009139</v>
      </c>
      <c r="J40" s="662"/>
      <c r="K40" s="49"/>
      <c r="L40" s="33"/>
      <c r="N40" s="426"/>
      <c r="O40" s="426"/>
      <c r="P40" s="426"/>
    </row>
    <row r="41" spans="1:16" ht="18" customHeight="1">
      <c r="A41" s="42"/>
      <c r="B41" s="42" t="s">
        <v>857</v>
      </c>
      <c r="C41" s="595"/>
      <c r="D41" s="594"/>
      <c r="E41" s="661">
        <f t="shared" si="2"/>
        <v>20706987.947302002</v>
      </c>
      <c r="F41" s="654"/>
      <c r="G41" s="653">
        <v>20701432.419941854</v>
      </c>
      <c r="H41" s="654"/>
      <c r="I41" s="653">
        <v>5555.527360148134</v>
      </c>
      <c r="J41" s="662"/>
      <c r="K41" s="49"/>
      <c r="L41" s="33"/>
      <c r="N41" s="426"/>
      <c r="O41" s="426"/>
      <c r="P41" s="426"/>
    </row>
    <row r="42" spans="1:16" ht="18" customHeight="1">
      <c r="A42" s="42"/>
      <c r="B42" s="42" t="s">
        <v>858</v>
      </c>
      <c r="C42" s="595"/>
      <c r="D42" s="594"/>
      <c r="E42" s="661">
        <f t="shared" si="2"/>
        <v>8871313.6547611095</v>
      </c>
      <c r="F42" s="654"/>
      <c r="G42" s="653">
        <v>8453726.3203625046</v>
      </c>
      <c r="H42" s="654"/>
      <c r="I42" s="653">
        <v>417587.33439860499</v>
      </c>
      <c r="J42" s="662"/>
      <c r="K42" s="49"/>
      <c r="L42" s="33"/>
      <c r="N42" s="426"/>
      <c r="O42" s="426"/>
      <c r="P42" s="426"/>
    </row>
    <row r="43" spans="1:16" ht="18" customHeight="1">
      <c r="A43" s="42"/>
      <c r="B43" s="98" t="s">
        <v>31</v>
      </c>
      <c r="C43" s="595"/>
      <c r="D43" s="594"/>
      <c r="E43" s="661">
        <f t="shared" si="2"/>
        <v>18422306.164551619</v>
      </c>
      <c r="F43" s="654"/>
      <c r="G43" s="653">
        <v>14026781.28988401</v>
      </c>
      <c r="H43" s="654"/>
      <c r="I43" s="653">
        <v>4395524.8746676091</v>
      </c>
      <c r="J43" s="662"/>
      <c r="K43" s="49"/>
      <c r="L43" s="33"/>
      <c r="N43" s="426"/>
      <c r="O43" s="426"/>
      <c r="P43" s="426"/>
    </row>
    <row r="44" spans="1:16" ht="18" customHeight="1">
      <c r="A44" s="42"/>
      <c r="B44" s="42" t="s">
        <v>859</v>
      </c>
      <c r="C44" s="35"/>
      <c r="D44" s="32"/>
      <c r="E44" s="661">
        <f t="shared" si="2"/>
        <v>12676479.634149531</v>
      </c>
      <c r="F44" s="654"/>
      <c r="G44" s="653">
        <v>11524362.200210562</v>
      </c>
      <c r="H44" s="654"/>
      <c r="I44" s="653">
        <v>1152117.4339389694</v>
      </c>
      <c r="J44" s="662"/>
      <c r="K44" s="49"/>
      <c r="L44" s="33"/>
      <c r="N44" s="426"/>
      <c r="O44" s="426"/>
      <c r="P44" s="426"/>
    </row>
    <row r="45" spans="1:16" ht="18" customHeight="1">
      <c r="A45" s="42"/>
      <c r="B45" s="42" t="s">
        <v>860</v>
      </c>
      <c r="C45" s="35"/>
      <c r="D45" s="32"/>
      <c r="E45" s="661">
        <f t="shared" si="2"/>
        <v>28814121.481564164</v>
      </c>
      <c r="F45" s="654"/>
      <c r="G45" s="653">
        <v>19125647.722258028</v>
      </c>
      <c r="H45" s="654"/>
      <c r="I45" s="653">
        <v>9688473.7593061347</v>
      </c>
      <c r="J45" s="662"/>
      <c r="K45" s="49"/>
      <c r="L45" s="33"/>
      <c r="N45" s="426"/>
      <c r="O45" s="426"/>
      <c r="P45" s="426"/>
    </row>
    <row r="46" spans="1:16" ht="18" customHeight="1">
      <c r="A46" s="42"/>
      <c r="B46" s="42" t="s">
        <v>32</v>
      </c>
      <c r="C46" s="35"/>
      <c r="D46" s="32"/>
      <c r="E46" s="661">
        <f t="shared" si="2"/>
        <v>10989872.036392896</v>
      </c>
      <c r="F46" s="654"/>
      <c r="G46" s="653">
        <v>10120930.746250216</v>
      </c>
      <c r="H46" s="654"/>
      <c r="I46" s="653">
        <v>868941.29014267889</v>
      </c>
      <c r="J46" s="662"/>
      <c r="K46" s="49"/>
      <c r="L46" s="33"/>
      <c r="N46" s="426"/>
      <c r="O46" s="426"/>
      <c r="P46" s="426"/>
    </row>
    <row r="47" spans="1:16" ht="18" customHeight="1">
      <c r="A47" s="42"/>
      <c r="B47" s="98" t="s">
        <v>33</v>
      </c>
      <c r="C47" s="35"/>
      <c r="D47" s="32"/>
      <c r="E47" s="661">
        <f t="shared" si="2"/>
        <v>10229768.461979343</v>
      </c>
      <c r="F47" s="654"/>
      <c r="G47" s="653">
        <v>8783474.2466072142</v>
      </c>
      <c r="H47" s="654"/>
      <c r="I47" s="653">
        <v>1446294.2153721284</v>
      </c>
      <c r="J47" s="662"/>
      <c r="K47" s="49"/>
      <c r="L47" s="33"/>
      <c r="N47" s="426"/>
      <c r="O47" s="426"/>
      <c r="P47" s="426"/>
    </row>
    <row r="48" spans="1:16" ht="18" customHeight="1">
      <c r="A48" s="1120" t="s">
        <v>34</v>
      </c>
      <c r="B48" s="1120"/>
      <c r="C48" s="35"/>
      <c r="D48" s="32"/>
      <c r="E48" s="661">
        <f t="shared" si="2"/>
        <v>6867180.9999110941</v>
      </c>
      <c r="F48" s="654"/>
      <c r="G48" s="653">
        <v>6867180.9999110941</v>
      </c>
      <c r="H48" s="654"/>
      <c r="I48" s="653">
        <v>0</v>
      </c>
      <c r="J48" s="662"/>
      <c r="K48" s="49"/>
      <c r="L48" s="33"/>
      <c r="N48" s="426"/>
      <c r="O48" s="426"/>
      <c r="P48" s="426"/>
    </row>
    <row r="49" spans="1:16" ht="18" customHeight="1">
      <c r="A49" s="1100" t="s">
        <v>164</v>
      </c>
      <c r="B49" s="1100"/>
      <c r="C49" s="1100"/>
      <c r="D49" s="594"/>
      <c r="E49" s="654"/>
      <c r="F49" s="654"/>
      <c r="G49" s="653"/>
      <c r="H49" s="654"/>
      <c r="I49" s="653"/>
      <c r="J49" s="662"/>
      <c r="K49" s="49"/>
      <c r="L49" s="33"/>
      <c r="N49" s="426"/>
      <c r="O49" s="426"/>
      <c r="P49" s="426"/>
    </row>
    <row r="50" spans="1:16" ht="18" customHeight="1">
      <c r="A50" s="1120" t="s">
        <v>35</v>
      </c>
      <c r="B50" s="1120" t="s">
        <v>35</v>
      </c>
      <c r="C50" s="102"/>
      <c r="D50" s="594"/>
      <c r="E50" s="661">
        <f t="shared" si="2"/>
        <v>28420234.624746364</v>
      </c>
      <c r="F50" s="654"/>
      <c r="G50" s="653">
        <v>24728797.358158354</v>
      </c>
      <c r="H50" s="654"/>
      <c r="I50" s="653">
        <v>3691437.266588009</v>
      </c>
      <c r="J50" s="662"/>
      <c r="K50" s="49"/>
      <c r="L50" s="33"/>
      <c r="N50" s="426"/>
      <c r="O50" s="426"/>
      <c r="P50" s="426"/>
    </row>
    <row r="51" spans="1:16" ht="18" customHeight="1">
      <c r="A51" s="98"/>
      <c r="B51" s="98" t="s">
        <v>36</v>
      </c>
      <c r="C51" s="98"/>
      <c r="D51" s="594"/>
      <c r="E51" s="661">
        <f t="shared" si="2"/>
        <v>18572644.332479186</v>
      </c>
      <c r="F51" s="654"/>
      <c r="G51" s="653">
        <v>17661551.063483715</v>
      </c>
      <c r="H51" s="654"/>
      <c r="I51" s="653">
        <v>911093.26899546944</v>
      </c>
      <c r="J51" s="662"/>
      <c r="K51" s="49"/>
      <c r="L51" s="33"/>
      <c r="N51" s="426"/>
      <c r="O51" s="426"/>
      <c r="P51" s="426"/>
    </row>
    <row r="52" spans="1:16" ht="18" customHeight="1">
      <c r="A52" s="98"/>
      <c r="B52" s="1308" t="s">
        <v>37</v>
      </c>
      <c r="C52" s="1308"/>
      <c r="D52" s="594"/>
      <c r="E52" s="661">
        <f t="shared" si="2"/>
        <v>45634519.456412688</v>
      </c>
      <c r="F52" s="654"/>
      <c r="G52" s="653">
        <v>32105395.531007309</v>
      </c>
      <c r="H52" s="654"/>
      <c r="I52" s="653">
        <v>13529123.925405381</v>
      </c>
      <c r="J52" s="662"/>
      <c r="K52" s="49"/>
      <c r="L52" s="33"/>
      <c r="N52" s="426"/>
      <c r="O52" s="426"/>
      <c r="P52" s="426"/>
    </row>
    <row r="53" spans="1:16" ht="18" customHeight="1">
      <c r="A53" s="98"/>
      <c r="B53" s="1308" t="s">
        <v>38</v>
      </c>
      <c r="C53" s="1308"/>
      <c r="D53" s="594"/>
      <c r="E53" s="661">
        <f t="shared" si="2"/>
        <v>53094005.573218681</v>
      </c>
      <c r="F53" s="654"/>
      <c r="G53" s="653">
        <v>50846694.080646068</v>
      </c>
      <c r="H53" s="654"/>
      <c r="I53" s="653">
        <v>2247311.4925726103</v>
      </c>
      <c r="J53" s="662"/>
      <c r="K53" s="49"/>
      <c r="L53" s="33"/>
    </row>
    <row r="54" spans="1:16" ht="18" customHeight="1" thickBot="1">
      <c r="A54" s="1121" t="s">
        <v>39</v>
      </c>
      <c r="B54" s="1121"/>
      <c r="C54" s="100"/>
      <c r="D54" s="596"/>
      <c r="E54" s="663">
        <f t="shared" si="2"/>
        <v>14764509.067543836</v>
      </c>
      <c r="F54" s="656"/>
      <c r="G54" s="655">
        <v>13674184.15934597</v>
      </c>
      <c r="H54" s="656"/>
      <c r="I54" s="655">
        <v>1090324.9081978663</v>
      </c>
      <c r="J54" s="664"/>
      <c r="K54" s="49"/>
      <c r="L54" s="33"/>
    </row>
    <row r="55" spans="1:16" s="43" customFormat="1">
      <c r="B55" s="14"/>
      <c r="C55" s="14"/>
      <c r="D55" s="15"/>
      <c r="H55" s="44"/>
    </row>
    <row r="56" spans="1:16" ht="26.1" customHeight="1">
      <c r="A56" s="48"/>
      <c r="B56" s="48"/>
      <c r="C56" s="48"/>
      <c r="D56" s="665"/>
    </row>
    <row r="57" spans="1:16" ht="26.1" customHeight="1">
      <c r="A57" s="48"/>
      <c r="B57" s="48"/>
      <c r="C57" s="48"/>
      <c r="D57" s="665"/>
    </row>
    <row r="58" spans="1:16" ht="26.1" customHeight="1">
      <c r="A58" s="48"/>
      <c r="B58" s="48"/>
      <c r="C58" s="48"/>
      <c r="D58" s="665"/>
    </row>
    <row r="59" spans="1:16" ht="26.1" customHeight="1">
      <c r="A59" s="48"/>
      <c r="B59" s="48"/>
      <c r="C59" s="48"/>
      <c r="D59" s="665"/>
    </row>
    <row r="60" spans="1:16" ht="26.1" customHeight="1">
      <c r="A60" s="48"/>
      <c r="B60" s="48"/>
      <c r="C60" s="48"/>
      <c r="D60" s="665"/>
    </row>
    <row r="61" spans="1:16" ht="26.1" customHeight="1">
      <c r="A61" s="48"/>
      <c r="B61" s="48"/>
      <c r="C61" s="48"/>
      <c r="D61" s="665"/>
    </row>
    <row r="62" spans="1:16" ht="26.1" customHeight="1">
      <c r="A62" s="48"/>
      <c r="B62" s="48"/>
      <c r="C62" s="48"/>
      <c r="D62" s="665"/>
    </row>
    <row r="63" spans="1:16" ht="26.1" customHeight="1">
      <c r="A63" s="48"/>
      <c r="B63" s="48"/>
      <c r="C63" s="48"/>
      <c r="D63" s="665"/>
    </row>
    <row r="64" spans="1:16" ht="26.1" customHeight="1">
      <c r="A64" s="48"/>
      <c r="B64" s="48"/>
      <c r="C64" s="48"/>
      <c r="D64" s="665"/>
    </row>
    <row r="65" spans="1:4" ht="26.1" customHeight="1">
      <c r="A65" s="48"/>
      <c r="B65" s="48"/>
      <c r="C65" s="48"/>
      <c r="D65" s="665"/>
    </row>
    <row r="66" spans="1:4" ht="26.1" customHeight="1">
      <c r="A66" s="48"/>
      <c r="B66" s="48"/>
      <c r="C66" s="48"/>
      <c r="D66" s="665"/>
    </row>
    <row r="67" spans="1:4" ht="26.1" customHeight="1">
      <c r="A67" s="48"/>
      <c r="B67" s="48"/>
      <c r="C67" s="48"/>
      <c r="D67" s="665"/>
    </row>
    <row r="68" spans="1:4" ht="26.1" customHeight="1">
      <c r="A68" s="48"/>
      <c r="B68" s="48"/>
      <c r="C68" s="48"/>
      <c r="D68" s="665"/>
    </row>
    <row r="69" spans="1:4" ht="26.1" customHeight="1">
      <c r="A69" s="48"/>
      <c r="B69" s="48"/>
      <c r="C69" s="48"/>
      <c r="D69" s="665"/>
    </row>
    <row r="70" spans="1:4" ht="26.1" customHeight="1">
      <c r="A70" s="48"/>
      <c r="B70" s="48"/>
      <c r="C70" s="48"/>
      <c r="D70" s="665"/>
    </row>
    <row r="71" spans="1:4" ht="26.1" customHeight="1">
      <c r="A71" s="48"/>
      <c r="B71" s="48"/>
      <c r="C71" s="48"/>
      <c r="D71" s="665"/>
    </row>
    <row r="72" spans="1:4" ht="26.1" customHeight="1">
      <c r="A72" s="48"/>
      <c r="B72" s="48"/>
      <c r="C72" s="48"/>
      <c r="D72" s="665"/>
    </row>
    <row r="73" spans="1:4" ht="26.1" customHeight="1">
      <c r="A73" s="48"/>
      <c r="B73" s="48"/>
      <c r="C73" s="48"/>
      <c r="D73" s="665"/>
    </row>
    <row r="74" spans="1:4" ht="26.1" customHeight="1">
      <c r="A74" s="48"/>
      <c r="B74" s="48"/>
      <c r="C74" s="48"/>
      <c r="D74" s="665"/>
    </row>
    <row r="75" spans="1:4" ht="26.1" customHeight="1"/>
    <row r="76" spans="1:4" ht="26.1" customHeight="1"/>
  </sheetData>
  <mergeCells count="33">
    <mergeCell ref="A23:C23"/>
    <mergeCell ref="A54:B54"/>
    <mergeCell ref="A24:C24"/>
    <mergeCell ref="A27:C27"/>
    <mergeCell ref="A33:C33"/>
    <mergeCell ref="A49:C49"/>
    <mergeCell ref="A50:B50"/>
    <mergeCell ref="A34:B34"/>
    <mergeCell ref="A48:B48"/>
    <mergeCell ref="B52:C52"/>
    <mergeCell ref="B53:C53"/>
    <mergeCell ref="A16:C16"/>
    <mergeCell ref="A17:C17"/>
    <mergeCell ref="A15:C15"/>
    <mergeCell ref="A18:C18"/>
    <mergeCell ref="A20:C20"/>
    <mergeCell ref="A19:C19"/>
    <mergeCell ref="A22:C22"/>
    <mergeCell ref="A1:J1"/>
    <mergeCell ref="A3:C5"/>
    <mergeCell ref="I3:J5"/>
    <mergeCell ref="E3:F5"/>
    <mergeCell ref="G3:H5"/>
    <mergeCell ref="A21:C21"/>
    <mergeCell ref="A11:C11"/>
    <mergeCell ref="A6:C6"/>
    <mergeCell ref="A14:C14"/>
    <mergeCell ref="A8:C8"/>
    <mergeCell ref="A12:C12"/>
    <mergeCell ref="A13:C13"/>
    <mergeCell ref="A7:C7"/>
    <mergeCell ref="A9:C9"/>
    <mergeCell ref="A10:C10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BF83"/>
  <sheetViews>
    <sheetView view="pageBreakPreview" zoomScaleNormal="50" workbookViewId="0">
      <selection activeCell="J65" sqref="J65"/>
    </sheetView>
  </sheetViews>
  <sheetFormatPr defaultColWidth="9.109375" defaultRowHeight="15.6"/>
  <cols>
    <col min="1" max="1" width="2.33203125" style="178" customWidth="1"/>
    <col min="2" max="2" width="15.6640625" style="178" customWidth="1"/>
    <col min="3" max="3" width="2.33203125" style="178" customWidth="1"/>
    <col min="4" max="4" width="1.6640625" style="179" customWidth="1"/>
    <col min="5" max="5" width="18.5546875" style="155" customWidth="1"/>
    <col min="6" max="6" width="4.33203125" style="155" customWidth="1"/>
    <col min="7" max="7" width="18.5546875" style="155" customWidth="1"/>
    <col min="8" max="8" width="4.33203125" style="155" customWidth="1"/>
    <col min="9" max="9" width="18.5546875" style="155" customWidth="1"/>
    <col min="10" max="10" width="4.33203125" style="155" customWidth="1"/>
    <col min="11" max="16384" width="9.109375" style="155"/>
  </cols>
  <sheetData>
    <row r="1" spans="1:11" s="154" customFormat="1" ht="35.1" customHeight="1">
      <c r="A1" s="1334" t="s">
        <v>609</v>
      </c>
      <c r="B1" s="1334"/>
      <c r="C1" s="1334"/>
      <c r="D1" s="1334"/>
      <c r="E1" s="1334"/>
      <c r="F1" s="1334"/>
      <c r="G1" s="1334"/>
      <c r="H1" s="1334"/>
      <c r="I1" s="1334"/>
      <c r="J1" s="1334"/>
    </row>
    <row r="2" spans="1:11" ht="12.9" customHeight="1" thickBot="1">
      <c r="A2" s="155"/>
      <c r="B2" s="156"/>
      <c r="C2" s="157"/>
      <c r="D2" s="158"/>
      <c r="E2" s="159"/>
      <c r="F2" s="159"/>
      <c r="G2" s="159"/>
      <c r="H2" s="159"/>
      <c r="I2" s="159"/>
      <c r="J2" s="160" t="s">
        <v>307</v>
      </c>
    </row>
    <row r="3" spans="1:11" ht="15" customHeight="1">
      <c r="A3" s="1153" t="s">
        <v>1</v>
      </c>
      <c r="B3" s="1153"/>
      <c r="C3" s="1153"/>
      <c r="D3" s="161"/>
      <c r="E3" s="1156" t="s">
        <v>78</v>
      </c>
      <c r="F3" s="1157"/>
      <c r="G3" s="1156" t="s">
        <v>918</v>
      </c>
      <c r="H3" s="1157"/>
      <c r="I3" s="1156" t="s">
        <v>209</v>
      </c>
      <c r="J3" s="1162"/>
    </row>
    <row r="4" spans="1:11" ht="15" customHeight="1">
      <c r="A4" s="1154"/>
      <c r="B4" s="1154"/>
      <c r="C4" s="1154"/>
      <c r="D4" s="161"/>
      <c r="E4" s="1158"/>
      <c r="F4" s="1159"/>
      <c r="G4" s="1158"/>
      <c r="H4" s="1159"/>
      <c r="I4" s="1158"/>
      <c r="J4" s="1163"/>
    </row>
    <row r="5" spans="1:11" ht="48.75" customHeight="1">
      <c r="A5" s="1155"/>
      <c r="B5" s="1155"/>
      <c r="C5" s="1155"/>
      <c r="D5" s="99"/>
      <c r="E5" s="1160"/>
      <c r="F5" s="1161"/>
      <c r="G5" s="1160"/>
      <c r="H5" s="1161"/>
      <c r="I5" s="1160"/>
      <c r="J5" s="1164"/>
    </row>
    <row r="6" spans="1:11" s="165" customFormat="1" ht="24.6" hidden="1" customHeight="1">
      <c r="A6" s="1165" t="s">
        <v>834</v>
      </c>
      <c r="B6" s="1165"/>
      <c r="C6" s="1165"/>
      <c r="D6" s="18"/>
      <c r="E6" s="163">
        <f>G6+I6</f>
        <v>318535037</v>
      </c>
      <c r="F6" s="164"/>
      <c r="G6" s="164">
        <v>297312785</v>
      </c>
      <c r="H6" s="164"/>
      <c r="I6" s="164">
        <v>21222252</v>
      </c>
    </row>
    <row r="7" spans="1:11" s="165" customFormat="1" ht="24.6" hidden="1" customHeight="1">
      <c r="A7" s="1152" t="s">
        <v>835</v>
      </c>
      <c r="B7" s="1152"/>
      <c r="C7" s="1152"/>
      <c r="D7" s="18"/>
      <c r="E7" s="166">
        <f>G7+I7</f>
        <v>273439192.06678963</v>
      </c>
      <c r="F7" s="167"/>
      <c r="G7" s="167">
        <v>255463872.03214708</v>
      </c>
      <c r="H7" s="167"/>
      <c r="I7" s="167">
        <v>17975320.034642551</v>
      </c>
    </row>
    <row r="8" spans="1:11" s="165" customFormat="1" ht="24.6" hidden="1" customHeight="1">
      <c r="A8" s="1152" t="s">
        <v>836</v>
      </c>
      <c r="B8" s="1152"/>
      <c r="C8" s="1152"/>
      <c r="D8" s="18"/>
      <c r="E8" s="166">
        <f>G8+I8</f>
        <v>317384111</v>
      </c>
      <c r="F8" s="167"/>
      <c r="G8" s="167">
        <v>314489922</v>
      </c>
      <c r="H8" s="167"/>
      <c r="I8" s="167">
        <v>2894189</v>
      </c>
    </row>
    <row r="9" spans="1:11" s="165" customFormat="1" ht="19.5" hidden="1" customHeight="1">
      <c r="A9" s="1152" t="s">
        <v>837</v>
      </c>
      <c r="B9" s="1152"/>
      <c r="C9" s="1152"/>
      <c r="D9" s="18"/>
      <c r="E9" s="166">
        <f>G9+I9</f>
        <v>234067363.26924813</v>
      </c>
      <c r="F9" s="167"/>
      <c r="G9" s="167">
        <v>215267322.94458571</v>
      </c>
      <c r="H9" s="167"/>
      <c r="I9" s="167">
        <v>18800040.324662428</v>
      </c>
    </row>
    <row r="10" spans="1:11" s="165" customFormat="1" ht="19.5" hidden="1" customHeight="1">
      <c r="A10" s="1152" t="s">
        <v>838</v>
      </c>
      <c r="B10" s="1152"/>
      <c r="C10" s="1152"/>
      <c r="D10" s="18"/>
      <c r="E10" s="166">
        <f>G10+I10</f>
        <v>279894496.5474422</v>
      </c>
      <c r="F10" s="167"/>
      <c r="G10" s="167">
        <v>262428581.17396924</v>
      </c>
      <c r="H10" s="167"/>
      <c r="I10" s="167">
        <v>17465915.373472951</v>
      </c>
    </row>
    <row r="11" spans="1:11" s="130" customFormat="1" ht="13.65" hidden="1" customHeight="1">
      <c r="A11" s="1296" t="s">
        <v>217</v>
      </c>
      <c r="B11" s="1296"/>
      <c r="C11" s="1296"/>
      <c r="D11" s="2"/>
      <c r="E11" s="131">
        <v>24581247.216192603</v>
      </c>
      <c r="F11" s="132"/>
      <c r="G11" s="50">
        <v>21851352.915335968</v>
      </c>
      <c r="H11" s="132"/>
      <c r="I11" s="132">
        <v>2729894.3008566345</v>
      </c>
      <c r="J11" s="593"/>
    </row>
    <row r="12" spans="1:11" s="165" customFormat="1" ht="13.65" hidden="1" customHeight="1">
      <c r="A12" s="1296" t="s">
        <v>218</v>
      </c>
      <c r="B12" s="1296"/>
      <c r="C12" s="1296"/>
      <c r="D12" s="18"/>
      <c r="E12" s="131">
        <v>26162301.280204706</v>
      </c>
      <c r="F12" s="132"/>
      <c r="G12" s="50">
        <v>24005055.943400662</v>
      </c>
      <c r="H12" s="132"/>
      <c r="I12" s="132">
        <v>2157245.3368040444</v>
      </c>
      <c r="J12" s="593"/>
    </row>
    <row r="13" spans="1:11" s="165" customFormat="1" ht="13.65" hidden="1" customHeight="1">
      <c r="A13" s="1296" t="s">
        <v>219</v>
      </c>
      <c r="B13" s="1296"/>
      <c r="C13" s="1296"/>
      <c r="D13" s="18"/>
      <c r="E13" s="60">
        <v>27292201.234774377</v>
      </c>
      <c r="F13" s="59"/>
      <c r="G13" s="50">
        <v>24484406.996289901</v>
      </c>
      <c r="H13" s="59"/>
      <c r="I13" s="50">
        <v>2807794.2384844734</v>
      </c>
      <c r="J13" s="33"/>
    </row>
    <row r="14" spans="1:11" s="165" customFormat="1" ht="13.65" hidden="1" customHeight="1">
      <c r="A14" s="1296" t="s">
        <v>220</v>
      </c>
      <c r="B14" s="1296"/>
      <c r="C14" s="1296"/>
      <c r="D14" s="18"/>
      <c r="E14" s="60">
        <v>26184551.578648396</v>
      </c>
      <c r="F14" s="59"/>
      <c r="G14" s="50">
        <v>24497213.916753989</v>
      </c>
      <c r="H14" s="59"/>
      <c r="I14" s="50">
        <v>1687337.661894406</v>
      </c>
      <c r="J14" s="33"/>
    </row>
    <row r="15" spans="1:11" s="165" customFormat="1" ht="0.75" hidden="1" customHeight="1">
      <c r="A15" s="1296" t="s">
        <v>221</v>
      </c>
      <c r="B15" s="1296"/>
      <c r="C15" s="1296"/>
      <c r="D15" s="18"/>
      <c r="E15" s="60">
        <v>28142670.239231907</v>
      </c>
      <c r="F15" s="59"/>
      <c r="G15" s="50">
        <v>25220554.404049248</v>
      </c>
      <c r="H15" s="59"/>
      <c r="I15" s="50">
        <v>2793894.5958751007</v>
      </c>
      <c r="J15" s="33"/>
    </row>
    <row r="16" spans="1:11" s="33" customFormat="1" ht="18" hidden="1" customHeight="1">
      <c r="A16" s="1296" t="s">
        <v>222</v>
      </c>
      <c r="B16" s="1296"/>
      <c r="C16" s="1296"/>
      <c r="D16" s="32"/>
      <c r="E16" s="60">
        <f t="shared" ref="E16:E22" si="0">G16+I16</f>
        <v>23491619.874196291</v>
      </c>
      <c r="F16" s="59"/>
      <c r="G16" s="59">
        <v>21903701.178061981</v>
      </c>
      <c r="H16" s="59"/>
      <c r="I16" s="59">
        <v>1587918.6961343121</v>
      </c>
      <c r="K16" s="60"/>
    </row>
    <row r="17" spans="1:58" s="165" customFormat="1" ht="15" hidden="1" customHeight="1">
      <c r="A17" s="1296" t="s">
        <v>365</v>
      </c>
      <c r="B17" s="1296"/>
      <c r="C17" s="1296"/>
      <c r="D17" s="18"/>
      <c r="E17" s="666">
        <f t="shared" si="0"/>
        <v>25178158.328799512</v>
      </c>
      <c r="F17" s="579"/>
      <c r="G17" s="579">
        <v>23847461.748577144</v>
      </c>
      <c r="H17" s="579"/>
      <c r="I17" s="579">
        <v>1330696.5802223696</v>
      </c>
      <c r="J17" s="33"/>
    </row>
    <row r="18" spans="1:58" s="33" customFormat="1" ht="14.25" hidden="1" customHeight="1">
      <c r="A18" s="1296" t="s">
        <v>979</v>
      </c>
      <c r="B18" s="1296"/>
      <c r="C18" s="1296"/>
      <c r="D18" s="32"/>
      <c r="E18" s="660">
        <f t="shared" si="0"/>
        <v>23623319.750392452</v>
      </c>
      <c r="F18" s="611"/>
      <c r="G18" s="611">
        <f>'[1]23'!G18/'[1]1'!E19*1000</f>
        <v>23131522.16182119</v>
      </c>
      <c r="H18" s="611"/>
      <c r="I18" s="611">
        <f>'[1]23'!I18/'[1]1'!E19*1000</f>
        <v>491797.58857126185</v>
      </c>
      <c r="J18" s="59"/>
      <c r="K18" s="40"/>
    </row>
    <row r="19" spans="1:58" s="33" customFormat="1" ht="14.25" customHeight="1">
      <c r="A19" s="1296" t="s">
        <v>1022</v>
      </c>
      <c r="B19" s="1296"/>
      <c r="C19" s="1296"/>
      <c r="D19" s="32"/>
      <c r="E19" s="660">
        <f t="shared" si="0"/>
        <v>23792391.882059716</v>
      </c>
      <c r="F19" s="611"/>
      <c r="G19" s="611">
        <v>21944892.469442315</v>
      </c>
      <c r="H19" s="611"/>
      <c r="I19" s="611">
        <v>1847499.4126173984</v>
      </c>
      <c r="J19" s="59"/>
      <c r="K19" s="40"/>
    </row>
    <row r="20" spans="1:58" s="33" customFormat="1" ht="14.25" customHeight="1">
      <c r="A20" s="1296" t="s">
        <v>981</v>
      </c>
      <c r="B20" s="1296"/>
      <c r="C20" s="1296"/>
      <c r="D20" s="32"/>
      <c r="E20" s="660">
        <f t="shared" si="0"/>
        <v>22760083.428847689</v>
      </c>
      <c r="F20" s="611"/>
      <c r="G20" s="611">
        <v>21430915.401220392</v>
      </c>
      <c r="H20" s="611"/>
      <c r="I20" s="611">
        <v>1329168.027627296</v>
      </c>
      <c r="J20" s="59"/>
      <c r="K20" s="40"/>
    </row>
    <row r="21" spans="1:58" s="33" customFormat="1" ht="14.25" customHeight="1">
      <c r="A21" s="1296" t="s">
        <v>982</v>
      </c>
      <c r="B21" s="1296"/>
      <c r="C21" s="1296"/>
      <c r="D21" s="32"/>
      <c r="E21" s="660">
        <f t="shared" si="0"/>
        <v>24715999.157652583</v>
      </c>
      <c r="F21" s="611"/>
      <c r="G21" s="611">
        <v>23358123.538604774</v>
      </c>
      <c r="H21" s="611"/>
      <c r="I21" s="611">
        <v>1357875.6190478087</v>
      </c>
      <c r="J21" s="59"/>
      <c r="K21" s="40"/>
    </row>
    <row r="22" spans="1:58" s="33" customFormat="1" ht="12" customHeight="1">
      <c r="A22" s="1296" t="s">
        <v>983</v>
      </c>
      <c r="B22" s="1296"/>
      <c r="C22" s="1296"/>
      <c r="D22" s="32"/>
      <c r="E22" s="660">
        <f t="shared" si="0"/>
        <v>23246285.255542807</v>
      </c>
      <c r="F22" s="611"/>
      <c r="G22" s="611">
        <v>21585450.285761792</v>
      </c>
      <c r="H22" s="611"/>
      <c r="I22" s="611">
        <v>1660834.9697810169</v>
      </c>
      <c r="J22" s="59"/>
      <c r="K22" s="40"/>
    </row>
    <row r="23" spans="1:58" s="33" customFormat="1" ht="12" customHeight="1">
      <c r="A23" s="1296" t="s">
        <v>1111</v>
      </c>
      <c r="B23" s="1296"/>
      <c r="C23" s="1296"/>
      <c r="D23" s="32"/>
      <c r="E23" s="660">
        <f>G23+I23</f>
        <v>20118921.23585226</v>
      </c>
      <c r="F23" s="611"/>
      <c r="G23" s="611">
        <v>18008699.757196754</v>
      </c>
      <c r="H23" s="611"/>
      <c r="I23" s="611">
        <v>2110221.478655505</v>
      </c>
      <c r="J23" s="59"/>
      <c r="K23" s="40"/>
    </row>
    <row r="24" spans="1:58" s="41" customFormat="1" ht="13.65" customHeight="1">
      <c r="A24" s="1100" t="s">
        <v>17</v>
      </c>
      <c r="B24" s="1100"/>
      <c r="C24" s="1100"/>
      <c r="D24" s="2"/>
      <c r="E24" s="666"/>
      <c r="F24" s="579"/>
      <c r="G24" s="579"/>
      <c r="H24" s="579"/>
      <c r="I24" s="579"/>
      <c r="J24" s="33"/>
    </row>
    <row r="25" spans="1:58" s="43" customFormat="1" ht="13.65" customHeight="1">
      <c r="A25" s="98"/>
      <c r="B25" s="42" t="s">
        <v>301</v>
      </c>
      <c r="C25" s="98"/>
      <c r="D25" s="46"/>
      <c r="E25" s="661">
        <f t="shared" ref="E25:E30" si="1">G25+I25</f>
        <v>8072922.8019200908</v>
      </c>
      <c r="F25" s="668"/>
      <c r="G25" s="428">
        <v>6402767.7752428977</v>
      </c>
      <c r="H25" s="428"/>
      <c r="I25" s="428">
        <v>1670155.0266771934</v>
      </c>
      <c r="J25" s="169"/>
      <c r="K25" s="169"/>
      <c r="L25" s="48"/>
      <c r="M25" s="50"/>
      <c r="N25" s="50"/>
      <c r="O25" s="50"/>
      <c r="P25" s="50"/>
      <c r="Q25" s="50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</row>
    <row r="26" spans="1:58" s="43" customFormat="1" ht="13.65" customHeight="1">
      <c r="A26" s="98"/>
      <c r="B26" s="42" t="s">
        <v>850</v>
      </c>
      <c r="C26" s="98"/>
      <c r="D26" s="46"/>
      <c r="E26" s="661">
        <f t="shared" si="1"/>
        <v>29947259.652575672</v>
      </c>
      <c r="F26" s="668"/>
      <c r="G26" s="428">
        <v>26942464.033865154</v>
      </c>
      <c r="H26" s="428"/>
      <c r="I26" s="428">
        <v>3004795.6187105174</v>
      </c>
      <c r="J26" s="662"/>
      <c r="K26" s="169"/>
      <c r="L26" s="48"/>
      <c r="M26" s="169"/>
      <c r="N26" s="169"/>
      <c r="O26" s="169"/>
      <c r="P26" s="169"/>
      <c r="Q26" s="169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</row>
    <row r="27" spans="1:58" s="43" customFormat="1" ht="13.65" customHeight="1">
      <c r="A27" s="98"/>
      <c r="B27" s="42" t="s">
        <v>851</v>
      </c>
      <c r="C27" s="98"/>
      <c r="D27" s="46"/>
      <c r="E27" s="661">
        <f t="shared" si="1"/>
        <v>65153575.374026068</v>
      </c>
      <c r="F27" s="668"/>
      <c r="G27" s="428">
        <v>59830049.645019189</v>
      </c>
      <c r="H27" s="428"/>
      <c r="I27" s="428">
        <v>5323525.72900688</v>
      </c>
      <c r="J27" s="662"/>
      <c r="K27" s="169"/>
      <c r="L27" s="48"/>
      <c r="M27" s="169"/>
      <c r="N27" s="169"/>
      <c r="O27" s="169"/>
      <c r="P27" s="169"/>
      <c r="Q27" s="169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</row>
    <row r="28" spans="1:58" s="43" customFormat="1" ht="13.65" customHeight="1">
      <c r="A28" s="98"/>
      <c r="B28" s="42" t="s">
        <v>852</v>
      </c>
      <c r="C28" s="98"/>
      <c r="D28" s="46"/>
      <c r="E28" s="661">
        <f t="shared" si="1"/>
        <v>163755221.30195042</v>
      </c>
      <c r="F28" s="668"/>
      <c r="G28" s="428">
        <v>160032152.49580175</v>
      </c>
      <c r="H28" s="428"/>
      <c r="I28" s="428">
        <v>3723068.8061486692</v>
      </c>
      <c r="J28" s="662"/>
      <c r="K28" s="169"/>
      <c r="L28" s="48"/>
      <c r="M28" s="169"/>
      <c r="N28" s="169"/>
      <c r="O28" s="169"/>
      <c r="P28" s="169"/>
      <c r="Q28" s="169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</row>
    <row r="29" spans="1:58" s="43" customFormat="1" ht="13.65" customHeight="1">
      <c r="A29" s="98"/>
      <c r="B29" s="42" t="s">
        <v>853</v>
      </c>
      <c r="C29" s="98"/>
      <c r="D29" s="46"/>
      <c r="E29" s="661">
        <f t="shared" si="1"/>
        <v>402729743.2288059</v>
      </c>
      <c r="F29" s="668"/>
      <c r="G29" s="428">
        <v>390242216.00321734</v>
      </c>
      <c r="H29" s="428"/>
      <c r="I29" s="428">
        <v>12487527.225588532</v>
      </c>
      <c r="J29" s="662"/>
      <c r="K29" s="169"/>
      <c r="L29" s="48"/>
      <c r="M29" s="169"/>
      <c r="N29" s="169"/>
      <c r="O29" s="169"/>
      <c r="P29" s="169"/>
      <c r="Q29" s="169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</row>
    <row r="30" spans="1:58" s="43" customFormat="1" ht="13.65" customHeight="1">
      <c r="A30" s="98"/>
      <c r="B30" s="42" t="s">
        <v>306</v>
      </c>
      <c r="C30" s="98"/>
      <c r="D30" s="46"/>
      <c r="E30" s="661">
        <f t="shared" si="1"/>
        <v>1536895794.5925925</v>
      </c>
      <c r="F30" s="668"/>
      <c r="G30" s="428">
        <v>1536895794.5925925</v>
      </c>
      <c r="H30" s="428"/>
      <c r="I30" s="439">
        <v>0</v>
      </c>
      <c r="J30" s="662"/>
      <c r="K30" s="169"/>
      <c r="L30" s="48"/>
      <c r="M30" s="169"/>
      <c r="N30" s="169"/>
      <c r="O30" s="169"/>
      <c r="P30" s="169"/>
      <c r="Q30" s="169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</row>
    <row r="31" spans="1:58" s="43" customFormat="1" ht="13.65" customHeight="1">
      <c r="A31" s="1100" t="s">
        <v>18</v>
      </c>
      <c r="B31" s="1100"/>
      <c r="C31" s="1100"/>
      <c r="D31" s="2"/>
      <c r="E31" s="667"/>
      <c r="F31" s="668"/>
      <c r="G31" s="428"/>
      <c r="H31" s="428"/>
      <c r="I31" s="428"/>
      <c r="J31" s="662"/>
      <c r="K31" s="169"/>
      <c r="L31" s="48"/>
      <c r="M31" s="169"/>
      <c r="N31" s="169"/>
      <c r="O31" s="169"/>
      <c r="P31" s="169"/>
      <c r="Q31" s="169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</row>
    <row r="32" spans="1:58" s="43" customFormat="1" ht="13.65" customHeight="1">
      <c r="A32" s="98"/>
      <c r="B32" s="62" t="s">
        <v>487</v>
      </c>
      <c r="C32" s="98"/>
      <c r="D32" s="46"/>
      <c r="E32" s="661">
        <f t="shared" ref="E32:E41" si="2">G32+I32</f>
        <v>1821243.3084178818</v>
      </c>
      <c r="F32" s="668"/>
      <c r="G32" s="428">
        <v>1544563.5672121153</v>
      </c>
      <c r="H32" s="428"/>
      <c r="I32" s="428">
        <v>276679.74120576651</v>
      </c>
      <c r="J32" s="662"/>
      <c r="K32" s="169"/>
      <c r="L32" s="48"/>
      <c r="M32" s="169"/>
      <c r="N32" s="169"/>
      <c r="O32" s="169"/>
      <c r="P32" s="169"/>
      <c r="Q32" s="169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</row>
    <row r="33" spans="1:58" s="43" customFormat="1" ht="13.65" customHeight="1">
      <c r="A33" s="98"/>
      <c r="B33" s="62" t="s">
        <v>488</v>
      </c>
      <c r="C33" s="98"/>
      <c r="D33" s="46"/>
      <c r="E33" s="661">
        <f t="shared" si="2"/>
        <v>4147888.451941771</v>
      </c>
      <c r="F33" s="668"/>
      <c r="G33" s="428">
        <v>3995394.2160858018</v>
      </c>
      <c r="H33" s="428"/>
      <c r="I33" s="428">
        <v>152494.23585596899</v>
      </c>
      <c r="J33" s="662"/>
      <c r="K33" s="169"/>
      <c r="L33" s="48"/>
      <c r="M33" s="169"/>
      <c r="N33" s="169"/>
      <c r="O33" s="169"/>
      <c r="P33" s="169"/>
      <c r="Q33" s="169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</row>
    <row r="34" spans="1:58" s="43" customFormat="1" ht="13.65" customHeight="1">
      <c r="A34" s="42"/>
      <c r="B34" s="62" t="s">
        <v>489</v>
      </c>
      <c r="C34" s="42"/>
      <c r="D34" s="46"/>
      <c r="E34" s="661">
        <f t="shared" si="2"/>
        <v>8688652.7893634737</v>
      </c>
      <c r="F34" s="668"/>
      <c r="G34" s="428">
        <v>7811435.5394594176</v>
      </c>
      <c r="H34" s="428"/>
      <c r="I34" s="428">
        <v>877217.24990405515</v>
      </c>
      <c r="J34" s="662"/>
      <c r="K34" s="169"/>
      <c r="L34" s="48"/>
      <c r="M34" s="169"/>
      <c r="N34" s="169"/>
      <c r="O34" s="169"/>
      <c r="P34" s="169"/>
      <c r="Q34" s="169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</row>
    <row r="35" spans="1:58" s="43" customFormat="1" ht="13.65" customHeight="1">
      <c r="A35" s="42"/>
      <c r="B35" s="62" t="s">
        <v>490</v>
      </c>
      <c r="C35" s="42"/>
      <c r="D35" s="46"/>
      <c r="E35" s="661">
        <f t="shared" si="2"/>
        <v>18183073.76575119</v>
      </c>
      <c r="F35" s="668"/>
      <c r="G35" s="428">
        <v>16763538.28328494</v>
      </c>
      <c r="H35" s="428"/>
      <c r="I35" s="428">
        <v>1419535.4824662521</v>
      </c>
      <c r="J35" s="662"/>
      <c r="K35" s="169"/>
      <c r="L35" s="48"/>
      <c r="M35" s="169"/>
      <c r="N35" s="169"/>
      <c r="O35" s="169"/>
      <c r="P35" s="169"/>
      <c r="Q35" s="169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</row>
    <row r="36" spans="1:58" s="43" customFormat="1" ht="13.65" customHeight="1">
      <c r="A36" s="42"/>
      <c r="B36" s="62" t="s">
        <v>491</v>
      </c>
      <c r="C36" s="42"/>
      <c r="D36" s="46"/>
      <c r="E36" s="661">
        <f t="shared" si="2"/>
        <v>43182716.793656453</v>
      </c>
      <c r="F36" s="668"/>
      <c r="G36" s="428">
        <v>38260197.673603982</v>
      </c>
      <c r="H36" s="428"/>
      <c r="I36" s="428">
        <v>4922519.1200524736</v>
      </c>
      <c r="J36" s="662"/>
      <c r="K36" s="169"/>
      <c r="L36" s="48"/>
      <c r="M36" s="169"/>
      <c r="N36" s="169"/>
      <c r="O36" s="169"/>
      <c r="P36" s="169"/>
      <c r="Q36" s="169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</row>
    <row r="37" spans="1:58" s="43" customFormat="1" ht="13.65" customHeight="1">
      <c r="A37" s="42"/>
      <c r="B37" s="62" t="s">
        <v>492</v>
      </c>
      <c r="C37" s="42"/>
      <c r="D37" s="46"/>
      <c r="E37" s="661">
        <f t="shared" si="2"/>
        <v>114599965.80412132</v>
      </c>
      <c r="F37" s="668"/>
      <c r="G37" s="428">
        <v>86576770.138797209</v>
      </c>
      <c r="H37" s="428"/>
      <c r="I37" s="428">
        <v>28023195.665324111</v>
      </c>
      <c r="J37" s="662"/>
      <c r="K37" s="169"/>
      <c r="L37" s="48"/>
      <c r="M37" s="169"/>
      <c r="N37" s="169"/>
      <c r="O37" s="169"/>
      <c r="P37" s="169"/>
      <c r="Q37" s="169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</row>
    <row r="38" spans="1:58" s="43" customFormat="1" ht="13.65" customHeight="1">
      <c r="A38" s="42"/>
      <c r="B38" s="62" t="s">
        <v>493</v>
      </c>
      <c r="C38" s="42"/>
      <c r="D38" s="46"/>
      <c r="E38" s="661">
        <f t="shared" si="2"/>
        <v>178860997.21627757</v>
      </c>
      <c r="F38" s="668"/>
      <c r="G38" s="428">
        <v>171012369.05851069</v>
      </c>
      <c r="H38" s="428"/>
      <c r="I38" s="428">
        <v>7848628.1577668777</v>
      </c>
      <c r="J38" s="662"/>
      <c r="K38" s="169"/>
      <c r="L38" s="48"/>
      <c r="M38" s="169"/>
      <c r="N38" s="169"/>
      <c r="O38" s="169"/>
      <c r="P38" s="169"/>
      <c r="Q38" s="169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</row>
    <row r="39" spans="1:58" s="43" customFormat="1" ht="13.65" customHeight="1">
      <c r="A39" s="42"/>
      <c r="B39" s="62" t="s">
        <v>494</v>
      </c>
      <c r="C39" s="42"/>
      <c r="D39" s="46"/>
      <c r="E39" s="661">
        <f t="shared" si="2"/>
        <v>327022965.98706084</v>
      </c>
      <c r="F39" s="668"/>
      <c r="G39" s="428">
        <v>320810945.57888836</v>
      </c>
      <c r="H39" s="428"/>
      <c r="I39" s="428">
        <v>6212020.4081724621</v>
      </c>
      <c r="J39" s="662"/>
      <c r="K39" s="169"/>
      <c r="L39" s="48"/>
      <c r="M39" s="169"/>
      <c r="N39" s="169"/>
      <c r="O39" s="169"/>
      <c r="P39" s="169"/>
      <c r="Q39" s="169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</row>
    <row r="40" spans="1:58" s="43" customFormat="1" ht="13.65" customHeight="1">
      <c r="A40" s="42"/>
      <c r="B40" s="62" t="s">
        <v>495</v>
      </c>
      <c r="C40" s="42"/>
      <c r="D40" s="46"/>
      <c r="E40" s="661">
        <f t="shared" si="2"/>
        <v>730697178.24986839</v>
      </c>
      <c r="F40" s="668"/>
      <c r="G40" s="428">
        <v>728653302.78351891</v>
      </c>
      <c r="H40" s="428"/>
      <c r="I40" s="428">
        <v>2043875.4663494474</v>
      </c>
      <c r="J40" s="662"/>
      <c r="K40" s="169"/>
      <c r="L40" s="48"/>
      <c r="M40" s="169"/>
      <c r="N40" s="169"/>
      <c r="O40" s="169"/>
      <c r="P40" s="169"/>
      <c r="Q40" s="169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</row>
    <row r="41" spans="1:58" s="43" customFormat="1" ht="13.65" customHeight="1">
      <c r="A41" s="42"/>
      <c r="B41" s="62" t="s">
        <v>432</v>
      </c>
      <c r="C41" s="42"/>
      <c r="D41" s="46"/>
      <c r="E41" s="661">
        <f t="shared" si="2"/>
        <v>3040663821.090909</v>
      </c>
      <c r="F41" s="668"/>
      <c r="G41" s="668">
        <v>3040663821.090909</v>
      </c>
      <c r="H41" s="428"/>
      <c r="I41" s="428">
        <v>0</v>
      </c>
      <c r="J41" s="662"/>
      <c r="K41" s="169"/>
      <c r="L41" s="48"/>
      <c r="M41" s="169"/>
      <c r="N41" s="169"/>
      <c r="O41" s="169"/>
      <c r="P41" s="169"/>
      <c r="Q41" s="169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</row>
    <row r="42" spans="1:58" s="43" customFormat="1" ht="13.65" customHeight="1">
      <c r="A42" s="1100" t="s">
        <v>19</v>
      </c>
      <c r="B42" s="1100"/>
      <c r="C42" s="1100"/>
      <c r="D42" s="46"/>
      <c r="E42" s="667"/>
      <c r="F42" s="668"/>
      <c r="G42" s="428"/>
      <c r="H42" s="428"/>
      <c r="I42" s="428"/>
      <c r="J42" s="662"/>
      <c r="K42" s="169"/>
      <c r="L42" s="48"/>
      <c r="M42" s="169"/>
      <c r="N42" s="169"/>
      <c r="O42" s="169"/>
      <c r="P42" s="169"/>
      <c r="Q42" s="169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</row>
    <row r="43" spans="1:58" s="43" customFormat="1" ht="13.65" customHeight="1">
      <c r="A43" s="42"/>
      <c r="B43" s="62" t="s">
        <v>487</v>
      </c>
      <c r="C43" s="42"/>
      <c r="D43" s="46"/>
      <c r="E43" s="661">
        <f t="shared" ref="E43:E52" si="3">G43+I43</f>
        <v>1239313.5365785207</v>
      </c>
      <c r="F43" s="668"/>
      <c r="G43" s="428">
        <v>1187881.7886061214</v>
      </c>
      <c r="H43" s="428"/>
      <c r="I43" s="428">
        <v>51431.74797239912</v>
      </c>
      <c r="J43" s="662"/>
      <c r="K43" s="169"/>
      <c r="L43" s="48"/>
      <c r="M43" s="169"/>
      <c r="N43" s="169"/>
      <c r="O43" s="169"/>
      <c r="P43" s="169"/>
      <c r="Q43" s="169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</row>
    <row r="44" spans="1:58" s="43" customFormat="1" ht="13.65" customHeight="1">
      <c r="A44" s="42"/>
      <c r="B44" s="62" t="s">
        <v>488</v>
      </c>
      <c r="C44" s="42"/>
      <c r="D44" s="46"/>
      <c r="E44" s="661">
        <f t="shared" si="3"/>
        <v>3862291.9847915219</v>
      </c>
      <c r="F44" s="668"/>
      <c r="G44" s="428">
        <v>3676758.6846482176</v>
      </c>
      <c r="H44" s="428"/>
      <c r="I44" s="428">
        <v>185533.30014330414</v>
      </c>
      <c r="J44" s="662"/>
      <c r="K44" s="169"/>
      <c r="L44" s="48"/>
      <c r="M44" s="169"/>
      <c r="N44" s="169"/>
      <c r="O44" s="169"/>
      <c r="P44" s="169"/>
      <c r="Q44" s="169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</row>
    <row r="45" spans="1:58" s="43" customFormat="1" ht="13.65" customHeight="1">
      <c r="A45" s="42"/>
      <c r="B45" s="62" t="s">
        <v>489</v>
      </c>
      <c r="C45" s="42"/>
      <c r="D45" s="46"/>
      <c r="E45" s="661">
        <f t="shared" si="3"/>
        <v>8070700.0626573619</v>
      </c>
      <c r="F45" s="668"/>
      <c r="G45" s="428">
        <v>7827405.9713453269</v>
      </c>
      <c r="H45" s="428"/>
      <c r="I45" s="428">
        <v>243294.09131203513</v>
      </c>
      <c r="J45" s="662"/>
      <c r="K45" s="169"/>
      <c r="L45" s="48"/>
      <c r="M45" s="169"/>
      <c r="N45" s="169"/>
      <c r="O45" s="169"/>
      <c r="P45" s="169"/>
      <c r="Q45" s="169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</row>
    <row r="46" spans="1:58" s="43" customFormat="1" ht="13.65" customHeight="1">
      <c r="A46" s="98"/>
      <c r="B46" s="62" t="s">
        <v>490</v>
      </c>
      <c r="C46" s="98"/>
      <c r="D46" s="46"/>
      <c r="E46" s="661">
        <f t="shared" si="3"/>
        <v>17123777.809515167</v>
      </c>
      <c r="F46" s="668"/>
      <c r="G46" s="428">
        <v>16081735.046311267</v>
      </c>
      <c r="H46" s="428"/>
      <c r="I46" s="428">
        <v>1042042.7632038997</v>
      </c>
      <c r="J46" s="662"/>
      <c r="K46" s="169"/>
      <c r="L46" s="48"/>
      <c r="M46" s="169"/>
      <c r="N46" s="169"/>
      <c r="O46" s="169"/>
      <c r="P46" s="169"/>
      <c r="Q46" s="169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</row>
    <row r="47" spans="1:58" s="43" customFormat="1" ht="13.65" customHeight="1">
      <c r="A47" s="98"/>
      <c r="B47" s="62" t="s">
        <v>491</v>
      </c>
      <c r="C47" s="98"/>
      <c r="D47" s="46"/>
      <c r="E47" s="661">
        <f t="shared" si="3"/>
        <v>40601495.309789531</v>
      </c>
      <c r="F47" s="668"/>
      <c r="G47" s="428">
        <v>37110520.491302952</v>
      </c>
      <c r="H47" s="428"/>
      <c r="I47" s="428">
        <v>3490974.8184865816</v>
      </c>
      <c r="J47" s="662"/>
      <c r="K47" s="169"/>
      <c r="L47" s="48"/>
      <c r="M47" s="169"/>
      <c r="N47" s="169"/>
      <c r="O47" s="169"/>
      <c r="P47" s="169"/>
      <c r="Q47" s="169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</row>
    <row r="48" spans="1:58" s="43" customFormat="1" ht="13.65" customHeight="1">
      <c r="A48" s="98"/>
      <c r="B48" s="62" t="s">
        <v>492</v>
      </c>
      <c r="C48" s="98"/>
      <c r="D48" s="46"/>
      <c r="E48" s="661">
        <f t="shared" si="3"/>
        <v>94723189.652815029</v>
      </c>
      <c r="F48" s="668"/>
      <c r="G48" s="428">
        <v>88683317.329456896</v>
      </c>
      <c r="H48" s="428"/>
      <c r="I48" s="428">
        <v>6039872.3233581353</v>
      </c>
      <c r="J48" s="662"/>
      <c r="K48" s="169"/>
      <c r="L48" s="48"/>
      <c r="M48" s="169"/>
      <c r="N48" s="169"/>
      <c r="O48" s="169"/>
      <c r="P48" s="169"/>
      <c r="Q48" s="169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</row>
    <row r="49" spans="1:58" s="43" customFormat="1" ht="13.65" customHeight="1">
      <c r="A49" s="98"/>
      <c r="B49" s="62" t="s">
        <v>493</v>
      </c>
      <c r="C49" s="98"/>
      <c r="D49" s="46"/>
      <c r="E49" s="661">
        <f t="shared" si="3"/>
        <v>192872419.7719999</v>
      </c>
      <c r="F49" s="668"/>
      <c r="G49" s="428">
        <v>178499903.81387794</v>
      </c>
      <c r="H49" s="428"/>
      <c r="I49" s="428">
        <v>14372515.958121948</v>
      </c>
      <c r="J49" s="662"/>
      <c r="K49" s="169"/>
      <c r="L49" s="48"/>
      <c r="M49" s="169"/>
      <c r="N49" s="169"/>
      <c r="O49" s="169"/>
      <c r="P49" s="169"/>
      <c r="Q49" s="169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</row>
    <row r="50" spans="1:58" s="43" customFormat="1" ht="13.65" customHeight="1">
      <c r="A50" s="98"/>
      <c r="B50" s="62" t="s">
        <v>494</v>
      </c>
      <c r="C50" s="98"/>
      <c r="D50" s="46"/>
      <c r="E50" s="661">
        <f t="shared" si="3"/>
        <v>358751506.27229595</v>
      </c>
      <c r="F50" s="668"/>
      <c r="G50" s="442">
        <v>303488560.74292099</v>
      </c>
      <c r="H50" s="442"/>
      <c r="I50" s="442">
        <v>55262945.529374972</v>
      </c>
      <c r="J50" s="662"/>
      <c r="K50" s="431"/>
      <c r="L50" s="49"/>
      <c r="M50" s="169"/>
      <c r="N50" s="169"/>
      <c r="O50" s="169"/>
      <c r="P50" s="169"/>
      <c r="Q50" s="169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</row>
    <row r="51" spans="1:58" s="43" customFormat="1" ht="13.65" customHeight="1">
      <c r="A51" s="98"/>
      <c r="B51" s="62" t="s">
        <v>495</v>
      </c>
      <c r="C51" s="98"/>
      <c r="D51" s="46"/>
      <c r="E51" s="661">
        <f t="shared" si="3"/>
        <v>838817159.2310909</v>
      </c>
      <c r="F51" s="669"/>
      <c r="G51" s="453">
        <v>836578022.5571568</v>
      </c>
      <c r="H51" s="453"/>
      <c r="I51" s="453">
        <v>2239136.6739341011</v>
      </c>
      <c r="J51" s="44"/>
      <c r="M51" s="169"/>
      <c r="N51" s="169"/>
      <c r="O51" s="169"/>
      <c r="P51" s="169"/>
      <c r="Q51" s="169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</row>
    <row r="52" spans="1:58" s="43" customFormat="1" ht="13.65" customHeight="1">
      <c r="A52" s="98"/>
      <c r="B52" s="62" t="s">
        <v>432</v>
      </c>
      <c r="C52" s="98"/>
      <c r="D52" s="46"/>
      <c r="E52" s="661">
        <f t="shared" si="3"/>
        <v>3643902285.8369832</v>
      </c>
      <c r="F52" s="668"/>
      <c r="G52" s="668">
        <v>2477321055.101275</v>
      </c>
      <c r="H52" s="670"/>
      <c r="I52" s="428">
        <v>1166581230.7357082</v>
      </c>
      <c r="J52" s="48"/>
      <c r="K52" s="48"/>
      <c r="L52" s="48"/>
      <c r="M52" s="169"/>
      <c r="N52" s="169"/>
      <c r="O52" s="169"/>
      <c r="P52" s="169"/>
      <c r="Q52" s="169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</row>
    <row r="53" spans="1:58" s="43" customFormat="1" ht="13.65" customHeight="1">
      <c r="A53" s="1100" t="s">
        <v>20</v>
      </c>
      <c r="B53" s="1100"/>
      <c r="C53" s="1100"/>
      <c r="D53" s="2"/>
      <c r="E53" s="671"/>
      <c r="F53" s="670"/>
      <c r="G53" s="670"/>
      <c r="H53" s="670"/>
      <c r="I53" s="670"/>
      <c r="J53" s="48"/>
      <c r="K53" s="48"/>
      <c r="L53" s="48"/>
      <c r="M53" s="169"/>
      <c r="N53" s="169"/>
      <c r="O53" s="169"/>
      <c r="P53" s="169"/>
      <c r="Q53" s="169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</row>
    <row r="54" spans="1:58" s="43" customFormat="1" ht="13.65" customHeight="1">
      <c r="A54" s="44"/>
      <c r="B54" s="62" t="s">
        <v>487</v>
      </c>
      <c r="C54" s="44"/>
      <c r="D54" s="180"/>
      <c r="E54" s="661">
        <f t="shared" ref="E54:E63" si="4">G54+I54</f>
        <v>2649731.0575549486</v>
      </c>
      <c r="F54" s="670"/>
      <c r="G54" s="670">
        <v>2379751.4803827959</v>
      </c>
      <c r="H54" s="670"/>
      <c r="I54" s="670">
        <v>269979.57717215287</v>
      </c>
      <c r="J54" s="48"/>
      <c r="K54" s="48"/>
      <c r="L54" s="48"/>
      <c r="M54" s="169"/>
      <c r="N54" s="169"/>
      <c r="O54" s="169"/>
      <c r="P54" s="169"/>
      <c r="Q54" s="169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</row>
    <row r="55" spans="1:58" s="43" customFormat="1" ht="13.65" customHeight="1">
      <c r="A55" s="6"/>
      <c r="B55" s="62" t="s">
        <v>488</v>
      </c>
      <c r="C55" s="6"/>
      <c r="D55" s="2"/>
      <c r="E55" s="661">
        <f t="shared" si="4"/>
        <v>4120566.1274623764</v>
      </c>
      <c r="F55" s="670"/>
      <c r="G55" s="670">
        <v>3860920.3485268718</v>
      </c>
      <c r="H55" s="670"/>
      <c r="I55" s="670">
        <v>259645.77893550444</v>
      </c>
      <c r="J55" s="48"/>
      <c r="K55" s="48"/>
      <c r="L55" s="48"/>
      <c r="M55" s="169"/>
      <c r="N55" s="169"/>
      <c r="O55" s="169"/>
      <c r="P55" s="169"/>
      <c r="Q55" s="169"/>
    </row>
    <row r="56" spans="1:58" s="43" customFormat="1" ht="13.65" customHeight="1">
      <c r="A56" s="98"/>
      <c r="B56" s="62" t="s">
        <v>489</v>
      </c>
      <c r="C56" s="98"/>
      <c r="D56" s="46"/>
      <c r="E56" s="661">
        <f t="shared" si="4"/>
        <v>6546329.0628200313</v>
      </c>
      <c r="F56" s="670"/>
      <c r="G56" s="670">
        <v>6176896.9889693661</v>
      </c>
      <c r="H56" s="670"/>
      <c r="I56" s="670">
        <v>369432.07385066513</v>
      </c>
      <c r="J56" s="48"/>
      <c r="K56" s="48"/>
      <c r="L56" s="48"/>
      <c r="M56" s="169"/>
      <c r="N56" s="169"/>
      <c r="O56" s="169"/>
      <c r="P56" s="169"/>
      <c r="Q56" s="169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</row>
    <row r="57" spans="1:58" s="43" customFormat="1" ht="13.65" customHeight="1">
      <c r="A57" s="98"/>
      <c r="B57" s="62" t="s">
        <v>490</v>
      </c>
      <c r="C57" s="98"/>
      <c r="D57" s="46"/>
      <c r="E57" s="661">
        <f t="shared" si="4"/>
        <v>11463842.43936282</v>
      </c>
      <c r="F57" s="670"/>
      <c r="G57" s="670">
        <v>10172847.603803208</v>
      </c>
      <c r="H57" s="670"/>
      <c r="I57" s="670">
        <v>1290994.8355596124</v>
      </c>
      <c r="J57" s="48"/>
      <c r="K57" s="48"/>
      <c r="L57" s="48"/>
      <c r="M57" s="169"/>
      <c r="N57" s="169"/>
      <c r="O57" s="169"/>
      <c r="P57" s="169"/>
      <c r="Q57" s="169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</row>
    <row r="58" spans="1:58" s="43" customFormat="1" ht="13.65" customHeight="1">
      <c r="A58" s="98"/>
      <c r="B58" s="62" t="s">
        <v>491</v>
      </c>
      <c r="C58" s="98"/>
      <c r="D58" s="46"/>
      <c r="E58" s="661">
        <f t="shared" si="4"/>
        <v>21689086.599464908</v>
      </c>
      <c r="F58" s="670"/>
      <c r="G58" s="670">
        <v>19941557.325464595</v>
      </c>
      <c r="H58" s="670"/>
      <c r="I58" s="670">
        <v>1747529.2740003127</v>
      </c>
      <c r="J58" s="48"/>
      <c r="K58" s="48"/>
      <c r="L58" s="48"/>
      <c r="M58" s="169"/>
      <c r="N58" s="169"/>
      <c r="O58" s="169"/>
      <c r="P58" s="169"/>
      <c r="Q58" s="169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</row>
    <row r="59" spans="1:58" s="43" customFormat="1" ht="13.65" customHeight="1">
      <c r="A59" s="98"/>
      <c r="B59" s="62" t="s">
        <v>492</v>
      </c>
      <c r="C59" s="98"/>
      <c r="D59" s="46"/>
      <c r="E59" s="661">
        <f t="shared" si="4"/>
        <v>36788493.522715732</v>
      </c>
      <c r="F59" s="670"/>
      <c r="G59" s="670">
        <v>35194607.587991677</v>
      </c>
      <c r="H59" s="670"/>
      <c r="I59" s="670">
        <v>1593885.9347240562</v>
      </c>
      <c r="J59" s="48"/>
      <c r="K59" s="48"/>
      <c r="L59" s="48"/>
      <c r="M59" s="169"/>
      <c r="N59" s="169"/>
      <c r="O59" s="169"/>
      <c r="P59" s="169"/>
      <c r="Q59" s="169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</row>
    <row r="60" spans="1:58" s="43" customFormat="1" ht="13.65" customHeight="1">
      <c r="A60" s="98"/>
      <c r="B60" s="62" t="s">
        <v>493</v>
      </c>
      <c r="C60" s="98"/>
      <c r="D60" s="46"/>
      <c r="E60" s="661">
        <f t="shared" si="4"/>
        <v>118904489.01483187</v>
      </c>
      <c r="F60" s="670"/>
      <c r="G60" s="670">
        <v>61009968.155745924</v>
      </c>
      <c r="H60" s="670"/>
      <c r="I60" s="670">
        <v>57894520.859085947</v>
      </c>
      <c r="J60" s="48"/>
      <c r="K60" s="48"/>
      <c r="L60" s="48"/>
      <c r="M60" s="169"/>
      <c r="N60" s="169"/>
      <c r="O60" s="169"/>
      <c r="P60" s="169"/>
      <c r="Q60" s="169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</row>
    <row r="61" spans="1:58" s="43" customFormat="1" ht="13.65" customHeight="1">
      <c r="A61" s="98"/>
      <c r="B61" s="62" t="s">
        <v>494</v>
      </c>
      <c r="C61" s="98"/>
      <c r="D61" s="46"/>
      <c r="E61" s="661">
        <f t="shared" si="4"/>
        <v>103494504.45953724</v>
      </c>
      <c r="F61" s="670"/>
      <c r="G61" s="670">
        <v>97778626.307589263</v>
      </c>
      <c r="H61" s="670"/>
      <c r="I61" s="670">
        <v>5715878.151947977</v>
      </c>
      <c r="J61" s="48"/>
      <c r="K61" s="48"/>
      <c r="L61" s="48"/>
      <c r="M61" s="169"/>
      <c r="N61" s="169"/>
      <c r="O61" s="169"/>
      <c r="P61" s="169"/>
      <c r="Q61" s="169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</row>
    <row r="62" spans="1:58" s="43" customFormat="1" ht="13.65" customHeight="1">
      <c r="A62" s="98"/>
      <c r="B62" s="62" t="s">
        <v>495</v>
      </c>
      <c r="C62" s="98"/>
      <c r="D62" s="46"/>
      <c r="E62" s="661">
        <f t="shared" si="4"/>
        <v>168760409.16497108</v>
      </c>
      <c r="F62" s="670"/>
      <c r="G62" s="670">
        <v>160765897.15516168</v>
      </c>
      <c r="H62" s="670"/>
      <c r="I62" s="670">
        <v>7994512.0098094186</v>
      </c>
      <c r="J62" s="48"/>
      <c r="K62" s="48"/>
      <c r="L62" s="48"/>
      <c r="M62" s="169"/>
      <c r="N62" s="169"/>
      <c r="O62" s="169"/>
      <c r="P62" s="169"/>
      <c r="Q62" s="169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</row>
    <row r="63" spans="1:58" s="44" customFormat="1" ht="13.65" customHeight="1" thickBot="1">
      <c r="A63" s="100"/>
      <c r="B63" s="63" t="s">
        <v>432</v>
      </c>
      <c r="C63" s="100"/>
      <c r="D63" s="181"/>
      <c r="E63" s="663">
        <f t="shared" si="4"/>
        <v>729930280.1991514</v>
      </c>
      <c r="F63" s="672"/>
      <c r="G63" s="672">
        <v>721289638.01989639</v>
      </c>
      <c r="H63" s="672"/>
      <c r="I63" s="672">
        <v>8640642.1792549565</v>
      </c>
      <c r="J63" s="51"/>
      <c r="K63" s="49"/>
      <c r="L63" s="49"/>
      <c r="M63" s="169"/>
      <c r="N63" s="169"/>
      <c r="O63" s="169"/>
      <c r="P63" s="169"/>
      <c r="Q63" s="169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</row>
    <row r="64" spans="1:58" s="43" customFormat="1" ht="13.65" customHeight="1">
      <c r="B64" s="14"/>
      <c r="C64" s="14"/>
      <c r="D64" s="15"/>
      <c r="H64" s="44"/>
    </row>
    <row r="65" spans="1:4" ht="13.8">
      <c r="A65" s="155"/>
      <c r="B65" s="155"/>
      <c r="C65" s="155"/>
      <c r="D65" s="177"/>
    </row>
    <row r="66" spans="1:4" ht="13.8">
      <c r="A66" s="155"/>
      <c r="B66" s="155"/>
      <c r="C66" s="155"/>
      <c r="D66" s="177"/>
    </row>
    <row r="67" spans="1:4" ht="13.8">
      <c r="A67" s="155"/>
      <c r="B67" s="155"/>
      <c r="C67" s="155"/>
      <c r="D67" s="177"/>
    </row>
    <row r="68" spans="1:4" ht="13.8">
      <c r="A68" s="155"/>
      <c r="B68" s="155"/>
      <c r="C68" s="155"/>
      <c r="D68" s="177"/>
    </row>
    <row r="69" spans="1:4" ht="13.8">
      <c r="A69" s="155"/>
      <c r="B69" s="155"/>
      <c r="C69" s="155"/>
      <c r="D69" s="177"/>
    </row>
    <row r="70" spans="1:4" ht="13.8">
      <c r="A70" s="155"/>
      <c r="B70" s="155"/>
      <c r="C70" s="155"/>
      <c r="D70" s="177"/>
    </row>
    <row r="71" spans="1:4" ht="13.8">
      <c r="A71" s="155"/>
      <c r="B71" s="155"/>
      <c r="C71" s="155"/>
      <c r="D71" s="177"/>
    </row>
    <row r="72" spans="1:4" ht="13.8">
      <c r="A72" s="155"/>
      <c r="B72" s="155"/>
      <c r="C72" s="155"/>
      <c r="D72" s="177"/>
    </row>
    <row r="73" spans="1:4" ht="13.8">
      <c r="A73" s="155"/>
      <c r="B73" s="155"/>
      <c r="C73" s="155"/>
      <c r="D73" s="177"/>
    </row>
    <row r="74" spans="1:4" ht="13.8">
      <c r="A74" s="155"/>
      <c r="B74" s="155"/>
      <c r="C74" s="155"/>
      <c r="D74" s="177"/>
    </row>
    <row r="75" spans="1:4" ht="13.8">
      <c r="A75" s="155"/>
      <c r="B75" s="155"/>
      <c r="C75" s="155"/>
      <c r="D75" s="177"/>
    </row>
    <row r="76" spans="1:4" ht="13.8">
      <c r="A76" s="155"/>
      <c r="B76" s="155"/>
      <c r="C76" s="155"/>
      <c r="D76" s="177"/>
    </row>
    <row r="77" spans="1:4" ht="13.8">
      <c r="A77" s="155"/>
      <c r="B77" s="155"/>
      <c r="C77" s="155"/>
      <c r="D77" s="177"/>
    </row>
    <row r="78" spans="1:4" ht="13.8">
      <c r="A78" s="155"/>
      <c r="B78" s="155"/>
      <c r="C78" s="155"/>
      <c r="D78" s="177"/>
    </row>
    <row r="79" spans="1:4" ht="13.8">
      <c r="A79" s="155"/>
      <c r="B79" s="155"/>
      <c r="C79" s="155"/>
      <c r="D79" s="177"/>
    </row>
    <row r="80" spans="1:4" ht="13.8">
      <c r="A80" s="155"/>
      <c r="B80" s="155"/>
      <c r="C80" s="155"/>
      <c r="D80" s="177"/>
    </row>
    <row r="81" spans="1:4" ht="13.8">
      <c r="A81" s="155"/>
      <c r="B81" s="155"/>
      <c r="C81" s="155"/>
      <c r="D81" s="177"/>
    </row>
    <row r="82" spans="1:4" ht="13.8">
      <c r="A82" s="155"/>
      <c r="B82" s="155"/>
      <c r="C82" s="155"/>
      <c r="D82" s="177"/>
    </row>
    <row r="83" spans="1:4" ht="13.8">
      <c r="A83" s="155"/>
      <c r="B83" s="155"/>
      <c r="C83" s="155"/>
      <c r="D83" s="177"/>
    </row>
  </sheetData>
  <mergeCells count="27">
    <mergeCell ref="A22:C22"/>
    <mergeCell ref="A15:C15"/>
    <mergeCell ref="A17:C17"/>
    <mergeCell ref="A18:C18"/>
    <mergeCell ref="A20:C20"/>
    <mergeCell ref="A21:C21"/>
    <mergeCell ref="A1:J1"/>
    <mergeCell ref="G3:H5"/>
    <mergeCell ref="A7:C7"/>
    <mergeCell ref="A10:C10"/>
    <mergeCell ref="A8:C8"/>
    <mergeCell ref="A53:C53"/>
    <mergeCell ref="I3:J5"/>
    <mergeCell ref="E3:F5"/>
    <mergeCell ref="A3:C5"/>
    <mergeCell ref="A9:C9"/>
    <mergeCell ref="A14:C14"/>
    <mergeCell ref="A31:C31"/>
    <mergeCell ref="A42:C42"/>
    <mergeCell ref="A6:C6"/>
    <mergeCell ref="A11:C11"/>
    <mergeCell ref="A12:C12"/>
    <mergeCell ref="A19:C19"/>
    <mergeCell ref="A24:C24"/>
    <mergeCell ref="A13:C13"/>
    <mergeCell ref="A16:C16"/>
    <mergeCell ref="A23:C23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X56"/>
  <sheetViews>
    <sheetView view="pageBreakPreview" topLeftCell="A46" zoomScaleNormal="50" workbookViewId="0">
      <selection activeCell="J65" sqref="J65"/>
    </sheetView>
  </sheetViews>
  <sheetFormatPr defaultColWidth="9.109375" defaultRowHeight="15.6"/>
  <cols>
    <col min="1" max="1" width="2.33203125" style="178" customWidth="1"/>
    <col min="2" max="2" width="15.6640625" style="178" customWidth="1"/>
    <col min="3" max="3" width="2.33203125" style="178" customWidth="1"/>
    <col min="4" max="4" width="1.6640625" style="179" customWidth="1"/>
    <col min="5" max="8" width="15.6640625" style="155" customWidth="1"/>
    <col min="9" max="12" width="22.88671875" style="155" customWidth="1"/>
    <col min="13" max="13" width="19.44140625" style="155" customWidth="1"/>
    <col min="14" max="14" width="15.44140625" style="155" bestFit="1" customWidth="1"/>
    <col min="15" max="15" width="17.109375" style="155" customWidth="1"/>
    <col min="16" max="16" width="9.6640625" style="155" customWidth="1"/>
    <col min="17" max="17" width="9.88671875" style="155" customWidth="1"/>
    <col min="18" max="18" width="9.109375" style="155"/>
    <col min="19" max="19" width="19.109375" style="155" bestFit="1" customWidth="1"/>
    <col min="20" max="16384" width="9.109375" style="155"/>
  </cols>
  <sheetData>
    <row r="1" spans="1:24" s="154" customFormat="1" ht="35.1" customHeight="1">
      <c r="A1" s="1225" t="s">
        <v>610</v>
      </c>
      <c r="B1" s="1225"/>
      <c r="C1" s="1225"/>
      <c r="D1" s="1225"/>
      <c r="E1" s="1225"/>
      <c r="F1" s="1225"/>
      <c r="G1" s="1225"/>
      <c r="H1" s="1225"/>
      <c r="I1" s="1255" t="s">
        <v>313</v>
      </c>
      <c r="J1" s="1255"/>
      <c r="K1" s="1255"/>
      <c r="L1" s="1255"/>
    </row>
    <row r="2" spans="1:24" ht="12.9" customHeight="1" thickBot="1">
      <c r="A2" s="159"/>
      <c r="B2" s="157"/>
      <c r="C2" s="157"/>
      <c r="D2" s="158"/>
      <c r="E2" s="159"/>
      <c r="F2" s="159"/>
      <c r="G2" s="159"/>
      <c r="H2" s="159"/>
      <c r="I2" s="159"/>
      <c r="J2" s="159"/>
      <c r="K2" s="159"/>
      <c r="L2" s="305" t="s">
        <v>307</v>
      </c>
    </row>
    <row r="3" spans="1:24" ht="15" customHeight="1">
      <c r="A3" s="1153" t="s">
        <v>23</v>
      </c>
      <c r="B3" s="1153"/>
      <c r="C3" s="1153"/>
      <c r="D3" s="161"/>
      <c r="E3" s="1201" t="s">
        <v>919</v>
      </c>
      <c r="F3" s="1201" t="s">
        <v>291</v>
      </c>
      <c r="G3" s="1201" t="s">
        <v>920</v>
      </c>
      <c r="H3" s="1201" t="s">
        <v>921</v>
      </c>
      <c r="I3" s="1157" t="s">
        <v>922</v>
      </c>
      <c r="J3" s="1201" t="s">
        <v>923</v>
      </c>
      <c r="K3" s="1201" t="s">
        <v>292</v>
      </c>
      <c r="L3" s="1156" t="s">
        <v>293</v>
      </c>
      <c r="X3" s="162"/>
    </row>
    <row r="4" spans="1:24" ht="15" customHeight="1">
      <c r="A4" s="1154"/>
      <c r="B4" s="1154"/>
      <c r="C4" s="1154"/>
      <c r="D4" s="161"/>
      <c r="E4" s="1202"/>
      <c r="F4" s="1202"/>
      <c r="G4" s="1202"/>
      <c r="H4" s="1202"/>
      <c r="I4" s="1159"/>
      <c r="J4" s="1202"/>
      <c r="K4" s="1202"/>
      <c r="L4" s="1158"/>
    </row>
    <row r="5" spans="1:24" ht="48.75" customHeight="1">
      <c r="A5" s="1155"/>
      <c r="B5" s="1155"/>
      <c r="C5" s="1155"/>
      <c r="D5" s="99"/>
      <c r="E5" s="1203"/>
      <c r="F5" s="1203"/>
      <c r="G5" s="1203"/>
      <c r="H5" s="1203"/>
      <c r="I5" s="1161"/>
      <c r="J5" s="1203"/>
      <c r="K5" s="1203"/>
      <c r="L5" s="1160"/>
    </row>
    <row r="6" spans="1:24" s="165" customFormat="1" ht="24" hidden="1" customHeight="1">
      <c r="A6" s="1165" t="s">
        <v>834</v>
      </c>
      <c r="B6" s="1165"/>
      <c r="C6" s="1165"/>
      <c r="D6" s="21"/>
      <c r="E6" s="163">
        <v>73155098.799999997</v>
      </c>
      <c r="F6" s="167">
        <v>44412873.645071842</v>
      </c>
      <c r="G6" s="167">
        <v>554575873</v>
      </c>
      <c r="H6" s="167">
        <v>526282949</v>
      </c>
      <c r="I6" s="167">
        <v>172861308</v>
      </c>
      <c r="J6" s="167">
        <v>34949323.985379376</v>
      </c>
      <c r="K6" s="167">
        <v>34078169.712629192</v>
      </c>
      <c r="L6" s="167">
        <v>217723483</v>
      </c>
    </row>
    <row r="7" spans="1:24" s="165" customFormat="1" ht="24" hidden="1" customHeight="1">
      <c r="A7" s="1152" t="s">
        <v>835</v>
      </c>
      <c r="B7" s="1152"/>
      <c r="C7" s="1152"/>
      <c r="D7" s="21"/>
      <c r="E7" s="166">
        <v>-4822639.8211698933</v>
      </c>
      <c r="F7" s="167">
        <v>8741687.6932598669</v>
      </c>
      <c r="G7" s="167">
        <v>501494769.53363603</v>
      </c>
      <c r="H7" s="167">
        <v>500259936.87579286</v>
      </c>
      <c r="I7" s="167">
        <v>428951108.39848328</v>
      </c>
      <c r="J7" s="167">
        <v>32649973.27367295</v>
      </c>
      <c r="K7" s="167">
        <v>31551331.996783778</v>
      </c>
      <c r="L7" s="167">
        <v>422893635.91946965</v>
      </c>
    </row>
    <row r="8" spans="1:24" s="165" customFormat="1" ht="24" hidden="1" customHeight="1">
      <c r="A8" s="1152" t="s">
        <v>836</v>
      </c>
      <c r="B8" s="1152"/>
      <c r="C8" s="1152"/>
      <c r="D8" s="21"/>
      <c r="E8" s="166">
        <v>10011827</v>
      </c>
      <c r="F8" s="167">
        <v>19663492.508804392</v>
      </c>
      <c r="G8" s="167">
        <v>506459891</v>
      </c>
      <c r="H8" s="167">
        <v>489213132</v>
      </c>
      <c r="I8" s="167">
        <v>338811661</v>
      </c>
      <c r="J8" s="167">
        <v>30230996.896078315</v>
      </c>
      <c r="K8" s="167">
        <v>29448516.026980244</v>
      </c>
      <c r="L8" s="167">
        <v>331576729</v>
      </c>
    </row>
    <row r="9" spans="1:24" s="165" customFormat="1" ht="19.5" hidden="1" customHeight="1">
      <c r="A9" s="1152" t="s">
        <v>837</v>
      </c>
      <c r="B9" s="1152"/>
      <c r="C9" s="1152"/>
      <c r="D9" s="21"/>
      <c r="E9" s="166">
        <f>G9-H9-I9+L9</f>
        <v>-6469296.946950376</v>
      </c>
      <c r="F9" s="167">
        <v>3912222.5984979621</v>
      </c>
      <c r="G9" s="167">
        <v>401820999.30479008</v>
      </c>
      <c r="H9" s="167">
        <v>419108300.79884535</v>
      </c>
      <c r="I9" s="167">
        <v>357303752.31865996</v>
      </c>
      <c r="J9" s="167">
        <v>24047010.815616611</v>
      </c>
      <c r="K9" s="167">
        <v>23278361.159004807</v>
      </c>
      <c r="L9" s="167">
        <v>368121756.86576486</v>
      </c>
    </row>
    <row r="10" spans="1:24" s="165" customFormat="1" ht="19.5" hidden="1" customHeight="1">
      <c r="A10" s="1152" t="s">
        <v>838</v>
      </c>
      <c r="B10" s="1152"/>
      <c r="C10" s="1152"/>
      <c r="D10" s="21"/>
      <c r="E10" s="166">
        <f>G10-H10-I10+L10</f>
        <v>7904744.8465281129</v>
      </c>
      <c r="F10" s="167">
        <v>2656423.7335556992</v>
      </c>
      <c r="G10" s="167">
        <v>444122840.59282225</v>
      </c>
      <c r="H10" s="167">
        <v>476703908.25929618</v>
      </c>
      <c r="I10" s="167">
        <v>392579056.56763297</v>
      </c>
      <c r="J10" s="167">
        <v>26861193.28509089</v>
      </c>
      <c r="K10" s="167">
        <v>25731372.084180012</v>
      </c>
      <c r="L10" s="167">
        <v>433064869.08063501</v>
      </c>
    </row>
    <row r="11" spans="1:24" s="130" customFormat="1" ht="19.5" hidden="1" customHeight="1">
      <c r="A11" s="1100" t="s">
        <v>839</v>
      </c>
      <c r="B11" s="1100"/>
      <c r="C11" s="1100"/>
      <c r="D11" s="126"/>
      <c r="E11" s="131">
        <f>G11-H11-I11+L11</f>
        <v>13253114.243250668</v>
      </c>
      <c r="F11" s="132">
        <v>8921067.7227890547</v>
      </c>
      <c r="G11" s="50">
        <v>468911586.1162464</v>
      </c>
      <c r="H11" s="50">
        <v>496488994.83943087</v>
      </c>
      <c r="I11" s="50">
        <v>340666948.07070595</v>
      </c>
      <c r="J11" s="50">
        <v>29318916.898760412</v>
      </c>
      <c r="K11" s="50">
        <v>35102069.430312738</v>
      </c>
      <c r="L11" s="50">
        <v>381497471.03714108</v>
      </c>
      <c r="M11" s="130">
        <f>E11-G11+H11</f>
        <v>40830522.966435134</v>
      </c>
      <c r="N11" s="130">
        <f>SUM(M11:M12,M14)</f>
        <v>40830522.966435134</v>
      </c>
      <c r="O11" s="130">
        <f>SUM(I11:I12,I14)</f>
        <v>398149651.44655478</v>
      </c>
      <c r="P11" s="130">
        <f>SUM(L11:L12,J14)</f>
        <v>450450394.23366308</v>
      </c>
    </row>
    <row r="12" spans="1:24" s="165" customFormat="1" ht="19.5" hidden="1" customHeight="1">
      <c r="A12" s="1296" t="s">
        <v>218</v>
      </c>
      <c r="B12" s="1296"/>
      <c r="C12" s="1296"/>
      <c r="D12" s="21"/>
      <c r="E12" s="131">
        <v>1139792.1875059223</v>
      </c>
      <c r="F12" s="132">
        <v>1349651.5231102898</v>
      </c>
      <c r="G12" s="50">
        <v>39498517.644465096</v>
      </c>
      <c r="H12" s="50">
        <v>41772861.846914053</v>
      </c>
      <c r="I12" s="50">
        <v>29373001.992077466</v>
      </c>
      <c r="J12" s="50">
        <v>32787138.38203223</v>
      </c>
      <c r="K12" s="50">
        <v>38362500.140195429</v>
      </c>
      <c r="L12" s="167">
        <v>40426985.007039897</v>
      </c>
      <c r="M12" s="130"/>
      <c r="N12" s="130"/>
      <c r="P12" s="410"/>
      <c r="Q12" s="410"/>
      <c r="S12" s="411"/>
    </row>
    <row r="13" spans="1:24" s="165" customFormat="1" ht="18" hidden="1" customHeight="1">
      <c r="A13" s="1277" t="s">
        <v>219</v>
      </c>
      <c r="B13" s="1277"/>
      <c r="C13" s="1277"/>
      <c r="D13" s="21"/>
      <c r="E13" s="131">
        <v>3769515.8957910049</v>
      </c>
      <c r="F13" s="132">
        <v>6086413.8320086608</v>
      </c>
      <c r="G13" s="50">
        <v>43826792.517200515</v>
      </c>
      <c r="H13" s="50">
        <v>42144515.372293949</v>
      </c>
      <c r="I13" s="50">
        <v>25380504.764960475</v>
      </c>
      <c r="J13" s="50">
        <v>29721658.63474188</v>
      </c>
      <c r="K13" s="50">
        <v>42707391.650127418</v>
      </c>
      <c r="L13" s="167">
        <v>40962131.687900171</v>
      </c>
      <c r="M13" s="130"/>
    </row>
    <row r="14" spans="1:24" s="165" customFormat="1" ht="18" hidden="1" customHeight="1">
      <c r="A14" s="1296" t="s">
        <v>220</v>
      </c>
      <c r="B14" s="1296"/>
      <c r="C14" s="1296"/>
      <c r="D14" s="21"/>
      <c r="E14" s="131">
        <v>1485577.0395008971</v>
      </c>
      <c r="F14" s="132">
        <v>1269249.0596070236</v>
      </c>
      <c r="G14" s="50">
        <v>42281520.22431951</v>
      </c>
      <c r="H14" s="50">
        <v>41212179.990529239</v>
      </c>
      <c r="I14" s="50">
        <v>28109701.38377133</v>
      </c>
      <c r="J14" s="50">
        <v>28525938.1894821</v>
      </c>
      <c r="K14" s="50">
        <v>41163562.898208283</v>
      </c>
      <c r="L14" s="167">
        <v>40310550.644312032</v>
      </c>
      <c r="M14" s="130"/>
      <c r="N14" s="130"/>
    </row>
    <row r="15" spans="1:24" s="165" customFormat="1" ht="18" hidden="1" customHeight="1">
      <c r="A15" s="1296" t="s">
        <v>221</v>
      </c>
      <c r="B15" s="1296"/>
      <c r="C15" s="1296"/>
      <c r="D15" s="21"/>
      <c r="E15" s="166">
        <f>('25'!E15/'1'!$E$16)*1000</f>
        <v>987589.31898562831</v>
      </c>
      <c r="F15" s="132">
        <f>('25'!F15/'1'!$E$16)*1000</f>
        <v>1250073.4865343026</v>
      </c>
      <c r="G15" s="167">
        <f>('25'!G15/'1'!$E$16)*1000</f>
        <v>41438903.097240709</v>
      </c>
      <c r="H15" s="167">
        <f>('25'!H15/'1'!$E$16)*1000</f>
        <v>41831884.227947295</v>
      </c>
      <c r="I15" s="167">
        <f>('25'!I15/'1'!$E$16)*1000</f>
        <v>30487707.337851115</v>
      </c>
      <c r="J15" s="167">
        <f>('25'!J15/'1'!$E$16)*1000</f>
        <v>31868277.78754333</v>
      </c>
      <c r="K15" s="167">
        <f>('25'!K15/'1'!$E$16)*1000</f>
        <v>40508795.050827384</v>
      </c>
      <c r="L15" s="167">
        <f>('25'!L15/'1'!$E$16)*1000</f>
        <v>40639292.013985299</v>
      </c>
    </row>
    <row r="16" spans="1:24" s="165" customFormat="1" ht="17.25" hidden="1" customHeight="1">
      <c r="A16" s="1296" t="s">
        <v>222</v>
      </c>
      <c r="B16" s="1296"/>
      <c r="C16" s="1296"/>
      <c r="D16" s="21"/>
      <c r="E16" s="166">
        <v>1631484.8779611802</v>
      </c>
      <c r="F16" s="132">
        <f>('25'!F16/'1'!$E$17)*1000</f>
        <v>1367500.0562606321</v>
      </c>
      <c r="G16" s="167">
        <f>('25'!G16/'1'!$E$17)*1000</f>
        <v>38246013.372759104</v>
      </c>
      <c r="H16" s="167">
        <f>('25'!H16/'1'!$E$17)*1000</f>
        <v>36351802.774204478</v>
      </c>
      <c r="I16" s="167">
        <f>('25'!I16/'1'!$E$17)*1000</f>
        <v>37031659.553345963</v>
      </c>
      <c r="J16" s="167">
        <f>('25'!J16/'1'!$E$17)*1000</f>
        <v>36768933.832752585</v>
      </c>
      <c r="K16" s="167">
        <f>('25'!K16/'1'!$E$17)*1000</f>
        <v>37379270.592444643</v>
      </c>
      <c r="L16" s="167">
        <f>('25'!L16/'1'!$E$17)*1000</f>
        <v>35749044.815590627</v>
      </c>
    </row>
    <row r="17" spans="1:12" s="165" customFormat="1" ht="17.25" hidden="1" customHeight="1">
      <c r="A17" s="1296" t="s">
        <v>365</v>
      </c>
      <c r="B17" s="1296"/>
      <c r="C17" s="1296"/>
      <c r="D17" s="21"/>
      <c r="E17" s="673">
        <v>2501028.4064944121</v>
      </c>
      <c r="F17" s="194">
        <f>K17-L17-I17+J17</f>
        <v>2088963.5107144862</v>
      </c>
      <c r="G17" s="194">
        <v>40964835.446321748</v>
      </c>
      <c r="H17" s="255">
        <v>39820027.144423097</v>
      </c>
      <c r="I17" s="255">
        <v>41641583.276320055</v>
      </c>
      <c r="J17" s="255">
        <v>42997803.380915791</v>
      </c>
      <c r="K17" s="255">
        <v>40029852.161319748</v>
      </c>
      <c r="L17" s="255">
        <v>39297108.755200997</v>
      </c>
    </row>
    <row r="18" spans="1:12" s="165" customFormat="1" ht="18.75" hidden="1" customHeight="1">
      <c r="A18" s="1296" t="s">
        <v>979</v>
      </c>
      <c r="B18" s="1296"/>
      <c r="C18" s="1296"/>
      <c r="D18" s="18"/>
      <c r="E18" s="194">
        <f>'[1]25'!E18/'[1]1'!$E$19*1000</f>
        <v>4944187.5756936148</v>
      </c>
      <c r="F18" s="194">
        <f>'[1]25'!F18/'[1]1'!$E$19*1000</f>
        <v>4657622.9857177287</v>
      </c>
      <c r="G18" s="194">
        <f>'[1]25'!G18/'[1]1'!$E$19*1000</f>
        <v>43382558.55981715</v>
      </c>
      <c r="H18" s="194">
        <f>'[1]25'!H18/'[1]1'!$E$19*1000</f>
        <v>38731168.642797194</v>
      </c>
      <c r="I18" s="194">
        <f>'[1]25'!I18/'[1]1'!$E$19*1000</f>
        <v>38032440.318719901</v>
      </c>
      <c r="J18" s="194">
        <f>'[1]25'!J18/'[1]1'!$E$19*1000</f>
        <v>38325237.977393597</v>
      </c>
      <c r="K18" s="194">
        <f>'[1]25'!K18/'[1]1'!$E$19*1000</f>
        <v>42313506.035672188</v>
      </c>
      <c r="L18" s="194">
        <f>'[1]25'!L18/'[1]1'!$E$19*1000</f>
        <v>37948680.708628163</v>
      </c>
    </row>
    <row r="19" spans="1:12" s="165" customFormat="1" ht="16.5" customHeight="1">
      <c r="A19" s="1296" t="s">
        <v>1022</v>
      </c>
      <c r="B19" s="1296"/>
      <c r="C19" s="1296"/>
      <c r="D19" s="21"/>
      <c r="E19" s="673">
        <v>2277260.6550631449</v>
      </c>
      <c r="F19" s="194">
        <f>K19-L19-I19+J19</f>
        <v>2006441.4721355215</v>
      </c>
      <c r="G19" s="194">
        <v>39096934.490936048</v>
      </c>
      <c r="H19" s="255">
        <v>36707776.877159506</v>
      </c>
      <c r="I19" s="255">
        <v>32802468.486434624</v>
      </c>
      <c r="J19" s="255">
        <v>32690571.527721189</v>
      </c>
      <c r="K19" s="255">
        <v>38228265.658148304</v>
      </c>
      <c r="L19" s="255">
        <v>36109927.227299348</v>
      </c>
    </row>
    <row r="20" spans="1:12" s="165" customFormat="1" ht="18" customHeight="1">
      <c r="A20" s="1296" t="s">
        <v>981</v>
      </c>
      <c r="B20" s="1296"/>
      <c r="C20" s="1296"/>
      <c r="D20" s="21"/>
      <c r="E20" s="673">
        <v>2490140.8471112531</v>
      </c>
      <c r="F20" s="194">
        <f>K20-L20-I20+J20</f>
        <v>2155967.9205712304</v>
      </c>
      <c r="G20" s="194">
        <v>37552211.996995367</v>
      </c>
      <c r="H20" s="255">
        <v>36384650.840976566</v>
      </c>
      <c r="I20" s="255">
        <v>31127189.475215506</v>
      </c>
      <c r="J20" s="255">
        <v>32449769.166307982</v>
      </c>
      <c r="K20" s="255">
        <v>36592047.034871571</v>
      </c>
      <c r="L20" s="255">
        <v>35758658.805392817</v>
      </c>
    </row>
    <row r="21" spans="1:12" s="165" customFormat="1" ht="18" customHeight="1">
      <c r="A21" s="1296" t="s">
        <v>982</v>
      </c>
      <c r="B21" s="1296"/>
      <c r="C21" s="1296"/>
      <c r="D21" s="21"/>
      <c r="E21" s="673">
        <v>2707313.5016021822</v>
      </c>
      <c r="F21" s="194">
        <f>K21-L21-I21+J21</f>
        <v>2490717.8346401453</v>
      </c>
      <c r="G21" s="194">
        <v>39670326.330035061</v>
      </c>
      <c r="H21" s="255">
        <v>38180245.582422793</v>
      </c>
      <c r="I21" s="255">
        <v>30300512.761823028</v>
      </c>
      <c r="J21" s="255">
        <v>31517745.515812948</v>
      </c>
      <c r="K21" s="255">
        <v>38835906.446937293</v>
      </c>
      <c r="L21" s="255">
        <v>37562421.366287068</v>
      </c>
    </row>
    <row r="22" spans="1:12" s="165" customFormat="1" ht="18" customHeight="1">
      <c r="A22" s="1296" t="s">
        <v>983</v>
      </c>
      <c r="B22" s="1296"/>
      <c r="C22" s="1296"/>
      <c r="D22" s="21"/>
      <c r="E22" s="673">
        <v>1982200.2225778513</v>
      </c>
      <c r="F22" s="194">
        <f>K22-L22-I22+J22</f>
        <v>1768360.4463847131</v>
      </c>
      <c r="G22" s="194">
        <v>38278493.919796385</v>
      </c>
      <c r="H22" s="255">
        <v>37099225.316913657</v>
      </c>
      <c r="I22" s="255">
        <v>33550100.651844487</v>
      </c>
      <c r="J22" s="255">
        <v>34353032.271539643</v>
      </c>
      <c r="K22" s="255">
        <v>37319589.298189677</v>
      </c>
      <c r="L22" s="255">
        <v>36354160.471500121</v>
      </c>
    </row>
    <row r="23" spans="1:12" s="165" customFormat="1" ht="18" customHeight="1">
      <c r="A23" s="1296" t="s">
        <v>1111</v>
      </c>
      <c r="B23" s="1296"/>
      <c r="C23" s="1296"/>
      <c r="D23" s="21"/>
      <c r="E23" s="673">
        <v>1740908.7607042759</v>
      </c>
      <c r="F23" s="194">
        <f>K23-L23-I23+J23</f>
        <v>1501206.3276121505</v>
      </c>
      <c r="G23" s="194">
        <v>34590952.917161189</v>
      </c>
      <c r="H23" s="255">
        <v>32879487.357863698</v>
      </c>
      <c r="I23" s="255">
        <v>24120502.084302723</v>
      </c>
      <c r="J23" s="255">
        <v>24149945.285709482</v>
      </c>
      <c r="K23" s="255">
        <v>33827326.228730284</v>
      </c>
      <c r="L23" s="255">
        <v>32355563.102524891</v>
      </c>
    </row>
    <row r="24" spans="1:12" ht="18" customHeight="1">
      <c r="A24" s="1152" t="s">
        <v>63</v>
      </c>
      <c r="B24" s="1152"/>
      <c r="C24" s="1152"/>
      <c r="D24" s="21"/>
      <c r="E24" s="441"/>
      <c r="F24" s="674"/>
      <c r="G24" s="442"/>
      <c r="H24" s="428"/>
      <c r="I24" s="428"/>
      <c r="J24" s="428"/>
      <c r="K24" s="428"/>
      <c r="L24" s="674"/>
    </row>
    <row r="25" spans="1:12" ht="18" customHeight="1">
      <c r="A25" s="170"/>
      <c r="B25" s="170" t="s">
        <v>64</v>
      </c>
      <c r="C25" s="170"/>
      <c r="D25" s="406"/>
      <c r="E25" s="441">
        <v>2252787.530089858</v>
      </c>
      <c r="F25" s="197">
        <f t="shared" ref="F25:F26" si="0">K25-L25-I25+J25</f>
        <v>1908355.3990438953</v>
      </c>
      <c r="G25" s="442">
        <v>46001104.69338686</v>
      </c>
      <c r="H25" s="428">
        <v>43817698.282526523</v>
      </c>
      <c r="I25" s="428">
        <v>33739471.206970453</v>
      </c>
      <c r="J25" s="428">
        <v>33808852.326199912</v>
      </c>
      <c r="K25" s="428">
        <v>44930904.354932033</v>
      </c>
      <c r="L25" s="428">
        <v>43091930.075117595</v>
      </c>
    </row>
    <row r="26" spans="1:12" ht="18" customHeight="1">
      <c r="A26" s="170"/>
      <c r="B26" s="170" t="s">
        <v>25</v>
      </c>
      <c r="C26" s="170"/>
      <c r="D26" s="406"/>
      <c r="E26" s="441">
        <v>480421.38522246701</v>
      </c>
      <c r="F26" s="197">
        <f t="shared" si="0"/>
        <v>498612.94970172644</v>
      </c>
      <c r="G26" s="442">
        <v>6493768.3366651973</v>
      </c>
      <c r="H26" s="428">
        <v>5944444.1298663961</v>
      </c>
      <c r="I26" s="428">
        <v>434055.46955947537</v>
      </c>
      <c r="J26" s="428">
        <v>365152.64798314456</v>
      </c>
      <c r="K26" s="428">
        <v>6485070.8201832622</v>
      </c>
      <c r="L26" s="428">
        <v>5917555.048905205</v>
      </c>
    </row>
    <row r="27" spans="1:12" ht="18" customHeight="1">
      <c r="A27" s="1152" t="s">
        <v>26</v>
      </c>
      <c r="B27" s="1152"/>
      <c r="C27" s="1152"/>
      <c r="D27" s="21"/>
      <c r="E27" s="441"/>
      <c r="F27" s="197"/>
      <c r="G27" s="442"/>
      <c r="H27" s="428"/>
      <c r="I27" s="428"/>
      <c r="J27" s="428"/>
      <c r="K27" s="428"/>
      <c r="L27" s="428"/>
    </row>
    <row r="28" spans="1:12" ht="18" customHeight="1">
      <c r="A28" s="170"/>
      <c r="B28" s="98" t="s">
        <v>81</v>
      </c>
      <c r="C28" s="170"/>
      <c r="D28" s="406"/>
      <c r="E28" s="441">
        <v>5601519.5065850969</v>
      </c>
      <c r="F28" s="197">
        <f t="shared" ref="F28:F32" si="1">K28-L28-I28+J28</f>
        <v>3854543.7875861228</v>
      </c>
      <c r="G28" s="442">
        <v>140188115.40889758</v>
      </c>
      <c r="H28" s="428">
        <v>134882179.81862932</v>
      </c>
      <c r="I28" s="428">
        <v>141154112.79355475</v>
      </c>
      <c r="J28" s="428">
        <v>141449696.70987174</v>
      </c>
      <c r="K28" s="428">
        <v>135992776.87687877</v>
      </c>
      <c r="L28" s="428">
        <v>132433817.00560963</v>
      </c>
    </row>
    <row r="29" spans="1:12" ht="18" customHeight="1">
      <c r="A29" s="170"/>
      <c r="B29" s="98" t="s">
        <v>82</v>
      </c>
      <c r="C29" s="170"/>
      <c r="D29" s="406"/>
      <c r="E29" s="441">
        <v>1665162.5845031706</v>
      </c>
      <c r="F29" s="197">
        <f t="shared" si="1"/>
        <v>1766759.9360853797</v>
      </c>
      <c r="G29" s="442">
        <v>38284349.081485592</v>
      </c>
      <c r="H29" s="428">
        <v>36337300.121258661</v>
      </c>
      <c r="I29" s="428">
        <v>8193471.0316878436</v>
      </c>
      <c r="J29" s="428">
        <v>7911584.6559641231</v>
      </c>
      <c r="K29" s="428">
        <v>38081786.682528146</v>
      </c>
      <c r="L29" s="428">
        <v>36033140.370719045</v>
      </c>
    </row>
    <row r="30" spans="1:12" ht="18" customHeight="1">
      <c r="A30" s="170"/>
      <c r="B30" s="98" t="s">
        <v>83</v>
      </c>
      <c r="C30" s="170"/>
      <c r="D30" s="406"/>
      <c r="E30" s="441">
        <v>1043913.6851335997</v>
      </c>
      <c r="F30" s="197">
        <f t="shared" si="1"/>
        <v>1091795.9907722836</v>
      </c>
      <c r="G30" s="442">
        <v>15350326.10268807</v>
      </c>
      <c r="H30" s="428">
        <v>14459336.395159628</v>
      </c>
      <c r="I30" s="428">
        <v>2052152.2720800624</v>
      </c>
      <c r="J30" s="428">
        <v>2205076.2496852274</v>
      </c>
      <c r="K30" s="428">
        <v>15257238.186705699</v>
      </c>
      <c r="L30" s="428">
        <v>14318366.173538581</v>
      </c>
    </row>
    <row r="31" spans="1:12" ht="18" customHeight="1">
      <c r="A31" s="170"/>
      <c r="B31" s="98" t="s">
        <v>344</v>
      </c>
      <c r="C31" s="170"/>
      <c r="D31" s="406"/>
      <c r="E31" s="441">
        <v>545171.44248648395</v>
      </c>
      <c r="F31" s="197">
        <f t="shared" si="1"/>
        <v>560064.49674600456</v>
      </c>
      <c r="G31" s="442">
        <v>6677714.454333581</v>
      </c>
      <c r="H31" s="428">
        <v>6098620.1249835761</v>
      </c>
      <c r="I31" s="428">
        <v>479572.44939045195</v>
      </c>
      <c r="J31" s="428">
        <v>445649.56252693437</v>
      </c>
      <c r="K31" s="428">
        <v>6670330.4449707763</v>
      </c>
      <c r="L31" s="428">
        <v>6076343.0613612542</v>
      </c>
    </row>
    <row r="32" spans="1:12" ht="18" customHeight="1">
      <c r="A32" s="170"/>
      <c r="B32" s="98" t="s">
        <v>343</v>
      </c>
      <c r="C32" s="170"/>
      <c r="D32" s="406"/>
      <c r="E32" s="441">
        <v>7450692.0351758795</v>
      </c>
      <c r="F32" s="197">
        <f t="shared" si="1"/>
        <v>7020781.6582914665</v>
      </c>
      <c r="G32" s="442">
        <v>107086871.27386935</v>
      </c>
      <c r="H32" s="428">
        <v>97975387.635678396</v>
      </c>
      <c r="I32" s="428">
        <v>63067056.527638189</v>
      </c>
      <c r="J32" s="428">
        <v>61406264.924623117</v>
      </c>
      <c r="K32" s="428">
        <v>103634742.19849247</v>
      </c>
      <c r="L32" s="428">
        <v>94953168.937185928</v>
      </c>
    </row>
    <row r="33" spans="1:12" ht="18" customHeight="1">
      <c r="A33" s="1152" t="s">
        <v>27</v>
      </c>
      <c r="B33" s="1152"/>
      <c r="C33" s="1152"/>
      <c r="D33" s="21"/>
      <c r="E33" s="441"/>
      <c r="F33" s="674"/>
      <c r="G33" s="442"/>
      <c r="H33" s="428"/>
      <c r="I33" s="428"/>
      <c r="J33" s="428"/>
      <c r="K33" s="428"/>
      <c r="L33" s="428"/>
    </row>
    <row r="34" spans="1:12" ht="18" customHeight="1">
      <c r="A34" s="1120" t="s">
        <v>65</v>
      </c>
      <c r="B34" s="1120"/>
      <c r="C34" s="172"/>
      <c r="D34" s="21"/>
      <c r="E34" s="441">
        <v>1763075.2050674118</v>
      </c>
      <c r="F34" s="197">
        <f t="shared" ref="F34:F48" si="2">K34-L34-I34+J34</f>
        <v>1517310.9954501837</v>
      </c>
      <c r="G34" s="442">
        <v>35082239.976640873</v>
      </c>
      <c r="H34" s="428">
        <v>33360957.997234222</v>
      </c>
      <c r="I34" s="428">
        <v>24654380.551878694</v>
      </c>
      <c r="J34" s="428">
        <v>24696173.777539421</v>
      </c>
      <c r="K34" s="428">
        <v>34300689.364429086</v>
      </c>
      <c r="L34" s="428">
        <v>32825171.594639629</v>
      </c>
    </row>
    <row r="35" spans="1:12" ht="18" customHeight="1">
      <c r="A35" s="7"/>
      <c r="B35" s="98" t="s">
        <v>28</v>
      </c>
      <c r="C35" s="173"/>
      <c r="D35" s="21"/>
      <c r="E35" s="441">
        <v>3395475.9242887208</v>
      </c>
      <c r="F35" s="197">
        <f t="shared" si="2"/>
        <v>2519138.387423113</v>
      </c>
      <c r="G35" s="442">
        <v>54969999.367353253</v>
      </c>
      <c r="H35" s="428">
        <v>51887751.372833699</v>
      </c>
      <c r="I35" s="428">
        <v>55068861.648453474</v>
      </c>
      <c r="J35" s="428">
        <v>55382089.578222722</v>
      </c>
      <c r="K35" s="428">
        <v>53210604.257072605</v>
      </c>
      <c r="L35" s="428">
        <v>51004693.79941874</v>
      </c>
    </row>
    <row r="36" spans="1:12" ht="18" customHeight="1">
      <c r="A36" s="42"/>
      <c r="B36" s="42" t="s">
        <v>854</v>
      </c>
      <c r="C36" s="174"/>
      <c r="D36" s="406"/>
      <c r="E36" s="441">
        <v>3068498.3979499247</v>
      </c>
      <c r="F36" s="197">
        <f t="shared" si="2"/>
        <v>2995449.123507034</v>
      </c>
      <c r="G36" s="442">
        <v>47934593.851429909</v>
      </c>
      <c r="H36" s="428">
        <v>43399596.316016406</v>
      </c>
      <c r="I36" s="428">
        <v>25743624.920759365</v>
      </c>
      <c r="J36" s="428">
        <v>24277125.783295806</v>
      </c>
      <c r="K36" s="428">
        <v>47394162.44278907</v>
      </c>
      <c r="L36" s="428">
        <v>42932214.181818478</v>
      </c>
    </row>
    <row r="37" spans="1:12" ht="18" customHeight="1">
      <c r="A37" s="42"/>
      <c r="B37" s="42" t="s">
        <v>855</v>
      </c>
      <c r="C37" s="174"/>
      <c r="D37" s="406"/>
      <c r="E37" s="441">
        <v>9141435.8218389656</v>
      </c>
      <c r="F37" s="197">
        <f t="shared" si="2"/>
        <v>5090804.6947518587</v>
      </c>
      <c r="G37" s="442">
        <v>129986918.74464412</v>
      </c>
      <c r="H37" s="428">
        <v>125387390.88790697</v>
      </c>
      <c r="I37" s="428">
        <v>196900143.6641089</v>
      </c>
      <c r="J37" s="428">
        <v>201442051.62921086</v>
      </c>
      <c r="K37" s="428">
        <v>122965764.9789587</v>
      </c>
      <c r="L37" s="428">
        <v>122416868.24930879</v>
      </c>
    </row>
    <row r="38" spans="1:12" ht="18" customHeight="1">
      <c r="A38" s="42"/>
      <c r="B38" s="42" t="s">
        <v>856</v>
      </c>
      <c r="C38" s="174"/>
      <c r="D38" s="406"/>
      <c r="E38" s="441">
        <v>1438591.434749851</v>
      </c>
      <c r="F38" s="197">
        <f t="shared" si="2"/>
        <v>1391163.7365003768</v>
      </c>
      <c r="G38" s="442">
        <v>29940826.902545553</v>
      </c>
      <c r="H38" s="428">
        <v>28025796.644447807</v>
      </c>
      <c r="I38" s="428">
        <v>14304824.947260533</v>
      </c>
      <c r="J38" s="428">
        <v>13828386.123912627</v>
      </c>
      <c r="K38" s="428">
        <v>29589280.799241472</v>
      </c>
      <c r="L38" s="428">
        <v>27721678.23939319</v>
      </c>
    </row>
    <row r="39" spans="1:12" ht="18" customHeight="1">
      <c r="A39" s="42"/>
      <c r="B39" s="42" t="s">
        <v>29</v>
      </c>
      <c r="C39" s="174"/>
      <c r="D39" s="406"/>
      <c r="E39" s="441">
        <v>885321.4279078634</v>
      </c>
      <c r="F39" s="197">
        <f t="shared" si="2"/>
        <v>912716.77775559202</v>
      </c>
      <c r="G39" s="442">
        <v>24906420.441991072</v>
      </c>
      <c r="H39" s="428">
        <v>23655396.362510692</v>
      </c>
      <c r="I39" s="428">
        <v>10593960.948674642</v>
      </c>
      <c r="J39" s="428">
        <v>10228258.29710212</v>
      </c>
      <c r="K39" s="428">
        <v>24743381.581178714</v>
      </c>
      <c r="L39" s="428">
        <v>23464962.1518506</v>
      </c>
    </row>
    <row r="40" spans="1:12" ht="18" customHeight="1">
      <c r="A40" s="42"/>
      <c r="B40" s="98" t="s">
        <v>30</v>
      </c>
      <c r="C40" s="174"/>
      <c r="D40" s="406"/>
      <c r="E40" s="441">
        <v>919710.68094281259</v>
      </c>
      <c r="F40" s="197">
        <f t="shared" si="2"/>
        <v>992267.0535750147</v>
      </c>
      <c r="G40" s="442">
        <v>23987379.189272314</v>
      </c>
      <c r="H40" s="428">
        <v>23128067.705468908</v>
      </c>
      <c r="I40" s="428">
        <v>4987418.5071767885</v>
      </c>
      <c r="J40" s="428">
        <v>5047817.7043162324</v>
      </c>
      <c r="K40" s="428">
        <v>23768695.169979133</v>
      </c>
      <c r="L40" s="428">
        <v>22836827.313543562</v>
      </c>
    </row>
    <row r="41" spans="1:12" ht="18" customHeight="1">
      <c r="A41" s="42"/>
      <c r="B41" s="42" t="s">
        <v>857</v>
      </c>
      <c r="C41" s="174"/>
      <c r="D41" s="406"/>
      <c r="E41" s="441">
        <v>1541774.4977416524</v>
      </c>
      <c r="F41" s="197">
        <f t="shared" si="2"/>
        <v>1546506.1276253052</v>
      </c>
      <c r="G41" s="442">
        <v>33895316.418535531</v>
      </c>
      <c r="H41" s="428">
        <v>33118733.828102756</v>
      </c>
      <c r="I41" s="428">
        <v>5939075.5753312651</v>
      </c>
      <c r="J41" s="428">
        <v>6704267.4826401565</v>
      </c>
      <c r="K41" s="428">
        <v>33481805.722765688</v>
      </c>
      <c r="L41" s="428">
        <v>32700491.502449274</v>
      </c>
    </row>
    <row r="42" spans="1:12" ht="18" customHeight="1">
      <c r="A42" s="42"/>
      <c r="B42" s="42" t="s">
        <v>858</v>
      </c>
      <c r="C42" s="174"/>
      <c r="D42" s="406"/>
      <c r="E42" s="441">
        <v>331707.99530933448</v>
      </c>
      <c r="F42" s="197">
        <f t="shared" si="2"/>
        <v>468375.36397052184</v>
      </c>
      <c r="G42" s="442">
        <v>14621951.491074139</v>
      </c>
      <c r="H42" s="428">
        <v>13684440.938031014</v>
      </c>
      <c r="I42" s="428">
        <v>4087869.4629058545</v>
      </c>
      <c r="J42" s="428">
        <v>3482066.905172071</v>
      </c>
      <c r="K42" s="428">
        <v>14587426.405169597</v>
      </c>
      <c r="L42" s="428">
        <v>13513248.483465292</v>
      </c>
    </row>
    <row r="43" spans="1:12" ht="18" customHeight="1">
      <c r="A43" s="42"/>
      <c r="B43" s="98" t="s">
        <v>31</v>
      </c>
      <c r="C43" s="174"/>
      <c r="D43" s="406"/>
      <c r="E43" s="441">
        <v>1021129.9273474807</v>
      </c>
      <c r="F43" s="197">
        <f t="shared" si="2"/>
        <v>1053595.8997124601</v>
      </c>
      <c r="G43" s="442">
        <v>28218072.192403127</v>
      </c>
      <c r="H43" s="428">
        <v>27173735.6136351</v>
      </c>
      <c r="I43" s="428">
        <v>15633183.727524772</v>
      </c>
      <c r="J43" s="428">
        <v>15609977.076104229</v>
      </c>
      <c r="K43" s="428">
        <v>27787379.935059376</v>
      </c>
      <c r="L43" s="428">
        <v>26710577.383926373</v>
      </c>
    </row>
    <row r="44" spans="1:12" ht="18" customHeight="1">
      <c r="A44" s="42"/>
      <c r="B44" s="42" t="s">
        <v>859</v>
      </c>
      <c r="C44" s="172"/>
      <c r="D44" s="21"/>
      <c r="E44" s="441">
        <v>1027780.2620904957</v>
      </c>
      <c r="F44" s="197">
        <f t="shared" si="2"/>
        <v>1076686.6485362649</v>
      </c>
      <c r="G44" s="442">
        <v>24806867.91641869</v>
      </c>
      <c r="H44" s="428">
        <v>21977141.577861503</v>
      </c>
      <c r="I44" s="428">
        <v>9216245.8424884491</v>
      </c>
      <c r="J44" s="428">
        <v>7414299.766021762</v>
      </c>
      <c r="K44" s="428">
        <v>24562908.534536436</v>
      </c>
      <c r="L44" s="428">
        <v>21684275.809533484</v>
      </c>
    </row>
    <row r="45" spans="1:12" ht="18" customHeight="1">
      <c r="A45" s="42"/>
      <c r="B45" s="42" t="s">
        <v>860</v>
      </c>
      <c r="C45" s="172"/>
      <c r="D45" s="21"/>
      <c r="E45" s="441">
        <v>1185673.5953521451</v>
      </c>
      <c r="F45" s="197">
        <f t="shared" si="2"/>
        <v>1293286.8863162249</v>
      </c>
      <c r="G45" s="442">
        <v>39707566.829736978</v>
      </c>
      <c r="H45" s="428">
        <v>39499721.815260716</v>
      </c>
      <c r="I45" s="428">
        <v>30368756.915278904</v>
      </c>
      <c r="J45" s="428">
        <v>31346585.496154778</v>
      </c>
      <c r="K45" s="428">
        <v>39085073.802357689</v>
      </c>
      <c r="L45" s="428">
        <v>38769615.496917337</v>
      </c>
    </row>
    <row r="46" spans="1:12" ht="18" customHeight="1">
      <c r="A46" s="42"/>
      <c r="B46" s="42" t="s">
        <v>32</v>
      </c>
      <c r="C46" s="172"/>
      <c r="D46" s="21"/>
      <c r="E46" s="441">
        <v>823625.43876829732</v>
      </c>
      <c r="F46" s="197">
        <f t="shared" si="2"/>
        <v>754932.71160464501</v>
      </c>
      <c r="G46" s="442">
        <v>17595616.371936508</v>
      </c>
      <c r="H46" s="428">
        <v>17034557.389016531</v>
      </c>
      <c r="I46" s="428">
        <v>3679083.8770110216</v>
      </c>
      <c r="J46" s="428">
        <v>3941650.3328593331</v>
      </c>
      <c r="K46" s="428">
        <v>17236139.650407985</v>
      </c>
      <c r="L46" s="428">
        <v>16743773.394651651</v>
      </c>
    </row>
    <row r="47" spans="1:12" ht="18" customHeight="1">
      <c r="A47" s="42"/>
      <c r="B47" s="98" t="s">
        <v>33</v>
      </c>
      <c r="C47" s="172"/>
      <c r="D47" s="21"/>
      <c r="E47" s="441">
        <v>987519.32695410226</v>
      </c>
      <c r="F47" s="197">
        <f t="shared" si="2"/>
        <v>1141055.5935631217</v>
      </c>
      <c r="G47" s="442">
        <v>16718987.291144282</v>
      </c>
      <c r="H47" s="428">
        <v>14290985.481554439</v>
      </c>
      <c r="I47" s="428">
        <v>3722369.3002059367</v>
      </c>
      <c r="J47" s="428">
        <v>2281886.817570203</v>
      </c>
      <c r="K47" s="428">
        <v>16647639.54595983</v>
      </c>
      <c r="L47" s="428">
        <v>14066101.469760975</v>
      </c>
    </row>
    <row r="48" spans="1:12" ht="18" customHeight="1">
      <c r="A48" s="1120" t="s">
        <v>34</v>
      </c>
      <c r="B48" s="1120"/>
      <c r="C48" s="172"/>
      <c r="D48" s="21"/>
      <c r="E48" s="441">
        <v>809616.92285538523</v>
      </c>
      <c r="F48" s="197">
        <f t="shared" si="2"/>
        <v>824591.46493363823</v>
      </c>
      <c r="G48" s="442">
        <v>13950221.321293859</v>
      </c>
      <c r="H48" s="428">
        <v>12651178.78189062</v>
      </c>
      <c r="I48" s="428">
        <v>1690352.6606256887</v>
      </c>
      <c r="J48" s="428">
        <v>1200927.0440778292</v>
      </c>
      <c r="K48" s="428">
        <v>13939642.963299043</v>
      </c>
      <c r="L48" s="428">
        <v>12625625.881817546</v>
      </c>
    </row>
    <row r="49" spans="1:12" ht="18" customHeight="1">
      <c r="A49" s="1100" t="s">
        <v>164</v>
      </c>
      <c r="B49" s="1100"/>
      <c r="C49" s="1100"/>
      <c r="D49" s="406"/>
      <c r="E49" s="441"/>
      <c r="F49" s="674"/>
      <c r="G49" s="442"/>
      <c r="H49" s="428"/>
      <c r="I49" s="428"/>
      <c r="J49" s="428"/>
      <c r="K49" s="428"/>
      <c r="L49" s="428"/>
    </row>
    <row r="50" spans="1:12" ht="18" customHeight="1">
      <c r="A50" s="1120" t="s">
        <v>35</v>
      </c>
      <c r="B50" s="1120" t="s">
        <v>35</v>
      </c>
      <c r="C50" s="102"/>
      <c r="D50" s="406"/>
      <c r="E50" s="441">
        <v>1609388.4710698163</v>
      </c>
      <c r="F50" s="197">
        <f t="shared" ref="F50:F54" si="3">K50-L50-I50+J50</f>
        <v>1370846.4192724228</v>
      </c>
      <c r="G50" s="442">
        <v>45785429.517083988</v>
      </c>
      <c r="H50" s="428">
        <v>44010980.29441157</v>
      </c>
      <c r="I50" s="428">
        <v>30735021.081771325</v>
      </c>
      <c r="J50" s="428">
        <v>30569960.330168758</v>
      </c>
      <c r="K50" s="428">
        <v>44870074.800878793</v>
      </c>
      <c r="L50" s="428">
        <v>43334167.630003802</v>
      </c>
    </row>
    <row r="51" spans="1:12" ht="18" customHeight="1">
      <c r="A51" s="98"/>
      <c r="B51" s="98" t="s">
        <v>36</v>
      </c>
      <c r="C51" s="98"/>
      <c r="D51" s="406"/>
      <c r="E51" s="441">
        <v>734869.0198535989</v>
      </c>
      <c r="F51" s="197">
        <f t="shared" si="3"/>
        <v>865555.1832179334</v>
      </c>
      <c r="G51" s="442">
        <v>32185998.597687919</v>
      </c>
      <c r="H51" s="428">
        <v>31466077.137880433</v>
      </c>
      <c r="I51" s="428">
        <v>11719437.506107785</v>
      </c>
      <c r="J51" s="428">
        <v>11734385.066153897</v>
      </c>
      <c r="K51" s="428">
        <v>31897918.1950472</v>
      </c>
      <c r="L51" s="428">
        <v>31047310.571875378</v>
      </c>
    </row>
    <row r="52" spans="1:12" ht="18" customHeight="1">
      <c r="A52" s="98"/>
      <c r="B52" s="1308" t="s">
        <v>37</v>
      </c>
      <c r="C52" s="1308"/>
      <c r="D52" s="406"/>
      <c r="E52" s="441">
        <v>2334030.7925410606</v>
      </c>
      <c r="F52" s="197">
        <f t="shared" si="3"/>
        <v>1239379.9454427212</v>
      </c>
      <c r="G52" s="442">
        <v>63842782.264170311</v>
      </c>
      <c r="H52" s="428">
        <v>61833281.420026593</v>
      </c>
      <c r="I52" s="428">
        <v>85342326.814963356</v>
      </c>
      <c r="J52" s="428">
        <v>85666856.763360739</v>
      </c>
      <c r="K52" s="428">
        <v>61554143.069465011</v>
      </c>
      <c r="L52" s="428">
        <v>60639293.072419673</v>
      </c>
    </row>
    <row r="53" spans="1:12" ht="18" customHeight="1">
      <c r="A53" s="98"/>
      <c r="B53" s="1308" t="s">
        <v>38</v>
      </c>
      <c r="C53" s="1308"/>
      <c r="D53" s="406"/>
      <c r="E53" s="441">
        <v>5159216.4363033799</v>
      </c>
      <c r="F53" s="197">
        <f t="shared" si="3"/>
        <v>4351523.9923084229</v>
      </c>
      <c r="G53" s="442">
        <v>89517086.138939485</v>
      </c>
      <c r="H53" s="428">
        <v>82382821.889598355</v>
      </c>
      <c r="I53" s="428">
        <v>42276177.841175154</v>
      </c>
      <c r="J53" s="428">
        <v>40301130.028137386</v>
      </c>
      <c r="K53" s="428">
        <v>87497707.820558488</v>
      </c>
      <c r="L53" s="428">
        <v>81171136.015212297</v>
      </c>
    </row>
    <row r="54" spans="1:12" ht="18" customHeight="1" thickBot="1">
      <c r="A54" s="1121" t="s">
        <v>39</v>
      </c>
      <c r="B54" s="1121"/>
      <c r="C54" s="100"/>
      <c r="D54" s="407"/>
      <c r="E54" s="443">
        <v>1825740.3778481726</v>
      </c>
      <c r="F54" s="198">
        <f t="shared" si="3"/>
        <v>1585289.4897304662</v>
      </c>
      <c r="G54" s="436">
        <v>27370427.812704857</v>
      </c>
      <c r="H54" s="436">
        <v>25699587.209697973</v>
      </c>
      <c r="I54" s="436">
        <v>19854085.512807488</v>
      </c>
      <c r="J54" s="436">
        <v>20008985.287648819</v>
      </c>
      <c r="K54" s="436">
        <v>26704666.890825208</v>
      </c>
      <c r="L54" s="428">
        <v>25274277.175936073</v>
      </c>
    </row>
    <row r="55" spans="1:12" s="408" customFormat="1" ht="27.75" customHeight="1">
      <c r="A55" s="1248" t="s">
        <v>924</v>
      </c>
      <c r="B55" s="1249"/>
      <c r="C55" s="1249"/>
      <c r="D55" s="1249"/>
      <c r="E55" s="1249"/>
      <c r="F55" s="1249"/>
      <c r="G55" s="1249"/>
      <c r="H55" s="1249"/>
      <c r="I55" s="1249"/>
      <c r="J55" s="1249"/>
      <c r="K55" s="1249"/>
      <c r="L55" s="1249"/>
    </row>
    <row r="56" spans="1:12" s="43" customFormat="1">
      <c r="B56" s="14"/>
      <c r="C56" s="14"/>
      <c r="D56" s="15"/>
      <c r="I56" s="44"/>
      <c r="J56" s="44"/>
      <c r="K56" s="44"/>
    </row>
  </sheetData>
  <mergeCells count="40">
    <mergeCell ref="A21:C21"/>
    <mergeCell ref="A50:B50"/>
    <mergeCell ref="A16:C16"/>
    <mergeCell ref="A7:C7"/>
    <mergeCell ref="F3:F5"/>
    <mergeCell ref="A14:C14"/>
    <mergeCell ref="A49:C49"/>
    <mergeCell ref="A11:C11"/>
    <mergeCell ref="A10:C10"/>
    <mergeCell ref="A12:C12"/>
    <mergeCell ref="A27:C27"/>
    <mergeCell ref="A9:C9"/>
    <mergeCell ref="A8:C8"/>
    <mergeCell ref="A18:C18"/>
    <mergeCell ref="A22:C22"/>
    <mergeCell ref="A23:C23"/>
    <mergeCell ref="A55:L55"/>
    <mergeCell ref="A3:C5"/>
    <mergeCell ref="A34:B34"/>
    <mergeCell ref="A6:C6"/>
    <mergeCell ref="A24:C24"/>
    <mergeCell ref="A13:C13"/>
    <mergeCell ref="L3:L5"/>
    <mergeCell ref="A33:C33"/>
    <mergeCell ref="B52:C52"/>
    <mergeCell ref="B53:C53"/>
    <mergeCell ref="A54:B54"/>
    <mergeCell ref="A48:B48"/>
    <mergeCell ref="A17:C17"/>
    <mergeCell ref="A20:C20"/>
    <mergeCell ref="A15:C15"/>
    <mergeCell ref="A19:C19"/>
    <mergeCell ref="I1:L1"/>
    <mergeCell ref="E3:E5"/>
    <mergeCell ref="G3:G5"/>
    <mergeCell ref="H3:H5"/>
    <mergeCell ref="I3:I5"/>
    <mergeCell ref="J3:J5"/>
    <mergeCell ref="K3:K5"/>
    <mergeCell ref="A1:H1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8" max="43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BD65"/>
  <sheetViews>
    <sheetView view="pageBreakPreview" zoomScaleNormal="50" workbookViewId="0">
      <selection activeCell="J65" sqref="J65"/>
    </sheetView>
  </sheetViews>
  <sheetFormatPr defaultColWidth="9.109375" defaultRowHeight="15.6"/>
  <cols>
    <col min="1" max="1" width="2.33203125" style="178" customWidth="1"/>
    <col min="2" max="2" width="15.6640625" style="178" customWidth="1"/>
    <col min="3" max="3" width="2.33203125" style="178" customWidth="1"/>
    <col min="4" max="4" width="1.6640625" style="179" customWidth="1"/>
    <col min="5" max="5" width="13.33203125" style="155" customWidth="1"/>
    <col min="6" max="8" width="15.6640625" style="155" customWidth="1"/>
    <col min="9" max="12" width="22.88671875" style="155" customWidth="1"/>
    <col min="13" max="13" width="19.44140625" style="155" customWidth="1"/>
    <col min="14" max="14" width="15.44140625" style="155" bestFit="1" customWidth="1"/>
    <col min="15" max="15" width="17.109375" style="155" customWidth="1"/>
    <col min="16" max="16" width="9.6640625" style="155" customWidth="1"/>
    <col min="17" max="17" width="9.88671875" style="155" customWidth="1"/>
    <col min="18" max="18" width="9.109375" style="155"/>
    <col min="19" max="19" width="19.109375" style="155" bestFit="1" customWidth="1"/>
    <col min="20" max="16384" width="9.109375" style="155"/>
  </cols>
  <sheetData>
    <row r="1" spans="1:24" s="154" customFormat="1" ht="35.1" customHeight="1">
      <c r="A1" s="1225" t="s">
        <v>611</v>
      </c>
      <c r="B1" s="1225"/>
      <c r="C1" s="1225"/>
      <c r="D1" s="1225"/>
      <c r="E1" s="1225"/>
      <c r="F1" s="1225"/>
      <c r="G1" s="1225"/>
      <c r="H1" s="1225"/>
      <c r="I1" s="1255" t="s">
        <v>368</v>
      </c>
      <c r="J1" s="1255"/>
      <c r="K1" s="1255"/>
      <c r="L1" s="1255"/>
    </row>
    <row r="2" spans="1:24" ht="12.9" customHeight="1" thickBot="1">
      <c r="A2" s="159"/>
      <c r="B2" s="157"/>
      <c r="C2" s="157"/>
      <c r="D2" s="158"/>
      <c r="E2" s="159"/>
      <c r="F2" s="159"/>
      <c r="G2" s="159"/>
      <c r="H2" s="159"/>
      <c r="I2" s="159"/>
      <c r="J2" s="159"/>
      <c r="K2" s="159"/>
      <c r="L2" s="305" t="s">
        <v>307</v>
      </c>
    </row>
    <row r="3" spans="1:24" ht="15" customHeight="1">
      <c r="A3" s="1153" t="s">
        <v>1</v>
      </c>
      <c r="B3" s="1153"/>
      <c r="C3" s="1153"/>
      <c r="D3" s="161"/>
      <c r="E3" s="1201" t="s">
        <v>919</v>
      </c>
      <c r="F3" s="1201" t="s">
        <v>291</v>
      </c>
      <c r="G3" s="1201" t="s">
        <v>920</v>
      </c>
      <c r="H3" s="1201" t="s">
        <v>921</v>
      </c>
      <c r="I3" s="1157" t="s">
        <v>1023</v>
      </c>
      <c r="J3" s="1201" t="s">
        <v>1024</v>
      </c>
      <c r="K3" s="1201" t="s">
        <v>292</v>
      </c>
      <c r="L3" s="1156" t="s">
        <v>293</v>
      </c>
      <c r="X3" s="162"/>
    </row>
    <row r="4" spans="1:24" ht="15" customHeight="1">
      <c r="A4" s="1154"/>
      <c r="B4" s="1154"/>
      <c r="C4" s="1154"/>
      <c r="D4" s="161"/>
      <c r="E4" s="1202"/>
      <c r="F4" s="1202"/>
      <c r="G4" s="1202"/>
      <c r="H4" s="1202"/>
      <c r="I4" s="1159"/>
      <c r="J4" s="1202"/>
      <c r="K4" s="1202"/>
      <c r="L4" s="1158"/>
    </row>
    <row r="5" spans="1:24" ht="48.75" customHeight="1">
      <c r="A5" s="1155"/>
      <c r="B5" s="1155"/>
      <c r="C5" s="1155"/>
      <c r="D5" s="99"/>
      <c r="E5" s="1203"/>
      <c r="F5" s="1203"/>
      <c r="G5" s="1203"/>
      <c r="H5" s="1203"/>
      <c r="I5" s="1161"/>
      <c r="J5" s="1203"/>
      <c r="K5" s="1203"/>
      <c r="L5" s="1160"/>
    </row>
    <row r="6" spans="1:24" s="165" customFormat="1" ht="24" hidden="1" customHeight="1">
      <c r="A6" s="1165" t="s">
        <v>834</v>
      </c>
      <c r="B6" s="1165"/>
      <c r="C6" s="1165"/>
      <c r="D6" s="21"/>
      <c r="E6" s="163">
        <v>73155098.799999997</v>
      </c>
      <c r="F6" s="167">
        <v>44412873.645071842</v>
      </c>
      <c r="G6" s="167">
        <v>554575873</v>
      </c>
      <c r="H6" s="167">
        <v>526282949</v>
      </c>
      <c r="I6" s="167">
        <v>172861308</v>
      </c>
      <c r="J6" s="167">
        <v>34949323.985379376</v>
      </c>
      <c r="K6" s="167">
        <v>34078169.712629192</v>
      </c>
      <c r="L6" s="167">
        <v>217723483</v>
      </c>
    </row>
    <row r="7" spans="1:24" s="165" customFormat="1" ht="24" hidden="1" customHeight="1">
      <c r="A7" s="1152" t="s">
        <v>835</v>
      </c>
      <c r="B7" s="1152"/>
      <c r="C7" s="1152"/>
      <c r="D7" s="21"/>
      <c r="E7" s="166">
        <v>-4822639.8211698933</v>
      </c>
      <c r="F7" s="167">
        <v>8741687.6932598669</v>
      </c>
      <c r="G7" s="167">
        <v>501494769.53363603</v>
      </c>
      <c r="H7" s="167">
        <v>500259936.87579286</v>
      </c>
      <c r="I7" s="167">
        <v>428951108.39848328</v>
      </c>
      <c r="J7" s="167">
        <v>32649973.27367295</v>
      </c>
      <c r="K7" s="167">
        <v>31551331.996783778</v>
      </c>
      <c r="L7" s="167">
        <v>422893635.91946965</v>
      </c>
    </row>
    <row r="8" spans="1:24" s="165" customFormat="1" ht="24" hidden="1" customHeight="1">
      <c r="A8" s="1152" t="s">
        <v>836</v>
      </c>
      <c r="B8" s="1152"/>
      <c r="C8" s="1152"/>
      <c r="D8" s="21"/>
      <c r="E8" s="166">
        <v>10011827</v>
      </c>
      <c r="F8" s="167">
        <v>19663492.508804392</v>
      </c>
      <c r="G8" s="167">
        <v>506459891</v>
      </c>
      <c r="H8" s="167">
        <v>489213132</v>
      </c>
      <c r="I8" s="167">
        <v>338811661</v>
      </c>
      <c r="J8" s="167">
        <v>30230996.896078315</v>
      </c>
      <c r="K8" s="167">
        <v>29448516.026980244</v>
      </c>
      <c r="L8" s="167">
        <v>331576729</v>
      </c>
    </row>
    <row r="9" spans="1:24" s="165" customFormat="1" ht="19.5" hidden="1" customHeight="1">
      <c r="A9" s="1152" t="s">
        <v>837</v>
      </c>
      <c r="B9" s="1152"/>
      <c r="C9" s="1152"/>
      <c r="D9" s="21"/>
      <c r="E9" s="166">
        <f>G9-H9-I9+L9</f>
        <v>-6469296.946950376</v>
      </c>
      <c r="F9" s="167">
        <v>3912222.5984979621</v>
      </c>
      <c r="G9" s="167">
        <v>401820999.30479008</v>
      </c>
      <c r="H9" s="167">
        <v>419108300.79884535</v>
      </c>
      <c r="I9" s="167">
        <v>357303752.31865996</v>
      </c>
      <c r="J9" s="167">
        <v>24047010.815616611</v>
      </c>
      <c r="K9" s="167">
        <v>23278361.159004807</v>
      </c>
      <c r="L9" s="167">
        <v>368121756.86576486</v>
      </c>
    </row>
    <row r="10" spans="1:24" s="165" customFormat="1" ht="19.5" hidden="1" customHeight="1">
      <c r="A10" s="1152" t="s">
        <v>838</v>
      </c>
      <c r="B10" s="1152"/>
      <c r="C10" s="1152"/>
      <c r="D10" s="21"/>
      <c r="E10" s="166">
        <f>G10-H10-I10+L10</f>
        <v>7904744.8465281129</v>
      </c>
      <c r="F10" s="167">
        <v>2656423.7335556992</v>
      </c>
      <c r="G10" s="167">
        <v>444122840.59282225</v>
      </c>
      <c r="H10" s="167">
        <v>476703908.25929618</v>
      </c>
      <c r="I10" s="167">
        <v>392579056.56763297</v>
      </c>
      <c r="J10" s="167">
        <v>26861193.28509089</v>
      </c>
      <c r="K10" s="167">
        <v>25731372.084180012</v>
      </c>
      <c r="L10" s="167">
        <v>433064869.08063501</v>
      </c>
    </row>
    <row r="11" spans="1:24" s="130" customFormat="1" ht="19.5" hidden="1" customHeight="1">
      <c r="A11" s="1100" t="s">
        <v>839</v>
      </c>
      <c r="B11" s="1100"/>
      <c r="C11" s="1100"/>
      <c r="D11" s="126"/>
      <c r="E11" s="131">
        <f>G11-H11-I11+L11</f>
        <v>13253114.243250668</v>
      </c>
      <c r="F11" s="132">
        <v>8921067.7227890547</v>
      </c>
      <c r="G11" s="50">
        <v>468911586.1162464</v>
      </c>
      <c r="H11" s="50">
        <v>496488994.83943087</v>
      </c>
      <c r="I11" s="50">
        <v>340666948.07070595</v>
      </c>
      <c r="J11" s="50">
        <v>29318916.898760412</v>
      </c>
      <c r="K11" s="50">
        <v>35102069.430312738</v>
      </c>
      <c r="L11" s="50">
        <v>381497471.03714108</v>
      </c>
      <c r="M11" s="130">
        <f>E11-G11+H11</f>
        <v>40830522.966435134</v>
      </c>
      <c r="N11" s="130">
        <f>SUM(M11:M12,M14)</f>
        <v>40830522.966435134</v>
      </c>
      <c r="O11" s="130">
        <f>SUM(I11:I12,I14)</f>
        <v>398149651.44655478</v>
      </c>
      <c r="P11" s="130">
        <f>SUM(L11:L12,J14)</f>
        <v>450450394.23366308</v>
      </c>
    </row>
    <row r="12" spans="1:24" s="165" customFormat="1" ht="19.5" hidden="1" customHeight="1">
      <c r="A12" s="1296" t="s">
        <v>218</v>
      </c>
      <c r="B12" s="1296"/>
      <c r="C12" s="1296"/>
      <c r="D12" s="21"/>
      <c r="E12" s="131">
        <v>1139792.1875059223</v>
      </c>
      <c r="F12" s="132">
        <v>1349651.5231102898</v>
      </c>
      <c r="G12" s="50">
        <v>39498517.644465096</v>
      </c>
      <c r="H12" s="50">
        <v>41772861.846914053</v>
      </c>
      <c r="I12" s="50">
        <v>29373001.992077466</v>
      </c>
      <c r="J12" s="50">
        <v>32787138.38203223</v>
      </c>
      <c r="K12" s="50">
        <v>38362500.140195429</v>
      </c>
      <c r="L12" s="167">
        <v>40426985.007039897</v>
      </c>
      <c r="M12" s="130"/>
      <c r="N12" s="130"/>
      <c r="P12" s="410"/>
      <c r="Q12" s="410"/>
      <c r="S12" s="411"/>
    </row>
    <row r="13" spans="1:24" s="165" customFormat="1" ht="13.65" hidden="1" customHeight="1">
      <c r="A13" s="1277" t="s">
        <v>219</v>
      </c>
      <c r="B13" s="1277"/>
      <c r="C13" s="1277"/>
      <c r="D13" s="21"/>
      <c r="E13" s="131">
        <v>3769515.8957910049</v>
      </c>
      <c r="F13" s="132">
        <v>6086413.8320086608</v>
      </c>
      <c r="G13" s="50">
        <v>43826792.517200515</v>
      </c>
      <c r="H13" s="50">
        <v>42144515.372293949</v>
      </c>
      <c r="I13" s="50">
        <v>25380504.764960475</v>
      </c>
      <c r="J13" s="50">
        <v>29721658.63474188</v>
      </c>
      <c r="K13" s="50">
        <v>42707391.650127418</v>
      </c>
      <c r="L13" s="167">
        <v>40962131.687900171</v>
      </c>
      <c r="M13" s="130"/>
    </row>
    <row r="14" spans="1:24" s="165" customFormat="1" ht="13.65" hidden="1" customHeight="1">
      <c r="A14" s="1296" t="s">
        <v>220</v>
      </c>
      <c r="B14" s="1296"/>
      <c r="C14" s="1296"/>
      <c r="D14" s="21"/>
      <c r="E14" s="131">
        <v>1485577.0395008971</v>
      </c>
      <c r="F14" s="132">
        <v>1269249.0596070236</v>
      </c>
      <c r="G14" s="50">
        <v>42281520.22431951</v>
      </c>
      <c r="H14" s="50">
        <v>41212179.990529239</v>
      </c>
      <c r="I14" s="50">
        <v>28109701.38377133</v>
      </c>
      <c r="J14" s="50">
        <v>28525938.1894821</v>
      </c>
      <c r="K14" s="50">
        <v>41163562.898208246</v>
      </c>
      <c r="L14" s="167">
        <v>40310550.644312032</v>
      </c>
      <c r="M14" s="130"/>
      <c r="N14" s="130"/>
    </row>
    <row r="15" spans="1:24" s="165" customFormat="1" ht="13.65" hidden="1" customHeight="1">
      <c r="A15" s="1296" t="s">
        <v>221</v>
      </c>
      <c r="B15" s="1296"/>
      <c r="C15" s="1296"/>
      <c r="D15" s="21"/>
      <c r="E15" s="166">
        <v>987589.31898562831</v>
      </c>
      <c r="F15" s="132">
        <v>1250073.4865343026</v>
      </c>
      <c r="G15" s="167">
        <v>41438903.097240709</v>
      </c>
      <c r="H15" s="167">
        <v>41831884.227947295</v>
      </c>
      <c r="I15" s="167">
        <v>30487707.337851115</v>
      </c>
      <c r="J15" s="167">
        <v>31868277.78754333</v>
      </c>
      <c r="K15" s="167">
        <v>40508795.050827384</v>
      </c>
      <c r="L15" s="167">
        <v>40639292.013985299</v>
      </c>
    </row>
    <row r="16" spans="1:24" s="165" customFormat="1" ht="17.25" hidden="1" customHeight="1">
      <c r="A16" s="1296" t="s">
        <v>222</v>
      </c>
      <c r="B16" s="1296"/>
      <c r="C16" s="1296"/>
      <c r="D16" s="21"/>
      <c r="E16" s="166">
        <v>1631484.8779611802</v>
      </c>
      <c r="F16" s="132">
        <f>('25'!F16/'1'!$E$17)*1000</f>
        <v>1367500.0562606321</v>
      </c>
      <c r="G16" s="167">
        <f>('25'!G16/'1'!$E$17)*1000</f>
        <v>38246013.372759104</v>
      </c>
      <c r="H16" s="167">
        <f>('25'!H16/'1'!$E$17)*1000</f>
        <v>36351802.774204478</v>
      </c>
      <c r="I16" s="167">
        <f>('25'!I16/'1'!$E$17)*1000</f>
        <v>37031659.553345963</v>
      </c>
      <c r="J16" s="167">
        <f>('25'!J16/'1'!$E$17)*1000</f>
        <v>36768933.832752585</v>
      </c>
      <c r="K16" s="167">
        <f>('25'!K16/'1'!$E$17)*1000</f>
        <v>37379270.592444643</v>
      </c>
      <c r="L16" s="167">
        <f>('25'!L16/'1'!$E$17)*1000</f>
        <v>35749044.815590627</v>
      </c>
    </row>
    <row r="17" spans="1:56" s="165" customFormat="1" ht="15.75" hidden="1" customHeight="1">
      <c r="A17" s="1296" t="s">
        <v>365</v>
      </c>
      <c r="B17" s="1296"/>
      <c r="C17" s="1296"/>
      <c r="D17" s="21"/>
      <c r="E17" s="673">
        <v>2501028.4064944121</v>
      </c>
      <c r="F17" s="194">
        <f>K17-L17-I17+J17</f>
        <v>2088963.5107144862</v>
      </c>
      <c r="G17" s="194">
        <v>40964835.446321748</v>
      </c>
      <c r="H17" s="255">
        <v>39820027.144423097</v>
      </c>
      <c r="I17" s="255">
        <v>41641583.276320055</v>
      </c>
      <c r="J17" s="255">
        <v>42997803.380915791</v>
      </c>
      <c r="K17" s="255">
        <v>40029852.161319748</v>
      </c>
      <c r="L17" s="255">
        <v>39297108.755200997</v>
      </c>
    </row>
    <row r="18" spans="1:56" s="165" customFormat="1" ht="14.25" hidden="1" customHeight="1">
      <c r="A18" s="1296" t="s">
        <v>979</v>
      </c>
      <c r="B18" s="1296"/>
      <c r="C18" s="1296"/>
      <c r="D18" s="18"/>
      <c r="E18" s="194">
        <f>'[1]25'!E18/'[1]1'!$E$19*1000</f>
        <v>4944187.5756936148</v>
      </c>
      <c r="F18" s="194">
        <f>'[1]25'!F18/'[1]1'!$E$19*1000</f>
        <v>4657622.9857177287</v>
      </c>
      <c r="G18" s="194">
        <f>'[1]25'!G18/'[1]1'!$E$19*1000</f>
        <v>43382558.55981715</v>
      </c>
      <c r="H18" s="194">
        <f>'[1]25'!H18/'[1]1'!$E$19*1000</f>
        <v>38731168.642797194</v>
      </c>
      <c r="I18" s="194">
        <f>'[1]25'!I18/'[1]1'!$E$19*1000</f>
        <v>38032440.318719901</v>
      </c>
      <c r="J18" s="194">
        <f>'[1]25'!J18/'[1]1'!$E$19*1000</f>
        <v>38325237.977393597</v>
      </c>
      <c r="K18" s="194">
        <f>'[1]25'!K18/'[1]1'!$E$19*1000</f>
        <v>42313506.035672188</v>
      </c>
      <c r="L18" s="194">
        <f>'[1]25'!L18/'[1]1'!$E$19*1000</f>
        <v>37948680.708628163</v>
      </c>
    </row>
    <row r="19" spans="1:56" s="165" customFormat="1" ht="14.25" customHeight="1">
      <c r="A19" s="1296" t="s">
        <v>1022</v>
      </c>
      <c r="B19" s="1296"/>
      <c r="C19" s="1296"/>
      <c r="D19" s="21"/>
      <c r="E19" s="673">
        <v>2277260.6550631449</v>
      </c>
      <c r="F19" s="194">
        <f>K19-L19-I19+J19</f>
        <v>2006441.4721355215</v>
      </c>
      <c r="G19" s="194">
        <v>39096934.490936048</v>
      </c>
      <c r="H19" s="255">
        <v>36707776.877159506</v>
      </c>
      <c r="I19" s="255">
        <v>32802468.486434624</v>
      </c>
      <c r="J19" s="255">
        <v>32690571.527721189</v>
      </c>
      <c r="K19" s="255">
        <v>38228265.658148304</v>
      </c>
      <c r="L19" s="255">
        <v>36109927.227299348</v>
      </c>
    </row>
    <row r="20" spans="1:56" s="165" customFormat="1" ht="14.25" customHeight="1">
      <c r="A20" s="1296" t="s">
        <v>981</v>
      </c>
      <c r="B20" s="1296"/>
      <c r="C20" s="1296"/>
      <c r="D20" s="21"/>
      <c r="E20" s="673">
        <v>2490140.8471112531</v>
      </c>
      <c r="F20" s="194">
        <f>K20-L20-I20+J20</f>
        <v>2155967.9205712304</v>
      </c>
      <c r="G20" s="194">
        <v>37552211.996995367</v>
      </c>
      <c r="H20" s="255">
        <v>36384650.840976566</v>
      </c>
      <c r="I20" s="255">
        <v>31127189.475215506</v>
      </c>
      <c r="J20" s="255">
        <v>32449769.166307982</v>
      </c>
      <c r="K20" s="255">
        <v>36592047.034871571</v>
      </c>
      <c r="L20" s="255">
        <v>35758658.805392817</v>
      </c>
    </row>
    <row r="21" spans="1:56" s="165" customFormat="1" ht="14.25" customHeight="1">
      <c r="A21" s="1296" t="s">
        <v>982</v>
      </c>
      <c r="B21" s="1296"/>
      <c r="C21" s="1296"/>
      <c r="D21" s="21"/>
      <c r="E21" s="673">
        <v>2707313.5016021822</v>
      </c>
      <c r="F21" s="194">
        <f>K21-L21-I21+J21</f>
        <v>2490717.8346401453</v>
      </c>
      <c r="G21" s="194">
        <v>39670326.330035061</v>
      </c>
      <c r="H21" s="255">
        <v>38180245.582422793</v>
      </c>
      <c r="I21" s="255">
        <v>30300512.761823028</v>
      </c>
      <c r="J21" s="255">
        <v>31517745.515812948</v>
      </c>
      <c r="K21" s="255">
        <v>38835906.446937293</v>
      </c>
      <c r="L21" s="255">
        <v>37562421.366287068</v>
      </c>
    </row>
    <row r="22" spans="1:56" s="165" customFormat="1" ht="13.5" customHeight="1">
      <c r="A22" s="1296" t="s">
        <v>983</v>
      </c>
      <c r="B22" s="1296"/>
      <c r="C22" s="1296"/>
      <c r="D22" s="21"/>
      <c r="E22" s="673">
        <v>1982200.2225778513</v>
      </c>
      <c r="F22" s="194">
        <f>K22-L22-I22+J22</f>
        <v>1768360.4463847131</v>
      </c>
      <c r="G22" s="194">
        <v>38278493.919796385</v>
      </c>
      <c r="H22" s="255">
        <v>37099225.316913657</v>
      </c>
      <c r="I22" s="255">
        <v>33550100.651844487</v>
      </c>
      <c r="J22" s="255">
        <v>34353032.271539643</v>
      </c>
      <c r="K22" s="255">
        <v>37319589.298189677</v>
      </c>
      <c r="L22" s="255">
        <v>36354160.471500121</v>
      </c>
    </row>
    <row r="23" spans="1:56" s="165" customFormat="1" ht="13.5" customHeight="1">
      <c r="A23" s="1296" t="s">
        <v>1111</v>
      </c>
      <c r="B23" s="1296"/>
      <c r="C23" s="1296"/>
      <c r="D23" s="21"/>
      <c r="E23" s="673">
        <v>1740908.7607042759</v>
      </c>
      <c r="F23" s="194">
        <f>K23-L23-I23+J23</f>
        <v>1501206.3276121505</v>
      </c>
      <c r="G23" s="194">
        <v>34590952.917161189</v>
      </c>
      <c r="H23" s="255">
        <v>32879487.357863698</v>
      </c>
      <c r="I23" s="255">
        <v>24120502.084302723</v>
      </c>
      <c r="J23" s="255">
        <v>24149945.285709482</v>
      </c>
      <c r="K23" s="255">
        <v>33827326.228730284</v>
      </c>
      <c r="L23" s="255">
        <v>32355563.102524891</v>
      </c>
    </row>
    <row r="24" spans="1:56" s="41" customFormat="1" ht="13.65" customHeight="1">
      <c r="A24" s="1100" t="s">
        <v>17</v>
      </c>
      <c r="B24" s="1100"/>
      <c r="C24" s="1100"/>
      <c r="D24" s="2"/>
      <c r="E24" s="666"/>
      <c r="F24" s="668"/>
      <c r="G24" s="579"/>
      <c r="H24" s="579"/>
      <c r="I24" s="579"/>
      <c r="J24" s="677"/>
      <c r="K24" s="678"/>
      <c r="L24" s="678"/>
    </row>
    <row r="25" spans="1:56" s="43" customFormat="1" ht="13.65" customHeight="1">
      <c r="A25" s="98"/>
      <c r="B25" s="42" t="s">
        <v>301</v>
      </c>
      <c r="C25" s="98"/>
      <c r="D25" s="46"/>
      <c r="E25" s="667">
        <v>552110.25677797967</v>
      </c>
      <c r="F25" s="197">
        <f>K25-L25-I25+J25</f>
        <v>564718.50564880762</v>
      </c>
      <c r="G25" s="428">
        <v>11802012.726833535</v>
      </c>
      <c r="H25" s="428">
        <v>10800148.796344452</v>
      </c>
      <c r="I25" s="428">
        <v>2581804.8450139505</v>
      </c>
      <c r="J25" s="670">
        <v>2132051.1713028881</v>
      </c>
      <c r="K25" s="428">
        <v>11720458.173059173</v>
      </c>
      <c r="L25" s="428">
        <v>10705985.993699303</v>
      </c>
      <c r="M25" s="50"/>
      <c r="N25" s="50"/>
      <c r="O25" s="50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</row>
    <row r="26" spans="1:56" s="43" customFormat="1" ht="13.65" customHeight="1">
      <c r="A26" s="98"/>
      <c r="B26" s="42" t="s">
        <v>850</v>
      </c>
      <c r="C26" s="98"/>
      <c r="D26" s="46"/>
      <c r="E26" s="667">
        <v>603533.75611062755</v>
      </c>
      <c r="F26" s="197">
        <f t="shared" ref="F26:F30" si="0">K26-L26-I26+J26</f>
        <v>905999.6406740807</v>
      </c>
      <c r="G26" s="428">
        <v>50649082.46888838</v>
      </c>
      <c r="H26" s="668">
        <v>49336017.318220891</v>
      </c>
      <c r="I26" s="428">
        <v>15849910.197327226</v>
      </c>
      <c r="J26" s="670">
        <v>15140378.802770387</v>
      </c>
      <c r="K26" s="428">
        <v>49796726.760982566</v>
      </c>
      <c r="L26" s="428">
        <v>48181195.725751646</v>
      </c>
      <c r="M26" s="169"/>
      <c r="N26" s="169"/>
      <c r="O26" s="169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</row>
    <row r="27" spans="1:56" s="43" customFormat="1" ht="13.65" customHeight="1">
      <c r="A27" s="98"/>
      <c r="B27" s="42" t="s">
        <v>851</v>
      </c>
      <c r="C27" s="98"/>
      <c r="D27" s="46"/>
      <c r="E27" s="667">
        <v>4562348.8910002876</v>
      </c>
      <c r="F27" s="197">
        <f t="shared" si="0"/>
        <v>4426041.0451848432</v>
      </c>
      <c r="G27" s="428">
        <v>115496333.62058297</v>
      </c>
      <c r="H27" s="668">
        <v>112105365.03604817</v>
      </c>
      <c r="I27" s="428">
        <v>35921896.551856264</v>
      </c>
      <c r="J27" s="670">
        <v>37093276.858321689</v>
      </c>
      <c r="K27" s="428">
        <v>113868914.0783813</v>
      </c>
      <c r="L27" s="428">
        <v>110614253.33966188</v>
      </c>
      <c r="M27" s="169"/>
      <c r="N27" s="169"/>
      <c r="O27" s="169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</row>
    <row r="28" spans="1:56" s="43" customFormat="1" ht="13.65" customHeight="1">
      <c r="A28" s="98"/>
      <c r="B28" s="42" t="s">
        <v>852</v>
      </c>
      <c r="C28" s="98"/>
      <c r="D28" s="46"/>
      <c r="E28" s="667">
        <v>22835411.537781771</v>
      </c>
      <c r="F28" s="197">
        <f t="shared" si="0"/>
        <v>18897292.341312021</v>
      </c>
      <c r="G28" s="428">
        <v>326195817.63205886</v>
      </c>
      <c r="H28" s="668">
        <v>312285332.01186341</v>
      </c>
      <c r="I28" s="428">
        <v>244189352.23503211</v>
      </c>
      <c r="J28" s="670">
        <v>253114278.15261841</v>
      </c>
      <c r="K28" s="428">
        <v>316493613.76200366</v>
      </c>
      <c r="L28" s="428">
        <v>306521247.33827794</v>
      </c>
      <c r="M28" s="169"/>
      <c r="N28" s="169"/>
      <c r="O28" s="169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</row>
    <row r="29" spans="1:56" s="43" customFormat="1" ht="13.65" customHeight="1">
      <c r="A29" s="98"/>
      <c r="B29" s="42" t="s">
        <v>853</v>
      </c>
      <c r="C29" s="98"/>
      <c r="D29" s="46"/>
      <c r="E29" s="667">
        <v>44930159.724081479</v>
      </c>
      <c r="F29" s="197">
        <f t="shared" si="0"/>
        <v>32924398.310984373</v>
      </c>
      <c r="G29" s="428">
        <v>781210581.44599092</v>
      </c>
      <c r="H29" s="668">
        <v>762854102.05354893</v>
      </c>
      <c r="I29" s="428">
        <v>1327641768.7785425</v>
      </c>
      <c r="J29" s="670">
        <v>1354215449.110182</v>
      </c>
      <c r="K29" s="428">
        <v>752415450.21009362</v>
      </c>
      <c r="L29" s="428">
        <v>746064732.23074889</v>
      </c>
      <c r="M29" s="169"/>
      <c r="N29" s="169"/>
      <c r="O29" s="169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</row>
    <row r="30" spans="1:56" s="43" customFormat="1" ht="13.65" customHeight="1">
      <c r="A30" s="98"/>
      <c r="B30" s="42" t="s">
        <v>306</v>
      </c>
      <c r="C30" s="98"/>
      <c r="D30" s="46"/>
      <c r="E30" s="667">
        <v>285770550.7037037</v>
      </c>
      <c r="F30" s="197">
        <f t="shared" si="0"/>
        <v>182578100.66666698</v>
      </c>
      <c r="G30" s="428">
        <v>3031051277.7407408</v>
      </c>
      <c r="H30" s="668">
        <v>2850561947.2222223</v>
      </c>
      <c r="I30" s="428">
        <v>5442960613.0740738</v>
      </c>
      <c r="J30" s="670">
        <v>5548241833.2592592</v>
      </c>
      <c r="K30" s="428">
        <v>2876044685.2962961</v>
      </c>
      <c r="L30" s="428">
        <v>2798747804.814815</v>
      </c>
      <c r="M30" s="169"/>
      <c r="N30" s="169"/>
      <c r="O30" s="169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</row>
    <row r="31" spans="1:56" s="43" customFormat="1" ht="13.65" customHeight="1">
      <c r="A31" s="1100" t="s">
        <v>18</v>
      </c>
      <c r="B31" s="1100"/>
      <c r="C31" s="1100"/>
      <c r="D31" s="2"/>
      <c r="E31" s="667"/>
      <c r="F31" s="668"/>
      <c r="G31" s="428"/>
      <c r="H31" s="668"/>
      <c r="I31" s="428"/>
      <c r="J31" s="670"/>
      <c r="K31" s="428"/>
      <c r="L31" s="428"/>
      <c r="M31" s="169"/>
      <c r="N31" s="169"/>
      <c r="O31" s="169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</row>
    <row r="32" spans="1:56" s="43" customFormat="1" ht="13.65" customHeight="1">
      <c r="A32" s="98"/>
      <c r="B32" s="62" t="s">
        <v>487</v>
      </c>
      <c r="C32" s="98"/>
      <c r="D32" s="46"/>
      <c r="E32" s="667">
        <v>-599018.26964651514</v>
      </c>
      <c r="F32" s="197">
        <f t="shared" ref="F32:F41" si="1">K32-L32-I32+J32</f>
        <v>-588394.2083370043</v>
      </c>
      <c r="G32" s="428">
        <v>1581029.0660700069</v>
      </c>
      <c r="H32" s="668">
        <v>3191240.7570353323</v>
      </c>
      <c r="I32" s="428">
        <v>3297309.4510117681</v>
      </c>
      <c r="J32" s="670">
        <v>4308502.872330579</v>
      </c>
      <c r="K32" s="428">
        <v>1541077.0540435081</v>
      </c>
      <c r="L32" s="428">
        <v>3140664.6836993238</v>
      </c>
      <c r="M32" s="169"/>
      <c r="N32" s="169"/>
      <c r="O32" s="169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</row>
    <row r="33" spans="1:56" s="43" customFormat="1" ht="13.65" customHeight="1">
      <c r="A33" s="98"/>
      <c r="B33" s="62" t="s">
        <v>488</v>
      </c>
      <c r="C33" s="98"/>
      <c r="D33" s="46"/>
      <c r="E33" s="667">
        <v>361770.93501556007</v>
      </c>
      <c r="F33" s="197">
        <f t="shared" si="1"/>
        <v>345945.36450283229</v>
      </c>
      <c r="G33" s="428">
        <v>7834481.2711071251</v>
      </c>
      <c r="H33" s="668">
        <v>7524420.1373174582</v>
      </c>
      <c r="I33" s="428">
        <v>1507289.8771000917</v>
      </c>
      <c r="J33" s="670">
        <v>1558999.6783259858</v>
      </c>
      <c r="K33" s="428">
        <v>7739728.9612072771</v>
      </c>
      <c r="L33" s="428">
        <v>7445493.397930339</v>
      </c>
      <c r="M33" s="169"/>
      <c r="N33" s="169"/>
      <c r="O33" s="169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</row>
    <row r="34" spans="1:56" s="43" customFormat="1" ht="13.65" customHeight="1">
      <c r="A34" s="42"/>
      <c r="B34" s="62" t="s">
        <v>489</v>
      </c>
      <c r="C34" s="42"/>
      <c r="D34" s="46"/>
      <c r="E34" s="667">
        <v>1086243.868685618</v>
      </c>
      <c r="F34" s="197">
        <f t="shared" si="1"/>
        <v>1120724.0036662137</v>
      </c>
      <c r="G34" s="428">
        <v>14787658.131621255</v>
      </c>
      <c r="H34" s="668">
        <v>13681371.87942706</v>
      </c>
      <c r="I34" s="428">
        <v>1936346.7980504378</v>
      </c>
      <c r="J34" s="670">
        <v>1916304.4145418738</v>
      </c>
      <c r="K34" s="428">
        <v>14702143.0641146</v>
      </c>
      <c r="L34" s="428">
        <v>13561376.676939823</v>
      </c>
      <c r="M34" s="169"/>
      <c r="N34" s="169"/>
      <c r="O34" s="169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</row>
    <row r="35" spans="1:56" s="43" customFormat="1" ht="13.65" customHeight="1">
      <c r="A35" s="42"/>
      <c r="B35" s="62" t="s">
        <v>490</v>
      </c>
      <c r="C35" s="42"/>
      <c r="D35" s="46"/>
      <c r="E35" s="667">
        <v>1717785.1406957714</v>
      </c>
      <c r="F35" s="197">
        <f t="shared" si="1"/>
        <v>1888432.7648592005</v>
      </c>
      <c r="G35" s="428">
        <v>30710913.090657409</v>
      </c>
      <c r="H35" s="668">
        <v>29768692.764606852</v>
      </c>
      <c r="I35" s="428">
        <v>6432512.7523457073</v>
      </c>
      <c r="J35" s="670">
        <v>7208077.5669909352</v>
      </c>
      <c r="K35" s="428">
        <v>30456614.018852521</v>
      </c>
      <c r="L35" s="428">
        <v>29343746.068638548</v>
      </c>
      <c r="M35" s="169"/>
      <c r="N35" s="169"/>
      <c r="O35" s="169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</row>
    <row r="36" spans="1:56" s="43" customFormat="1" ht="13.65" customHeight="1">
      <c r="A36" s="42"/>
      <c r="B36" s="62" t="s">
        <v>491</v>
      </c>
      <c r="C36" s="42"/>
      <c r="D36" s="46"/>
      <c r="E36" s="667">
        <v>1560102.3467901312</v>
      </c>
      <c r="F36" s="197">
        <f t="shared" si="1"/>
        <v>1815109.6002259552</v>
      </c>
      <c r="G36" s="428">
        <v>70797511.677221522</v>
      </c>
      <c r="H36" s="668">
        <v>69257109.891118452</v>
      </c>
      <c r="I36" s="428">
        <v>13098986.424984187</v>
      </c>
      <c r="J36" s="670">
        <v>13118686.985671327</v>
      </c>
      <c r="K36" s="428">
        <v>70059442.10785906</v>
      </c>
      <c r="L36" s="428">
        <v>68264033.068320245</v>
      </c>
      <c r="M36" s="169"/>
      <c r="N36" s="169"/>
      <c r="O36" s="169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</row>
    <row r="37" spans="1:56" s="43" customFormat="1" ht="13.65" customHeight="1">
      <c r="A37" s="42"/>
      <c r="B37" s="62" t="s">
        <v>492</v>
      </c>
      <c r="C37" s="42"/>
      <c r="D37" s="46"/>
      <c r="E37" s="667">
        <v>4474554.604165935</v>
      </c>
      <c r="F37" s="197">
        <f t="shared" si="1"/>
        <v>4702126.8197584227</v>
      </c>
      <c r="G37" s="428">
        <v>162260169.97021818</v>
      </c>
      <c r="H37" s="668">
        <v>150116050.03569442</v>
      </c>
      <c r="I37" s="428">
        <v>73079434.358765826</v>
      </c>
      <c r="J37" s="670">
        <v>65409869.028407983</v>
      </c>
      <c r="K37" s="428">
        <v>160277088.47642213</v>
      </c>
      <c r="L37" s="428">
        <v>147905396.32630587</v>
      </c>
      <c r="M37" s="169"/>
      <c r="N37" s="169"/>
      <c r="O37" s="169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</row>
    <row r="38" spans="1:56" s="43" customFormat="1" ht="13.65" customHeight="1">
      <c r="A38" s="42"/>
      <c r="B38" s="62" t="s">
        <v>493</v>
      </c>
      <c r="C38" s="42"/>
      <c r="D38" s="46"/>
      <c r="E38" s="667">
        <v>14384481.224915197</v>
      </c>
      <c r="F38" s="197">
        <f t="shared" si="1"/>
        <v>7943022.5347186327</v>
      </c>
      <c r="G38" s="428">
        <v>374873434.63148028</v>
      </c>
      <c r="H38" s="668">
        <v>339705069.34310222</v>
      </c>
      <c r="I38" s="428">
        <v>306052565.77471304</v>
      </c>
      <c r="J38" s="670">
        <v>285268681.71125013</v>
      </c>
      <c r="K38" s="428">
        <v>361521627.56917191</v>
      </c>
      <c r="L38" s="428">
        <v>332794720.97099036</v>
      </c>
      <c r="M38" s="169"/>
      <c r="N38" s="169"/>
      <c r="O38" s="169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</row>
    <row r="39" spans="1:56" s="43" customFormat="1" ht="13.65" customHeight="1">
      <c r="A39" s="42"/>
      <c r="B39" s="62" t="s">
        <v>494</v>
      </c>
      <c r="C39" s="42"/>
      <c r="D39" s="46"/>
      <c r="E39" s="667">
        <v>49090546.471201576</v>
      </c>
      <c r="F39" s="197">
        <f t="shared" si="1"/>
        <v>35222923.612686694</v>
      </c>
      <c r="G39" s="428">
        <v>690561440.29557586</v>
      </c>
      <c r="H39" s="668">
        <v>633433166.65965438</v>
      </c>
      <c r="I39" s="428">
        <v>472852506.17279965</v>
      </c>
      <c r="J39" s="670">
        <v>464814779.00807953</v>
      </c>
      <c r="K39" s="428">
        <v>660696065.32640457</v>
      </c>
      <c r="L39" s="428">
        <v>617435414.54899776</v>
      </c>
      <c r="M39" s="169"/>
      <c r="N39" s="169"/>
      <c r="O39" s="169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</row>
    <row r="40" spans="1:56" s="43" customFormat="1" ht="13.65" customHeight="1">
      <c r="A40" s="42"/>
      <c r="B40" s="62" t="s">
        <v>495</v>
      </c>
      <c r="C40" s="42"/>
      <c r="D40" s="46"/>
      <c r="E40" s="667">
        <v>171566118.84448415</v>
      </c>
      <c r="F40" s="197">
        <f t="shared" si="1"/>
        <v>149505787.33739042</v>
      </c>
      <c r="G40" s="428">
        <v>1661677409.1342328</v>
      </c>
      <c r="H40" s="668">
        <v>1437778432.1381223</v>
      </c>
      <c r="I40" s="428">
        <v>4079794860.7747288</v>
      </c>
      <c r="J40" s="670">
        <v>4027462002.6231027</v>
      </c>
      <c r="K40" s="428">
        <v>1612289000.0574858</v>
      </c>
      <c r="L40" s="428">
        <v>1410450354.568469</v>
      </c>
      <c r="M40" s="169"/>
      <c r="N40" s="169"/>
      <c r="O40" s="169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</row>
    <row r="41" spans="1:56" s="43" customFormat="1" ht="13.65" customHeight="1">
      <c r="A41" s="42"/>
      <c r="B41" s="62" t="s">
        <v>432</v>
      </c>
      <c r="C41" s="42"/>
      <c r="D41" s="46"/>
      <c r="E41" s="667">
        <v>600118975.18181813</v>
      </c>
      <c r="F41" s="197">
        <f t="shared" si="1"/>
        <v>401143287.36363602</v>
      </c>
      <c r="G41" s="428">
        <v>5547969877</v>
      </c>
      <c r="H41" s="668">
        <v>5157831610.727273</v>
      </c>
      <c r="I41" s="428">
        <v>1998716126.4545455</v>
      </c>
      <c r="J41" s="670">
        <v>2208696835.3636365</v>
      </c>
      <c r="K41" s="428">
        <v>5267562345.272727</v>
      </c>
      <c r="L41" s="428">
        <v>5076399766.818182</v>
      </c>
      <c r="M41" s="169"/>
      <c r="N41" s="169"/>
      <c r="O41" s="169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</row>
    <row r="42" spans="1:56" s="43" customFormat="1" ht="13.65" customHeight="1">
      <c r="A42" s="1100" t="s">
        <v>19</v>
      </c>
      <c r="B42" s="1100"/>
      <c r="C42" s="1100"/>
      <c r="D42" s="46"/>
      <c r="E42" s="667"/>
      <c r="F42" s="668"/>
      <c r="G42" s="428"/>
      <c r="H42" s="668"/>
      <c r="I42" s="428"/>
      <c r="J42" s="670"/>
      <c r="K42" s="428"/>
      <c r="L42" s="428"/>
      <c r="M42" s="169"/>
      <c r="N42" s="169"/>
      <c r="O42" s="169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</row>
    <row r="43" spans="1:56" s="43" customFormat="1" ht="13.65" customHeight="1">
      <c r="A43" s="42"/>
      <c r="B43" s="62" t="s">
        <v>487</v>
      </c>
      <c r="C43" s="42"/>
      <c r="D43" s="46"/>
      <c r="E43" s="667">
        <v>-737219.19072722225</v>
      </c>
      <c r="F43" s="197">
        <f t="shared" ref="F43:F52" si="2">K43-L43-I43+J43</f>
        <v>-789017.21298754564</v>
      </c>
      <c r="G43" s="428">
        <v>2472249.979901677</v>
      </c>
      <c r="H43" s="668">
        <v>2737741.3707130817</v>
      </c>
      <c r="I43" s="428">
        <v>1452166.0521657043</v>
      </c>
      <c r="J43" s="670">
        <v>980438.25224988512</v>
      </c>
      <c r="K43" s="428">
        <v>2368786.9606326735</v>
      </c>
      <c r="L43" s="428">
        <v>2686076.3737043999</v>
      </c>
      <c r="M43" s="169"/>
      <c r="N43" s="169"/>
      <c r="O43" s="169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</row>
    <row r="44" spans="1:56" s="43" customFormat="1" ht="13.65" customHeight="1">
      <c r="A44" s="42"/>
      <c r="B44" s="62" t="s">
        <v>488</v>
      </c>
      <c r="C44" s="42"/>
      <c r="D44" s="46"/>
      <c r="E44" s="667">
        <v>408371.08803028805</v>
      </c>
      <c r="F44" s="197">
        <f t="shared" si="2"/>
        <v>461756.71164698678</v>
      </c>
      <c r="G44" s="428">
        <v>7725963.0843653996</v>
      </c>
      <c r="H44" s="668">
        <v>7255143.6988525009</v>
      </c>
      <c r="I44" s="428">
        <v>1100164.7049010962</v>
      </c>
      <c r="J44" s="670">
        <v>1037716.4074184889</v>
      </c>
      <c r="K44" s="428">
        <v>7706534.9807717139</v>
      </c>
      <c r="L44" s="428">
        <v>7182329.9716421198</v>
      </c>
      <c r="M44" s="169"/>
      <c r="N44" s="169"/>
      <c r="O44" s="169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</row>
    <row r="45" spans="1:56" s="43" customFormat="1" ht="13.65" customHeight="1">
      <c r="A45" s="42"/>
      <c r="B45" s="62" t="s">
        <v>489</v>
      </c>
      <c r="C45" s="42"/>
      <c r="D45" s="46"/>
      <c r="E45" s="667">
        <v>750875.90834777756</v>
      </c>
      <c r="F45" s="197">
        <f t="shared" si="2"/>
        <v>875588.35967654525</v>
      </c>
      <c r="G45" s="428">
        <v>15245230.253942331</v>
      </c>
      <c r="H45" s="668">
        <v>13747770.063415308</v>
      </c>
      <c r="I45" s="428">
        <v>2740331.6729572006</v>
      </c>
      <c r="J45" s="670">
        <v>1993747.3907779676</v>
      </c>
      <c r="K45" s="428">
        <v>15183072.389961885</v>
      </c>
      <c r="L45" s="428">
        <v>13560899.748106107</v>
      </c>
      <c r="M45" s="169"/>
      <c r="N45" s="169"/>
      <c r="O45" s="169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</row>
    <row r="46" spans="1:56" s="43" customFormat="1" ht="13.65" customHeight="1">
      <c r="A46" s="98"/>
      <c r="B46" s="62" t="s">
        <v>490</v>
      </c>
      <c r="C46" s="98"/>
      <c r="D46" s="46"/>
      <c r="E46" s="667">
        <v>1772081.8738677758</v>
      </c>
      <c r="F46" s="197">
        <f t="shared" si="2"/>
        <v>1889682.2439288991</v>
      </c>
      <c r="G46" s="428">
        <v>31997677.891098358</v>
      </c>
      <c r="H46" s="668">
        <v>28931318.66210565</v>
      </c>
      <c r="I46" s="428">
        <v>7052585.3669775873</v>
      </c>
      <c r="J46" s="670">
        <v>5758308.0118526714</v>
      </c>
      <c r="K46" s="428">
        <v>31549060.660259839</v>
      </c>
      <c r="L46" s="428">
        <v>28365101.061206024</v>
      </c>
      <c r="M46" s="169"/>
      <c r="N46" s="169"/>
      <c r="O46" s="169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</row>
    <row r="47" spans="1:56" s="43" customFormat="1" ht="13.65" customHeight="1">
      <c r="A47" s="98"/>
      <c r="B47" s="62" t="s">
        <v>491</v>
      </c>
      <c r="C47" s="98"/>
      <c r="D47" s="46"/>
      <c r="E47" s="667">
        <v>2412934.3187887552</v>
      </c>
      <c r="F47" s="197">
        <f t="shared" si="2"/>
        <v>2434061.6427761801</v>
      </c>
      <c r="G47" s="428">
        <v>70441273.099200711</v>
      </c>
      <c r="H47" s="668">
        <v>66515068.231072076</v>
      </c>
      <c r="I47" s="428">
        <v>13670296.444922063</v>
      </c>
      <c r="J47" s="670">
        <v>12157025.895582214</v>
      </c>
      <c r="K47" s="428">
        <v>69730476.477183059</v>
      </c>
      <c r="L47" s="428">
        <v>65783144.285067029</v>
      </c>
      <c r="M47" s="169"/>
      <c r="N47" s="169"/>
      <c r="O47" s="169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</row>
    <row r="48" spans="1:56" s="43" customFormat="1" ht="13.65" customHeight="1">
      <c r="A48" s="98"/>
      <c r="B48" s="62" t="s">
        <v>492</v>
      </c>
      <c r="C48" s="98"/>
      <c r="D48" s="46"/>
      <c r="E48" s="667">
        <v>4860111.8716140101</v>
      </c>
      <c r="F48" s="197">
        <f t="shared" si="2"/>
        <v>3407312.5671525002</v>
      </c>
      <c r="G48" s="428">
        <v>161989193.92014182</v>
      </c>
      <c r="H48" s="668">
        <v>156129150.48428112</v>
      </c>
      <c r="I48" s="428">
        <v>72361553.165474594</v>
      </c>
      <c r="J48" s="670">
        <v>71361621.601227909</v>
      </c>
      <c r="K48" s="428">
        <v>158396016.04736319</v>
      </c>
      <c r="L48" s="428">
        <v>153988771.91596401</v>
      </c>
      <c r="M48" s="169"/>
      <c r="N48" s="169"/>
      <c r="O48" s="169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</row>
    <row r="49" spans="1:56" s="43" customFormat="1" ht="13.65" customHeight="1">
      <c r="A49" s="98"/>
      <c r="B49" s="62" t="s">
        <v>493</v>
      </c>
      <c r="C49" s="98"/>
      <c r="D49" s="46"/>
      <c r="E49" s="667">
        <v>16878285.132876787</v>
      </c>
      <c r="F49" s="197">
        <f t="shared" si="2"/>
        <v>16270406.84779501</v>
      </c>
      <c r="G49" s="428">
        <v>379053999.15096796</v>
      </c>
      <c r="H49" s="668">
        <v>349661526.73078614</v>
      </c>
      <c r="I49" s="428">
        <v>434615670.15469325</v>
      </c>
      <c r="J49" s="670">
        <v>422101482.86738813</v>
      </c>
      <c r="K49" s="428">
        <v>372782291.81870705</v>
      </c>
      <c r="L49" s="428">
        <v>343997697.68360692</v>
      </c>
      <c r="M49" s="169"/>
      <c r="N49" s="169"/>
      <c r="O49" s="169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</row>
    <row r="50" spans="1:56" s="43" customFormat="1" ht="13.65" customHeight="1">
      <c r="A50" s="98"/>
      <c r="B50" s="62" t="s">
        <v>494</v>
      </c>
      <c r="C50" s="98"/>
      <c r="D50" s="46"/>
      <c r="E50" s="667">
        <v>54293733.740799241</v>
      </c>
      <c r="F50" s="197">
        <f t="shared" si="2"/>
        <v>51616592.03075695</v>
      </c>
      <c r="G50" s="442">
        <v>637928755.91238439</v>
      </c>
      <c r="H50" s="668">
        <v>619706696.19917572</v>
      </c>
      <c r="I50" s="442">
        <v>628944404.57008135</v>
      </c>
      <c r="J50" s="679">
        <v>665016078.59767163</v>
      </c>
      <c r="K50" s="428">
        <v>620949141.68529058</v>
      </c>
      <c r="L50" s="428">
        <v>605404223.6821239</v>
      </c>
      <c r="M50" s="169"/>
      <c r="N50" s="169"/>
      <c r="O50" s="169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</row>
    <row r="51" spans="1:56" s="43" customFormat="1" ht="13.65" customHeight="1">
      <c r="A51" s="98"/>
      <c r="B51" s="62" t="s">
        <v>495</v>
      </c>
      <c r="C51" s="98"/>
      <c r="D51" s="46"/>
      <c r="E51" s="675">
        <v>159193500.90751696</v>
      </c>
      <c r="F51" s="197">
        <f t="shared" si="2"/>
        <v>136775624.46412802</v>
      </c>
      <c r="G51" s="453">
        <v>1573825674.6258285</v>
      </c>
      <c r="H51" s="669">
        <v>1543507603.5198858</v>
      </c>
      <c r="I51" s="453">
        <v>4129115770.9483976</v>
      </c>
      <c r="J51" s="453">
        <v>4257991200.7499719</v>
      </c>
      <c r="K51" s="428">
        <v>1521532872.6881692</v>
      </c>
      <c r="L51" s="428">
        <v>1513632678.0256152</v>
      </c>
      <c r="M51" s="169"/>
      <c r="N51" s="169"/>
      <c r="O51" s="169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</row>
    <row r="52" spans="1:56" s="43" customFormat="1" ht="13.65" customHeight="1">
      <c r="A52" s="98"/>
      <c r="B52" s="62" t="s">
        <v>432</v>
      </c>
      <c r="C52" s="98"/>
      <c r="D52" s="46"/>
      <c r="E52" s="671">
        <v>506843855.51420671</v>
      </c>
      <c r="F52" s="197">
        <f t="shared" si="2"/>
        <v>359494467.30332088</v>
      </c>
      <c r="G52" s="670">
        <v>4346624069.5299025</v>
      </c>
      <c r="H52" s="670">
        <v>4165241066.3654284</v>
      </c>
      <c r="I52" s="670">
        <v>1384644221.7631664</v>
      </c>
      <c r="J52" s="670">
        <v>1710105074.1128993</v>
      </c>
      <c r="K52" s="428">
        <v>4140199983.3115888</v>
      </c>
      <c r="L52" s="428">
        <v>4106166368.3580008</v>
      </c>
      <c r="M52" s="169"/>
      <c r="N52" s="169"/>
      <c r="O52" s="169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</row>
    <row r="53" spans="1:56" s="43" customFormat="1" ht="13.65" customHeight="1">
      <c r="A53" s="1100" t="s">
        <v>20</v>
      </c>
      <c r="B53" s="1100"/>
      <c r="C53" s="1100"/>
      <c r="D53" s="2"/>
      <c r="E53" s="671"/>
      <c r="F53" s="670"/>
      <c r="G53" s="670"/>
      <c r="H53" s="670"/>
      <c r="I53" s="670"/>
      <c r="J53" s="670"/>
      <c r="K53" s="428"/>
      <c r="L53" s="428"/>
      <c r="M53" s="169"/>
      <c r="N53" s="169"/>
      <c r="O53" s="169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</row>
    <row r="54" spans="1:56" s="43" customFormat="1" ht="13.65" customHeight="1">
      <c r="A54" s="44"/>
      <c r="B54" s="62" t="s">
        <v>487</v>
      </c>
      <c r="C54" s="44"/>
      <c r="D54" s="180"/>
      <c r="E54" s="671">
        <v>282747.87273426936</v>
      </c>
      <c r="F54" s="197">
        <f t="shared" ref="F54:F63" si="3">K54-L54-I54+J54</f>
        <v>274390.23871959944</v>
      </c>
      <c r="G54" s="670">
        <v>4345129.1100846548</v>
      </c>
      <c r="H54" s="670">
        <v>4023357.5259561148</v>
      </c>
      <c r="I54" s="670">
        <v>230949.36498399149</v>
      </c>
      <c r="J54" s="670">
        <v>191925.65358971377</v>
      </c>
      <c r="K54" s="428">
        <v>4331558.9483239632</v>
      </c>
      <c r="L54" s="428">
        <v>4018144.998210086</v>
      </c>
      <c r="M54" s="169"/>
      <c r="N54" s="169"/>
      <c r="O54" s="169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</row>
    <row r="55" spans="1:56" s="43" customFormat="1" ht="13.65" customHeight="1">
      <c r="A55" s="6"/>
      <c r="B55" s="62" t="s">
        <v>488</v>
      </c>
      <c r="C55" s="6"/>
      <c r="D55" s="2"/>
      <c r="E55" s="671">
        <v>425004.63222558051</v>
      </c>
      <c r="F55" s="197">
        <f t="shared" si="3"/>
        <v>439196.26429864223</v>
      </c>
      <c r="G55" s="670">
        <v>6855642.0702648656</v>
      </c>
      <c r="H55" s="670">
        <v>6253533.0453508552</v>
      </c>
      <c r="I55" s="670">
        <v>517236.83048349904</v>
      </c>
      <c r="J55" s="670">
        <v>340132.4377950693</v>
      </c>
      <c r="K55" s="428">
        <v>6847360.0073447926</v>
      </c>
      <c r="L55" s="428">
        <v>6231059.3503577206</v>
      </c>
      <c r="M55" s="169"/>
      <c r="N55" s="169"/>
      <c r="O55" s="169"/>
    </row>
    <row r="56" spans="1:56" s="43" customFormat="1" ht="13.65" customHeight="1">
      <c r="A56" s="98"/>
      <c r="B56" s="62" t="s">
        <v>489</v>
      </c>
      <c r="C56" s="98"/>
      <c r="D56" s="46"/>
      <c r="E56" s="671">
        <v>824730.65718047565</v>
      </c>
      <c r="F56" s="197">
        <f t="shared" si="3"/>
        <v>875958.79567626887</v>
      </c>
      <c r="G56" s="670">
        <v>11255442.009586552</v>
      </c>
      <c r="H56" s="670">
        <v>10279617.710740045</v>
      </c>
      <c r="I56" s="670">
        <v>840271.29599079688</v>
      </c>
      <c r="J56" s="670">
        <v>689177.65432475728</v>
      </c>
      <c r="K56" s="428">
        <v>11246875.883692527</v>
      </c>
      <c r="L56" s="428">
        <v>10219823.446350219</v>
      </c>
      <c r="M56" s="169"/>
      <c r="N56" s="169"/>
      <c r="O56" s="169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</row>
    <row r="57" spans="1:56" s="43" customFormat="1" ht="13.65" customHeight="1">
      <c r="A57" s="98"/>
      <c r="B57" s="62" t="s">
        <v>490</v>
      </c>
      <c r="C57" s="98"/>
      <c r="D57" s="46"/>
      <c r="E57" s="671">
        <v>1219030.0023635982</v>
      </c>
      <c r="F57" s="197">
        <f t="shared" si="3"/>
        <v>1280983.4505664005</v>
      </c>
      <c r="G57" s="670">
        <v>20983479.867782529</v>
      </c>
      <c r="H57" s="670">
        <v>18663851.356948733</v>
      </c>
      <c r="I57" s="670">
        <v>3041249.0578252766</v>
      </c>
      <c r="J57" s="670">
        <v>1940650.549355081</v>
      </c>
      <c r="K57" s="428">
        <v>20874865.338637229</v>
      </c>
      <c r="L57" s="428">
        <v>18493283.379600633</v>
      </c>
      <c r="M57" s="169"/>
      <c r="N57" s="169"/>
      <c r="O57" s="169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</row>
    <row r="58" spans="1:56" s="43" customFormat="1" ht="13.65" customHeight="1">
      <c r="A58" s="98"/>
      <c r="B58" s="62" t="s">
        <v>491</v>
      </c>
      <c r="C58" s="98"/>
      <c r="D58" s="46"/>
      <c r="E58" s="671">
        <v>1339737.1989057863</v>
      </c>
      <c r="F58" s="197">
        <f t="shared" si="3"/>
        <v>1508028.6662981315</v>
      </c>
      <c r="G58" s="670">
        <v>37929612.782024816</v>
      </c>
      <c r="H58" s="670">
        <v>35620995.105468065</v>
      </c>
      <c r="I58" s="670">
        <v>6415287.3631380163</v>
      </c>
      <c r="J58" s="670">
        <v>5446406.8854870936</v>
      </c>
      <c r="K58" s="428">
        <v>37722299.190051042</v>
      </c>
      <c r="L58" s="428">
        <v>35245390.046101987</v>
      </c>
      <c r="M58" s="169"/>
      <c r="N58" s="169"/>
      <c r="O58" s="169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</row>
    <row r="59" spans="1:56" s="43" customFormat="1" ht="13.65" customHeight="1">
      <c r="A59" s="98"/>
      <c r="B59" s="62" t="s">
        <v>492</v>
      </c>
      <c r="C59" s="98"/>
      <c r="D59" s="46"/>
      <c r="E59" s="671">
        <v>1055009.7179115352</v>
      </c>
      <c r="F59" s="197">
        <f t="shared" si="3"/>
        <v>1379360.5761219077</v>
      </c>
      <c r="G59" s="670">
        <v>69002645.814634696</v>
      </c>
      <c r="H59" s="670">
        <v>65667254.995172434</v>
      </c>
      <c r="I59" s="670">
        <v>19662567.266221713</v>
      </c>
      <c r="J59" s="670">
        <v>17382186.164670996</v>
      </c>
      <c r="K59" s="428">
        <v>68172230.410943076</v>
      </c>
      <c r="L59" s="428">
        <v>64512488.733270451</v>
      </c>
      <c r="M59" s="169"/>
      <c r="N59" s="169"/>
      <c r="O59" s="169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</row>
    <row r="60" spans="1:56" s="43" customFormat="1" ht="13.65" customHeight="1">
      <c r="A60" s="98"/>
      <c r="B60" s="62" t="s">
        <v>493</v>
      </c>
      <c r="C60" s="98"/>
      <c r="D60" s="46"/>
      <c r="E60" s="671">
        <v>2809779.286138935</v>
      </c>
      <c r="F60" s="197">
        <f t="shared" si="3"/>
        <v>3318934.9225336611</v>
      </c>
      <c r="G60" s="670">
        <v>108840515.39264496</v>
      </c>
      <c r="H60" s="670">
        <v>103598487.43445539</v>
      </c>
      <c r="I60" s="670">
        <v>39036373.386980735</v>
      </c>
      <c r="J60" s="670">
        <v>36604124.714930095</v>
      </c>
      <c r="K60" s="428">
        <v>107330839.74434575</v>
      </c>
      <c r="L60" s="428">
        <v>101579656.14976145</v>
      </c>
      <c r="M60" s="169"/>
      <c r="N60" s="169"/>
      <c r="O60" s="169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</row>
    <row r="61" spans="1:56" s="43" customFormat="1" ht="13.65" customHeight="1">
      <c r="A61" s="98"/>
      <c r="B61" s="62" t="s">
        <v>494</v>
      </c>
      <c r="C61" s="98"/>
      <c r="D61" s="46"/>
      <c r="E61" s="671">
        <v>12751819.752506381</v>
      </c>
      <c r="F61" s="197">
        <f t="shared" si="3"/>
        <v>12266921.983578056</v>
      </c>
      <c r="G61" s="670">
        <v>191264386.16343576</v>
      </c>
      <c r="H61" s="670">
        <v>180207688.26355359</v>
      </c>
      <c r="I61" s="670">
        <v>74418293.548507318</v>
      </c>
      <c r="J61" s="670">
        <v>76113415.401131645</v>
      </c>
      <c r="K61" s="428">
        <v>188550890.81320506</v>
      </c>
      <c r="L61" s="428">
        <v>177979090.68225133</v>
      </c>
      <c r="M61" s="169"/>
      <c r="N61" s="169"/>
      <c r="O61" s="169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</row>
    <row r="62" spans="1:56" s="43" customFormat="1" ht="13.65" customHeight="1">
      <c r="A62" s="98"/>
      <c r="B62" s="62" t="s">
        <v>495</v>
      </c>
      <c r="C62" s="98"/>
      <c r="D62" s="46"/>
      <c r="E62" s="671">
        <v>-1505417.703877718</v>
      </c>
      <c r="F62" s="197">
        <f t="shared" si="3"/>
        <v>-2304653.3439526558</v>
      </c>
      <c r="G62" s="670">
        <v>272046969.70359927</v>
      </c>
      <c r="H62" s="670">
        <v>302071096.88926476</v>
      </c>
      <c r="I62" s="670">
        <v>282288646.52699733</v>
      </c>
      <c r="J62" s="670">
        <v>310807356.00878525</v>
      </c>
      <c r="K62" s="428">
        <v>264037844.84545317</v>
      </c>
      <c r="L62" s="428">
        <v>294861207.67119372</v>
      </c>
      <c r="M62" s="169"/>
      <c r="N62" s="169"/>
      <c r="O62" s="169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</row>
    <row r="63" spans="1:56" s="44" customFormat="1" ht="13.65" customHeight="1" thickBot="1">
      <c r="A63" s="100"/>
      <c r="B63" s="63" t="s">
        <v>432</v>
      </c>
      <c r="C63" s="100"/>
      <c r="D63" s="181"/>
      <c r="E63" s="676">
        <v>123872127.19033797</v>
      </c>
      <c r="F63" s="198">
        <f t="shared" si="3"/>
        <v>78903174.647883892</v>
      </c>
      <c r="G63" s="672">
        <v>1470273525.2470086</v>
      </c>
      <c r="H63" s="672">
        <v>1374075060.8919168</v>
      </c>
      <c r="I63" s="672">
        <v>2426511076.8111043</v>
      </c>
      <c r="J63" s="672">
        <v>2454184739.6463504</v>
      </c>
      <c r="K63" s="428">
        <v>1395806890.2325175</v>
      </c>
      <c r="L63" s="428">
        <v>1344577378.4198794</v>
      </c>
      <c r="M63" s="169"/>
      <c r="N63" s="169"/>
      <c r="O63" s="169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</row>
    <row r="64" spans="1:56" s="408" customFormat="1" ht="27.75" customHeight="1">
      <c r="A64" s="1248" t="s">
        <v>924</v>
      </c>
      <c r="B64" s="1249"/>
      <c r="C64" s="1249"/>
      <c r="D64" s="1249"/>
      <c r="E64" s="1249"/>
      <c r="F64" s="1249"/>
      <c r="G64" s="1249"/>
      <c r="H64" s="1249"/>
      <c r="I64" s="1249"/>
      <c r="J64" s="1249"/>
      <c r="K64" s="1249"/>
      <c r="L64" s="1249"/>
    </row>
    <row r="65" spans="2:11" s="43" customFormat="1">
      <c r="B65" s="14"/>
      <c r="C65" s="14"/>
      <c r="D65" s="15"/>
      <c r="I65" s="44"/>
      <c r="J65" s="44"/>
      <c r="K65" s="44"/>
    </row>
  </sheetData>
  <mergeCells count="34">
    <mergeCell ref="A3:C5"/>
    <mergeCell ref="F3:F5"/>
    <mergeCell ref="K3:K5"/>
    <mergeCell ref="J3:J5"/>
    <mergeCell ref="L3:L5"/>
    <mergeCell ref="I3:I5"/>
    <mergeCell ref="I1:L1"/>
    <mergeCell ref="A18:C18"/>
    <mergeCell ref="A42:C42"/>
    <mergeCell ref="A9:C9"/>
    <mergeCell ref="A14:C14"/>
    <mergeCell ref="A16:C16"/>
    <mergeCell ref="A24:C24"/>
    <mergeCell ref="A13:C13"/>
    <mergeCell ref="A11:C11"/>
    <mergeCell ref="A7:C7"/>
    <mergeCell ref="G3:G5"/>
    <mergeCell ref="H3:H5"/>
    <mergeCell ref="A8:C8"/>
    <mergeCell ref="A1:H1"/>
    <mergeCell ref="E3:E5"/>
    <mergeCell ref="A6:C6"/>
    <mergeCell ref="A64:L64"/>
    <mergeCell ref="A15:C15"/>
    <mergeCell ref="A12:C12"/>
    <mergeCell ref="A10:C10"/>
    <mergeCell ref="A20:C20"/>
    <mergeCell ref="A21:C21"/>
    <mergeCell ref="A53:C53"/>
    <mergeCell ref="A31:C31"/>
    <mergeCell ref="A17:C17"/>
    <mergeCell ref="A19:C19"/>
    <mergeCell ref="A22:C22"/>
    <mergeCell ref="A23:C23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8" max="57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indexed="13"/>
  </sheetPr>
  <dimension ref="A1:BC73"/>
  <sheetViews>
    <sheetView view="pageBreakPreview" zoomScaleNormal="50" zoomScaleSheetLayoutView="75" workbookViewId="0">
      <selection activeCell="A16" sqref="A16:C20"/>
    </sheetView>
  </sheetViews>
  <sheetFormatPr defaultColWidth="9.109375" defaultRowHeight="15.6"/>
  <cols>
    <col min="1" max="1" width="2.33203125" style="37" customWidth="1"/>
    <col min="2" max="2" width="17.33203125" style="37" customWidth="1"/>
    <col min="3" max="3" width="2.33203125" style="37" customWidth="1"/>
    <col min="4" max="4" width="1.6640625" style="38" customWidth="1"/>
    <col min="5" max="9" width="15.33203125" style="25" customWidth="1"/>
    <col min="10" max="10" width="15.33203125" style="87" customWidth="1"/>
    <col min="11" max="13" width="15.33203125" style="25" customWidth="1"/>
    <col min="14" max="14" width="15.33203125" style="87" customWidth="1"/>
    <col min="15" max="15" width="2.33203125" style="37" customWidth="1"/>
    <col min="16" max="16" width="17.33203125" style="37" customWidth="1"/>
    <col min="17" max="17" width="2.33203125" style="37" customWidth="1"/>
    <col min="18" max="18" width="1.6640625" style="38" customWidth="1"/>
    <col min="19" max="19" width="14.109375" style="25" customWidth="1"/>
    <col min="20" max="22" width="13.88671875" style="25" customWidth="1"/>
    <col min="23" max="23" width="15.5546875" style="25" customWidth="1"/>
    <col min="24" max="24" width="23.44140625" style="25" customWidth="1"/>
    <col min="25" max="25" width="18.33203125" style="25" customWidth="1"/>
    <col min="26" max="26" width="20.88671875" style="25" customWidth="1"/>
    <col min="27" max="28" width="19.6640625" style="25" customWidth="1"/>
    <col min="29" max="29" width="11.44140625" style="25" customWidth="1"/>
    <col min="30" max="16384" width="9.109375" style="25"/>
  </cols>
  <sheetData>
    <row r="1" spans="1:55" s="24" customFormat="1" ht="35.1" customHeight="1">
      <c r="A1" s="1319" t="s">
        <v>369</v>
      </c>
      <c r="B1" s="1319"/>
      <c r="C1" s="1319"/>
      <c r="D1" s="1319"/>
      <c r="E1" s="1319"/>
      <c r="F1" s="1319"/>
      <c r="G1" s="1319"/>
      <c r="H1" s="1319"/>
      <c r="I1" s="1305" t="s">
        <v>314</v>
      </c>
      <c r="J1" s="1305"/>
      <c r="K1" s="1305"/>
      <c r="L1" s="1305"/>
      <c r="M1" s="1305"/>
      <c r="N1" s="1305"/>
      <c r="O1" s="1319" t="s">
        <v>370</v>
      </c>
      <c r="P1" s="1319"/>
      <c r="Q1" s="1319"/>
      <c r="R1" s="1319"/>
      <c r="S1" s="1319"/>
      <c r="T1" s="1319"/>
      <c r="U1" s="1319"/>
      <c r="V1" s="1319"/>
      <c r="W1" s="1319"/>
      <c r="X1" s="1305" t="s">
        <v>316</v>
      </c>
      <c r="Y1" s="1305"/>
      <c r="Z1" s="1305"/>
      <c r="AA1" s="1305"/>
      <c r="AB1" s="1305"/>
    </row>
    <row r="2" spans="1:55" ht="12.9" customHeight="1" thickBot="1">
      <c r="A2" s="25"/>
      <c r="B2" s="26"/>
      <c r="C2" s="26"/>
      <c r="D2" s="27"/>
      <c r="E2" s="39"/>
      <c r="F2" s="39"/>
      <c r="G2" s="39"/>
      <c r="H2" s="39"/>
      <c r="I2" s="39"/>
      <c r="K2" s="39"/>
      <c r="L2" s="39"/>
      <c r="M2" s="39"/>
      <c r="N2" s="28" t="s">
        <v>66</v>
      </c>
      <c r="O2" s="25"/>
      <c r="P2" s="26"/>
      <c r="Q2" s="26"/>
      <c r="R2" s="27"/>
      <c r="S2" s="39"/>
      <c r="T2" s="39"/>
      <c r="U2" s="28"/>
      <c r="V2" s="39"/>
      <c r="W2" s="39"/>
      <c r="X2" s="39"/>
      <c r="Y2" s="39"/>
      <c r="Z2" s="39"/>
      <c r="AA2" s="39"/>
      <c r="AB2" s="28" t="s">
        <v>66</v>
      </c>
    </row>
    <row r="3" spans="1:55" ht="21" customHeight="1">
      <c r="A3" s="1300" t="s">
        <v>23</v>
      </c>
      <c r="B3" s="1300"/>
      <c r="C3" s="1300"/>
      <c r="D3" s="29"/>
      <c r="E3" s="1201" t="s">
        <v>78</v>
      </c>
      <c r="F3" s="1257" t="s">
        <v>227</v>
      </c>
      <c r="G3" s="1258"/>
      <c r="H3" s="1258"/>
      <c r="I3" s="1258"/>
      <c r="J3" s="1258"/>
      <c r="K3" s="1258"/>
      <c r="L3" s="1258"/>
      <c r="M3" s="1258"/>
      <c r="N3" s="1258"/>
      <c r="O3" s="1300" t="s">
        <v>23</v>
      </c>
      <c r="P3" s="1300"/>
      <c r="Q3" s="1300"/>
      <c r="R3" s="29"/>
      <c r="S3" s="1274" t="s">
        <v>228</v>
      </c>
      <c r="T3" s="1342"/>
      <c r="U3" s="1342"/>
      <c r="V3" s="1342"/>
      <c r="W3" s="1342"/>
      <c r="X3" s="1342"/>
      <c r="Y3" s="1343"/>
      <c r="Z3" s="19" t="s">
        <v>513</v>
      </c>
      <c r="AA3" s="19"/>
      <c r="AB3" s="20"/>
    </row>
    <row r="4" spans="1:55" ht="20.25" customHeight="1">
      <c r="A4" s="1301"/>
      <c r="B4" s="1301"/>
      <c r="C4" s="1301"/>
      <c r="D4" s="30"/>
      <c r="E4" s="1202"/>
      <c r="F4" s="1238" t="s">
        <v>204</v>
      </c>
      <c r="G4" s="1337" t="s">
        <v>229</v>
      </c>
      <c r="H4" s="1338"/>
      <c r="I4" s="1338"/>
      <c r="J4" s="1338"/>
      <c r="K4" s="1338"/>
      <c r="L4" s="1338"/>
      <c r="M4" s="1338"/>
      <c r="N4" s="1339"/>
      <c r="O4" s="1301"/>
      <c r="P4" s="1301"/>
      <c r="Q4" s="1301"/>
      <c r="R4" s="30"/>
      <c r="S4" s="1269" t="s">
        <v>230</v>
      </c>
      <c r="T4" s="1344"/>
      <c r="U4" s="1344"/>
      <c r="V4" s="1344"/>
      <c r="W4" s="1344"/>
      <c r="X4" s="1344"/>
      <c r="Y4" s="1345"/>
      <c r="Z4" s="1238" t="s">
        <v>204</v>
      </c>
      <c r="AA4" s="1238" t="s">
        <v>231</v>
      </c>
      <c r="AB4" s="1241" t="s">
        <v>232</v>
      </c>
    </row>
    <row r="5" spans="1:55" ht="15" customHeight="1">
      <c r="A5" s="1301"/>
      <c r="B5" s="1301"/>
      <c r="C5" s="1301"/>
      <c r="D5" s="30"/>
      <c r="E5" s="1202"/>
      <c r="F5" s="1202"/>
      <c r="G5" s="1238" t="s">
        <v>68</v>
      </c>
      <c r="H5" s="1238" t="s">
        <v>233</v>
      </c>
      <c r="I5" s="1242" t="s">
        <v>234</v>
      </c>
      <c r="J5" s="1238" t="s">
        <v>235</v>
      </c>
      <c r="K5" s="1238" t="s">
        <v>179</v>
      </c>
      <c r="L5" s="1238" t="s">
        <v>236</v>
      </c>
      <c r="M5" s="1238" t="s">
        <v>237</v>
      </c>
      <c r="N5" s="1238" t="s">
        <v>238</v>
      </c>
      <c r="O5" s="1301"/>
      <c r="P5" s="1301"/>
      <c r="Q5" s="1301"/>
      <c r="R5" s="30"/>
      <c r="S5" s="1238" t="s">
        <v>68</v>
      </c>
      <c r="T5" s="1238" t="s">
        <v>168</v>
      </c>
      <c r="U5" s="1238" t="s">
        <v>239</v>
      </c>
      <c r="V5" s="1238" t="s">
        <v>240</v>
      </c>
      <c r="W5" s="1238" t="s">
        <v>241</v>
      </c>
      <c r="X5" s="1242" t="s">
        <v>242</v>
      </c>
      <c r="Y5" s="1238" t="s">
        <v>243</v>
      </c>
      <c r="Z5" s="1340"/>
      <c r="AA5" s="1340"/>
      <c r="AB5" s="1335"/>
    </row>
    <row r="6" spans="1:55" ht="48.75" customHeight="1">
      <c r="A6" s="1302"/>
      <c r="B6" s="1302"/>
      <c r="C6" s="1302"/>
      <c r="D6" s="31"/>
      <c r="E6" s="1203"/>
      <c r="F6" s="1203"/>
      <c r="G6" s="1203"/>
      <c r="H6" s="1203"/>
      <c r="I6" s="1161"/>
      <c r="J6" s="1203"/>
      <c r="K6" s="1203"/>
      <c r="L6" s="1203"/>
      <c r="M6" s="1203"/>
      <c r="N6" s="1203"/>
      <c r="O6" s="1302"/>
      <c r="P6" s="1302"/>
      <c r="Q6" s="1302"/>
      <c r="R6" s="31"/>
      <c r="S6" s="1203"/>
      <c r="T6" s="1203"/>
      <c r="U6" s="1203"/>
      <c r="V6" s="1203"/>
      <c r="W6" s="1203"/>
      <c r="X6" s="1161"/>
      <c r="Y6" s="1203"/>
      <c r="Z6" s="1341"/>
      <c r="AA6" s="1341"/>
      <c r="AB6" s="1336"/>
    </row>
    <row r="7" spans="1:55" s="40" customFormat="1" ht="24.6" hidden="1" customHeight="1">
      <c r="A7" s="1297" t="s">
        <v>212</v>
      </c>
      <c r="B7" s="1297"/>
      <c r="C7" s="1297"/>
      <c r="D7" s="32"/>
      <c r="E7" s="57">
        <v>33164217</v>
      </c>
      <c r="F7" s="58">
        <v>31816173</v>
      </c>
      <c r="G7" s="58"/>
      <c r="H7" s="58">
        <v>18735446</v>
      </c>
      <c r="I7" s="58">
        <v>6632984</v>
      </c>
      <c r="J7" s="58">
        <v>240112</v>
      </c>
      <c r="K7" s="58">
        <v>283593</v>
      </c>
      <c r="L7" s="58">
        <v>46955</v>
      </c>
      <c r="M7" s="58">
        <v>267556</v>
      </c>
      <c r="N7" s="58">
        <v>2209893</v>
      </c>
      <c r="O7" s="1297" t="s">
        <v>212</v>
      </c>
      <c r="P7" s="1297"/>
      <c r="Q7" s="1297"/>
      <c r="R7" s="32"/>
      <c r="S7" s="58"/>
      <c r="T7" s="57">
        <v>1558551</v>
      </c>
      <c r="U7" s="58">
        <v>85271</v>
      </c>
      <c r="V7" s="58">
        <v>97919</v>
      </c>
      <c r="W7" s="58">
        <v>198580</v>
      </c>
      <c r="X7" s="58">
        <v>110347</v>
      </c>
      <c r="Y7" s="58">
        <v>1071222</v>
      </c>
      <c r="Z7" s="58">
        <v>1348044</v>
      </c>
      <c r="AA7" s="58">
        <v>709039</v>
      </c>
      <c r="AB7" s="58">
        <v>639005</v>
      </c>
    </row>
    <row r="8" spans="1:55" s="40" customFormat="1" ht="24.6" hidden="1" customHeight="1">
      <c r="A8" s="1296" t="s">
        <v>226</v>
      </c>
      <c r="B8" s="1296"/>
      <c r="C8" s="1296"/>
      <c r="D8" s="32"/>
      <c r="E8" s="60">
        <v>32569579</v>
      </c>
      <c r="F8" s="59">
        <v>30497935</v>
      </c>
      <c r="G8" s="59"/>
      <c r="H8" s="59">
        <v>16632055</v>
      </c>
      <c r="I8" s="59">
        <v>6210973</v>
      </c>
      <c r="J8" s="59">
        <v>100491</v>
      </c>
      <c r="K8" s="59">
        <v>234783</v>
      </c>
      <c r="L8" s="59">
        <v>48324</v>
      </c>
      <c r="M8" s="59">
        <v>283747</v>
      </c>
      <c r="N8" s="59">
        <v>3743315</v>
      </c>
      <c r="O8" s="1296" t="s">
        <v>213</v>
      </c>
      <c r="P8" s="1296"/>
      <c r="Q8" s="1296"/>
      <c r="R8" s="32"/>
      <c r="S8" s="59"/>
      <c r="T8" s="60">
        <v>1497076</v>
      </c>
      <c r="U8" s="59">
        <v>79351</v>
      </c>
      <c r="V8" s="59">
        <v>95354</v>
      </c>
      <c r="W8" s="59">
        <v>176297</v>
      </c>
      <c r="X8" s="59">
        <v>158591</v>
      </c>
      <c r="Y8" s="59">
        <v>919943</v>
      </c>
      <c r="Z8" s="59">
        <v>2071644</v>
      </c>
      <c r="AA8" s="59">
        <v>1060079</v>
      </c>
      <c r="AB8" s="59">
        <v>1011565</v>
      </c>
    </row>
    <row r="9" spans="1:55" s="40" customFormat="1" ht="24.6" hidden="1" customHeight="1">
      <c r="A9" s="1296" t="s">
        <v>214</v>
      </c>
      <c r="B9" s="1296"/>
      <c r="C9" s="1296"/>
      <c r="D9" s="32"/>
      <c r="E9" s="60">
        <v>29201524.025547665</v>
      </c>
      <c r="F9" s="59">
        <v>28297136.69193577</v>
      </c>
      <c r="G9" s="59"/>
      <c r="H9" s="59">
        <v>18772155.554229092</v>
      </c>
      <c r="I9" s="59">
        <v>4216461.2054557195</v>
      </c>
      <c r="J9" s="59">
        <v>119841.52092162597</v>
      </c>
      <c r="K9" s="59">
        <v>163522.35420521698</v>
      </c>
      <c r="L9" s="59">
        <v>45199.988061839656</v>
      </c>
      <c r="M9" s="59">
        <v>184681.12934996604</v>
      </c>
      <c r="N9" s="59">
        <v>1494556.8554885692</v>
      </c>
      <c r="O9" s="1296" t="s">
        <v>214</v>
      </c>
      <c r="P9" s="1296"/>
      <c r="Q9" s="1296"/>
      <c r="R9" s="32"/>
      <c r="S9" s="59"/>
      <c r="T9" s="60">
        <v>1167945.47018445</v>
      </c>
      <c r="U9" s="59">
        <v>88504.864800334268</v>
      </c>
      <c r="V9" s="59">
        <v>85530.925804332641</v>
      </c>
      <c r="W9" s="59">
        <v>118027.9376828027</v>
      </c>
      <c r="X9" s="59">
        <v>83527.965140571832</v>
      </c>
      <c r="Y9" s="59">
        <v>1504531.7853518773</v>
      </c>
      <c r="Z9" s="59">
        <v>904387.33361189044</v>
      </c>
      <c r="AA9" s="59">
        <v>567391.69104041066</v>
      </c>
      <c r="AB9" s="59">
        <v>336995.64257147972</v>
      </c>
    </row>
    <row r="10" spans="1:55" s="40" customFormat="1" ht="19.5" hidden="1" customHeight="1">
      <c r="A10" s="1296" t="s">
        <v>215</v>
      </c>
      <c r="B10" s="1296"/>
      <c r="C10" s="1296"/>
      <c r="D10" s="32"/>
      <c r="E10" s="60">
        <v>25087212.535658658</v>
      </c>
      <c r="F10" s="59">
        <v>23737494.640367161</v>
      </c>
      <c r="G10" s="59"/>
      <c r="H10" s="59">
        <v>12882690.680809325</v>
      </c>
      <c r="I10" s="59">
        <v>4067613.3498103791</v>
      </c>
      <c r="J10" s="59">
        <v>230862.17764400443</v>
      </c>
      <c r="K10" s="59">
        <v>190551.19871767145</v>
      </c>
      <c r="L10" s="59">
        <v>49495.545086136648</v>
      </c>
      <c r="M10" s="59">
        <v>269317.19912553782</v>
      </c>
      <c r="N10" s="59">
        <v>3464463.2458956982</v>
      </c>
      <c r="O10" s="1296" t="s">
        <v>215</v>
      </c>
      <c r="P10" s="1296"/>
      <c r="Q10" s="1296"/>
      <c r="R10" s="32"/>
      <c r="S10" s="59"/>
      <c r="T10" s="60">
        <v>1399251.3642824898</v>
      </c>
      <c r="U10" s="59">
        <v>61182.034253389764</v>
      </c>
      <c r="V10" s="59">
        <v>81608.328833412612</v>
      </c>
      <c r="W10" s="59">
        <v>157574.9738807042</v>
      </c>
      <c r="X10" s="59">
        <v>206322.99131916655</v>
      </c>
      <c r="Y10" s="59">
        <v>676561.55070922768</v>
      </c>
      <c r="Z10" s="59">
        <f>AA10+AB10</f>
        <v>1344076.1577283787</v>
      </c>
      <c r="AA10" s="59">
        <v>516386.71295122779</v>
      </c>
      <c r="AB10" s="59">
        <v>827689.44477715099</v>
      </c>
    </row>
    <row r="11" spans="1:55" s="40" customFormat="1" ht="19.5" hidden="1" customHeight="1">
      <c r="A11" s="1296" t="s">
        <v>216</v>
      </c>
      <c r="B11" s="1296"/>
      <c r="C11" s="1296"/>
      <c r="D11" s="32"/>
      <c r="E11" s="60">
        <v>28831743.493352219</v>
      </c>
      <c r="F11" s="59">
        <v>27623095.609976135</v>
      </c>
      <c r="G11" s="59"/>
      <c r="H11" s="59">
        <v>15872061.056433925</v>
      </c>
      <c r="I11" s="59">
        <v>4679300.595802715</v>
      </c>
      <c r="J11" s="59">
        <v>134082.74837730234</v>
      </c>
      <c r="K11" s="59">
        <v>250388.18022977101</v>
      </c>
      <c r="L11" s="59">
        <v>60296.178449042956</v>
      </c>
      <c r="M11" s="59">
        <v>253695.57969457618</v>
      </c>
      <c r="N11" s="59">
        <v>3786891.3702023816</v>
      </c>
      <c r="O11" s="1296" t="s">
        <v>216</v>
      </c>
      <c r="P11" s="1296"/>
      <c r="Q11" s="1296"/>
      <c r="R11" s="32"/>
      <c r="S11" s="59"/>
      <c r="T11" s="60">
        <v>1415643.9064882374</v>
      </c>
      <c r="U11" s="59">
        <v>64698.294354612597</v>
      </c>
      <c r="V11" s="59">
        <v>85620.210751060702</v>
      </c>
      <c r="W11" s="59">
        <v>153108.98892748181</v>
      </c>
      <c r="X11" s="59">
        <v>129173.76020868019</v>
      </c>
      <c r="Y11" s="59">
        <v>738134.74005633092</v>
      </c>
      <c r="Z11" s="59">
        <v>1208647.8833760421</v>
      </c>
      <c r="AA11" s="59">
        <v>459899.36144985352</v>
      </c>
      <c r="AB11" s="59">
        <v>748748.52192618744</v>
      </c>
    </row>
    <row r="12" spans="1:55" s="23" customFormat="1" ht="15" hidden="1" customHeight="1">
      <c r="A12" s="1277" t="s">
        <v>217</v>
      </c>
      <c r="B12" s="1277"/>
      <c r="C12" s="1277"/>
      <c r="D12" s="22"/>
      <c r="E12" s="50">
        <v>38156267.566526264</v>
      </c>
      <c r="F12" s="50">
        <v>36992274.407296374</v>
      </c>
      <c r="G12" s="50">
        <f>SUM(H12:N12)</f>
        <v>33793534.0702032</v>
      </c>
      <c r="H12" s="50">
        <v>21851352.915336061</v>
      </c>
      <c r="I12" s="50">
        <v>6340630.3084233301</v>
      </c>
      <c r="J12" s="50">
        <v>297616.24920692848</v>
      </c>
      <c r="K12" s="50">
        <v>305068.77746287436</v>
      </c>
      <c r="L12" s="50">
        <v>60374.470641156062</v>
      </c>
      <c r="M12" s="50">
        <v>335132.7925878641</v>
      </c>
      <c r="N12" s="50">
        <v>4603358.5565449912</v>
      </c>
      <c r="O12" s="1277" t="s">
        <v>217</v>
      </c>
      <c r="P12" s="1277"/>
      <c r="Q12" s="1277"/>
      <c r="R12" s="22"/>
      <c r="S12" s="50">
        <f>SUM(T12:Y12)</f>
        <v>3198740.3370931558</v>
      </c>
      <c r="T12" s="50">
        <v>1699366.0599113428</v>
      </c>
      <c r="U12" s="50">
        <v>75157.552211297429</v>
      </c>
      <c r="V12" s="50">
        <v>95789.529005912424</v>
      </c>
      <c r="W12" s="50">
        <v>143612.43606145002</v>
      </c>
      <c r="X12" s="50">
        <v>106911.49805856984</v>
      </c>
      <c r="Y12" s="50">
        <v>1077903.2618445836</v>
      </c>
      <c r="Z12" s="50">
        <v>1163993.159229842</v>
      </c>
      <c r="AA12" s="50">
        <v>449973.81647946709</v>
      </c>
      <c r="AB12" s="50">
        <v>714019.34275037365</v>
      </c>
    </row>
    <row r="13" spans="1:55" s="40" customFormat="1" ht="19.5" hidden="1" customHeight="1">
      <c r="A13" s="1296" t="s">
        <v>218</v>
      </c>
      <c r="B13" s="1296"/>
      <c r="C13" s="1296"/>
      <c r="D13" s="32"/>
      <c r="E13" s="50">
        <v>41772861.846913978</v>
      </c>
      <c r="F13" s="50">
        <v>40426985.007039823</v>
      </c>
      <c r="G13" s="50">
        <f>SUM(H13:N13)</f>
        <v>37002088.06108851</v>
      </c>
      <c r="H13" s="50">
        <v>24005055.943400685</v>
      </c>
      <c r="I13" s="50">
        <v>6154905.2945849318</v>
      </c>
      <c r="J13" s="50">
        <v>361809.52729559422</v>
      </c>
      <c r="K13" s="50">
        <v>352598.90561494918</v>
      </c>
      <c r="L13" s="50">
        <v>87422.202595249677</v>
      </c>
      <c r="M13" s="50">
        <v>366049.22572332196</v>
      </c>
      <c r="N13" s="50">
        <v>5674246.9618737763</v>
      </c>
      <c r="O13" s="1296" t="s">
        <v>218</v>
      </c>
      <c r="P13" s="1296"/>
      <c r="Q13" s="1296"/>
      <c r="R13" s="32"/>
      <c r="S13" s="50">
        <f>SUM(T13:Y13)</f>
        <v>3424896.94595135</v>
      </c>
      <c r="T13" s="50">
        <v>1808196.2163160311</v>
      </c>
      <c r="U13" s="50">
        <v>103150.78088428869</v>
      </c>
      <c r="V13" s="50">
        <v>99743.424295973207</v>
      </c>
      <c r="W13" s="50">
        <v>159151.46510906439</v>
      </c>
      <c r="X13" s="50">
        <v>113983.73259329573</v>
      </c>
      <c r="Y13" s="50">
        <v>1140671.3267526969</v>
      </c>
      <c r="Z13" s="50">
        <v>1345876.8398741367</v>
      </c>
      <c r="AA13" s="50">
        <v>433538.30233138299</v>
      </c>
      <c r="AB13" s="50">
        <v>912338.53754275339</v>
      </c>
    </row>
    <row r="14" spans="1:55" s="40" customFormat="1" ht="19.5" hidden="1" customHeight="1">
      <c r="A14" s="1277" t="s">
        <v>219</v>
      </c>
      <c r="B14" s="1277"/>
      <c r="C14" s="1277"/>
      <c r="D14" s="32"/>
      <c r="E14" s="50">
        <f>AH14/12.737</f>
        <v>42144515.372293949</v>
      </c>
      <c r="F14" s="50">
        <f>AI14/12.737</f>
        <v>40962131.687900163</v>
      </c>
      <c r="G14" s="50">
        <f>SUM(H14:N14)</f>
        <v>37380526.309127763</v>
      </c>
      <c r="H14" s="50">
        <f t="shared" ref="H14:N14" si="0">AJ14/12.737</f>
        <v>24484406.996289901</v>
      </c>
      <c r="I14" s="50">
        <f t="shared" si="0"/>
        <v>6067686.8272438096</v>
      </c>
      <c r="J14" s="50">
        <f t="shared" si="0"/>
        <v>342940.72577496857</v>
      </c>
      <c r="K14" s="50">
        <f t="shared" si="0"/>
        <v>350158.01139242103</v>
      </c>
      <c r="L14" s="50">
        <f t="shared" si="0"/>
        <v>84428.698700957393</v>
      </c>
      <c r="M14" s="50">
        <f t="shared" si="0"/>
        <v>348477.99309986003</v>
      </c>
      <c r="N14" s="50">
        <f t="shared" si="0"/>
        <v>5702427.0566258458</v>
      </c>
      <c r="O14" s="1277" t="s">
        <v>219</v>
      </c>
      <c r="P14" s="1277"/>
      <c r="Q14" s="1277"/>
      <c r="R14" s="32"/>
      <c r="S14" s="50">
        <f>SUM(T14:Y14)</f>
        <v>3581605.3787723361</v>
      </c>
      <c r="T14" s="50">
        <f>AU14/12.737</f>
        <v>1861637.6520249746</v>
      </c>
      <c r="U14" s="50">
        <f t="shared" ref="U14:AB14" si="1">AV14/12.737</f>
        <v>107514.83306439634</v>
      </c>
      <c r="V14" s="50">
        <f t="shared" si="1"/>
        <v>106302.799081467</v>
      </c>
      <c r="W14" s="50">
        <f t="shared" si="1"/>
        <v>163918.60742565122</v>
      </c>
      <c r="X14" s="50">
        <f t="shared" si="1"/>
        <v>97849.1085441459</v>
      </c>
      <c r="Y14" s="50">
        <f t="shared" si="1"/>
        <v>1244382.3786317015</v>
      </c>
      <c r="Z14" s="50">
        <f t="shared" si="1"/>
        <v>1182383.6843938048</v>
      </c>
      <c r="AA14" s="50">
        <f t="shared" si="1"/>
        <v>325730.3815733692</v>
      </c>
      <c r="AB14" s="50">
        <f t="shared" si="1"/>
        <v>856653.30282043549</v>
      </c>
      <c r="AD14" s="1152" t="s">
        <v>16</v>
      </c>
      <c r="AE14" s="1152"/>
      <c r="AF14" s="1152"/>
      <c r="AG14" s="18"/>
      <c r="AH14" s="50">
        <v>536794692.29690802</v>
      </c>
      <c r="AI14" s="50">
        <v>521734671.30878443</v>
      </c>
      <c r="AJ14" s="50">
        <v>311857891.91174448</v>
      </c>
      <c r="AK14" s="50">
        <v>77284127.118604407</v>
      </c>
      <c r="AL14" s="50">
        <v>4368036.0241957745</v>
      </c>
      <c r="AM14" s="50">
        <v>4459962.5911052665</v>
      </c>
      <c r="AN14" s="50">
        <v>1075368.3353540944</v>
      </c>
      <c r="AO14" s="50">
        <v>4438564.1981129171</v>
      </c>
      <c r="AP14" s="50">
        <v>72631813.420243397</v>
      </c>
      <c r="AQ14" s="1152" t="s">
        <v>16</v>
      </c>
      <c r="AR14" s="1152"/>
      <c r="AS14" s="1152"/>
      <c r="AT14" s="18"/>
      <c r="AU14" s="50">
        <v>23711678.7738421</v>
      </c>
      <c r="AV14" s="50">
        <v>1369416.4287412162</v>
      </c>
      <c r="AW14" s="50">
        <v>1353978.7519006452</v>
      </c>
      <c r="AX14" s="50">
        <v>2087831.3027805197</v>
      </c>
      <c r="AY14" s="50">
        <v>1246304.0955267863</v>
      </c>
      <c r="AZ14" s="50">
        <v>15849698.356631983</v>
      </c>
      <c r="BA14" s="50">
        <v>15060020.98812389</v>
      </c>
      <c r="BB14" s="50">
        <v>4148827.8701000037</v>
      </c>
      <c r="BC14" s="50">
        <v>10911193.118023887</v>
      </c>
    </row>
    <row r="15" spans="1:55" s="40" customFormat="1" ht="19.5" hidden="1" customHeight="1">
      <c r="A15" s="1296" t="s">
        <v>220</v>
      </c>
      <c r="B15" s="1296"/>
      <c r="C15" s="1296"/>
      <c r="D15" s="32"/>
      <c r="E15" s="50">
        <v>41212179.990529262</v>
      </c>
      <c r="F15" s="50">
        <v>40310550.64431195</v>
      </c>
      <c r="G15" s="50">
        <f>SUM(H15:N15)</f>
        <v>36647606.385123342</v>
      </c>
      <c r="H15" s="50">
        <v>24497213.916754019</v>
      </c>
      <c r="I15" s="50">
        <v>4980640.586688824</v>
      </c>
      <c r="J15" s="50">
        <v>327158.18345007277</v>
      </c>
      <c r="K15" s="50">
        <v>348765.98541615397</v>
      </c>
      <c r="L15" s="50">
        <v>94584.853173746102</v>
      </c>
      <c r="M15" s="50">
        <v>302287.58616481471</v>
      </c>
      <c r="N15" s="50">
        <v>6096955.2734757094</v>
      </c>
      <c r="O15" s="1296" t="s">
        <v>220</v>
      </c>
      <c r="P15" s="1296"/>
      <c r="Q15" s="1296"/>
      <c r="R15" s="32"/>
      <c r="S15" s="50">
        <f>SUM(T15:Y15)</f>
        <v>3662944.2591885841</v>
      </c>
      <c r="T15" s="50">
        <v>1841929.5475643608</v>
      </c>
      <c r="U15" s="50">
        <v>129832.38265855687</v>
      </c>
      <c r="V15" s="50">
        <v>109694.25423688427</v>
      </c>
      <c r="W15" s="50">
        <v>168066.91310654199</v>
      </c>
      <c r="X15" s="50">
        <v>61911.98426872195</v>
      </c>
      <c r="Y15" s="50">
        <v>1351509.1773535179</v>
      </c>
      <c r="Z15" s="50">
        <v>901629.3462173657</v>
      </c>
      <c r="AA15" s="50">
        <v>408653.58576893999</v>
      </c>
      <c r="AB15" s="50">
        <v>492975.76044842595</v>
      </c>
    </row>
    <row r="16" spans="1:55" s="40" customFormat="1" ht="19.5" hidden="1" customHeight="1">
      <c r="A16" s="1296" t="s">
        <v>221</v>
      </c>
      <c r="B16" s="1296"/>
      <c r="C16" s="1296"/>
      <c r="D16" s="32"/>
      <c r="E16" s="60">
        <f>('27'!E16/'1'!$E$16)*1000</f>
        <v>41831884.227947295</v>
      </c>
      <c r="F16" s="59">
        <f>('27'!F16/'1'!$E$16)*1000</f>
        <v>40639292.013985299</v>
      </c>
      <c r="G16" s="50">
        <f>('27'!G16/'1'!$E$16)*1000</f>
        <v>37144025.03356915</v>
      </c>
      <c r="H16" s="59">
        <f>('27'!H16/'1'!$E$16)*1000</f>
        <v>25220554.404049248</v>
      </c>
      <c r="I16" s="59">
        <f>('27'!I16/'1'!$E$16)*1000</f>
        <v>4528842.5505770566</v>
      </c>
      <c r="J16" s="59">
        <f>('27'!J16/'1'!$E$16)*1000</f>
        <v>528069.32979502797</v>
      </c>
      <c r="K16" s="59">
        <f>('27'!K16/'1'!$E$16)*1000</f>
        <v>306626.31201307115</v>
      </c>
      <c r="L16" s="59">
        <f>('27'!L16/'1'!$E$16)*1000</f>
        <v>72384.646764055607</v>
      </c>
      <c r="M16" s="59">
        <f>('27'!M16/'1'!$E$16)*1000</f>
        <v>264556.71945534582</v>
      </c>
      <c r="N16" s="59">
        <f>('27'!N16/'1'!$E$16)*1000</f>
        <v>6222991.070915347</v>
      </c>
      <c r="O16" s="1296" t="s">
        <v>221</v>
      </c>
      <c r="P16" s="1296"/>
      <c r="Q16" s="1296"/>
      <c r="R16" s="32"/>
      <c r="S16" s="50">
        <f>('27'!S16/'1'!$E$16)*1000</f>
        <v>3495266.9804162392</v>
      </c>
      <c r="T16" s="50">
        <f>('27'!T16/'1'!$E$16)*1000</f>
        <v>1677890.5310544758</v>
      </c>
      <c r="U16" s="59">
        <f>('27'!U16/'1'!$E$16)*1000</f>
        <v>129480.98877031762</v>
      </c>
      <c r="V16" s="59">
        <f>('27'!V16/'1'!$E$16)*1000</f>
        <v>87704.423459701793</v>
      </c>
      <c r="W16" s="59">
        <f>('27'!W16/'1'!$E$16)*1000</f>
        <v>152052.8716760223</v>
      </c>
      <c r="X16" s="59">
        <f>('27'!X16/'1'!$E$16)*1000</f>
        <v>120250.72469266465</v>
      </c>
      <c r="Y16" s="59">
        <f>('27'!Y16/'1'!$E$16)*1000</f>
        <v>1327887.4407630572</v>
      </c>
      <c r="Z16" s="59">
        <f>('27'!Z16/'1'!$E$16)*1000</f>
        <v>1192592.2139619431</v>
      </c>
      <c r="AA16" s="59">
        <f>('27'!AA16/'1'!$E$16)*1000</f>
        <v>432079.00909810874</v>
      </c>
      <c r="AB16" s="59">
        <f>('27'!AB16/'1'!$E$16)*1000</f>
        <v>760513.20486383454</v>
      </c>
    </row>
    <row r="17" spans="1:28" s="40" customFormat="1" ht="19.5" customHeight="1">
      <c r="A17" s="1296" t="s">
        <v>222</v>
      </c>
      <c r="B17" s="1296"/>
      <c r="C17" s="1296"/>
      <c r="D17" s="32"/>
      <c r="E17" s="60">
        <f>('27'!E17/'1'!$E$17)*1000</f>
        <v>36351802.774204478</v>
      </c>
      <c r="F17" s="59">
        <f>('27'!F17/'1'!$E$17)*1000</f>
        <v>35749044.815590627</v>
      </c>
      <c r="G17" s="50">
        <f>('27'!G17/'1'!$E$17)*1000</f>
        <v>32382352.940520994</v>
      </c>
      <c r="H17" s="59">
        <f>('27'!H17/'1'!$E$17)*1000</f>
        <v>21903701.178061981</v>
      </c>
      <c r="I17" s="59">
        <f>('27'!I17/'1'!$E$17)*1000</f>
        <v>4589259.9875735147</v>
      </c>
      <c r="J17" s="59">
        <f>('27'!J17/'1'!$E$17)*1000</f>
        <v>504252.56089278834</v>
      </c>
      <c r="K17" s="59">
        <f>('27'!K17/'1'!$E$17)*1000</f>
        <v>391515.31883234112</v>
      </c>
      <c r="L17" s="59">
        <f>('27'!L17/'1'!$E$17)*1000</f>
        <v>80222.394129865948</v>
      </c>
      <c r="M17" s="59">
        <f>('27'!M17/'1'!$E$17)*1000</f>
        <v>235464.23961526575</v>
      </c>
      <c r="N17" s="59">
        <f>('27'!N17/'1'!$E$17)*1000</f>
        <v>4677937.2614152394</v>
      </c>
      <c r="O17" s="1296" t="s">
        <v>222</v>
      </c>
      <c r="P17" s="1296"/>
      <c r="Q17" s="1296"/>
      <c r="R17" s="32"/>
      <c r="S17" s="50">
        <f>('27'!S17/'1'!$E$17)*1000</f>
        <v>3366691.8750696289</v>
      </c>
      <c r="T17" s="59">
        <f>('27'!T17/'1'!$E$17)*1000</f>
        <v>1651137.6294629036</v>
      </c>
      <c r="U17" s="59">
        <f>('27'!U17/'1'!$E$17)*1000</f>
        <v>122243.58837775503</v>
      </c>
      <c r="V17" s="59">
        <f>('27'!V17/'1'!$E$17)*1000</f>
        <v>73591.683529628674</v>
      </c>
      <c r="W17" s="59">
        <f>('27'!W17/'1'!$E$17)*1000</f>
        <v>150791.28913493079</v>
      </c>
      <c r="X17" s="59">
        <f>('27'!X17/'1'!$E$17)*1000</f>
        <v>90016.913380786005</v>
      </c>
      <c r="Y17" s="59">
        <f>('27'!Y17/'1'!$E$17)*1000</f>
        <v>1278910.7711836249</v>
      </c>
      <c r="Z17" s="59">
        <f>('27'!Z17/'1'!$E$17)*1000</f>
        <v>602757.95861388603</v>
      </c>
      <c r="AA17" s="59">
        <f>('27'!AA17/'1'!$E$17)*1000</f>
        <v>223589.97104516241</v>
      </c>
      <c r="AB17" s="59">
        <f>('27'!AB17/'1'!$E$17)*1000</f>
        <v>379167.98756872257</v>
      </c>
    </row>
    <row r="18" spans="1:28" s="40" customFormat="1" ht="19.5" customHeight="1">
      <c r="A18" s="1296" t="s">
        <v>365</v>
      </c>
      <c r="B18" s="1296"/>
      <c r="C18" s="1296"/>
      <c r="D18" s="32"/>
      <c r="E18" s="59">
        <v>39825269.154273987</v>
      </c>
      <c r="F18" s="59">
        <v>39302350.765051894</v>
      </c>
      <c r="G18" s="50">
        <v>35703291.399792425</v>
      </c>
      <c r="H18" s="59">
        <v>23849142.040740199</v>
      </c>
      <c r="I18" s="59">
        <v>4910236.6076854467</v>
      </c>
      <c r="J18" s="59">
        <v>180815.64004306</v>
      </c>
      <c r="K18" s="59">
        <v>368448.10162745713</v>
      </c>
      <c r="L18" s="59">
        <v>75843.604297378755</v>
      </c>
      <c r="M18" s="59">
        <v>247212.02716947452</v>
      </c>
      <c r="N18" s="59">
        <v>6071593.3782294095</v>
      </c>
      <c r="O18" s="1296" t="s">
        <v>365</v>
      </c>
      <c r="P18" s="1296"/>
      <c r="Q18" s="1296"/>
      <c r="R18" s="32"/>
      <c r="S18" s="50">
        <f>SUM(T18:Y18)</f>
        <v>3599059.3652594662</v>
      </c>
      <c r="T18" s="59">
        <v>1787993.5256072467</v>
      </c>
      <c r="U18" s="59">
        <v>131020.05278732502</v>
      </c>
      <c r="V18" s="59">
        <v>84963.343937671219</v>
      </c>
      <c r="W18" s="59">
        <v>145940.21893951864</v>
      </c>
      <c r="X18" s="59">
        <v>79618.723042604106</v>
      </c>
      <c r="Y18" s="59">
        <v>1369523.5009451006</v>
      </c>
      <c r="Z18" s="59">
        <v>522918.38922212541</v>
      </c>
      <c r="AA18" s="59">
        <v>203114.99980638304</v>
      </c>
      <c r="AB18" s="59">
        <v>319803.38941574126</v>
      </c>
    </row>
    <row r="19" spans="1:28" s="40" customFormat="1" ht="19.5" customHeight="1">
      <c r="A19" s="1296" t="s">
        <v>522</v>
      </c>
      <c r="B19" s="1296"/>
      <c r="C19" s="1296"/>
      <c r="D19" s="32"/>
      <c r="E19" s="96">
        <v>44352978.76311443</v>
      </c>
      <c r="F19" s="96">
        <v>43548719.061073355</v>
      </c>
      <c r="G19" s="97"/>
      <c r="H19" s="96">
        <v>29967833.07031605</v>
      </c>
      <c r="I19" s="96"/>
      <c r="J19" s="96">
        <v>257856.71806109246</v>
      </c>
      <c r="K19" s="96">
        <v>294788.60092555027</v>
      </c>
      <c r="L19" s="96"/>
      <c r="M19" s="96"/>
      <c r="N19" s="96">
        <v>2561881.5928950659</v>
      </c>
      <c r="O19" s="1296" t="s">
        <v>522</v>
      </c>
      <c r="P19" s="1296"/>
      <c r="Q19" s="1296"/>
      <c r="R19" s="32"/>
      <c r="S19" s="95"/>
      <c r="T19" s="96"/>
      <c r="U19" s="96"/>
      <c r="V19" s="96"/>
      <c r="W19" s="96"/>
      <c r="X19" s="96">
        <v>128544.68876972097</v>
      </c>
      <c r="Y19" s="96">
        <v>2389678.895703488</v>
      </c>
      <c r="Z19" s="96">
        <v>804259.70204111806</v>
      </c>
      <c r="AA19" s="96">
        <v>443572.44996257522</v>
      </c>
      <c r="AB19" s="96">
        <v>360687.25207854365</v>
      </c>
    </row>
    <row r="20" spans="1:28" s="40" customFormat="1" ht="18.75" customHeight="1">
      <c r="A20" s="1296" t="s">
        <v>433</v>
      </c>
      <c r="B20" s="1296"/>
      <c r="C20" s="1296"/>
      <c r="D20" s="32"/>
      <c r="E20" s="59">
        <v>36731732.632571705</v>
      </c>
      <c r="F20" s="59">
        <v>36133653.330477342</v>
      </c>
      <c r="G20" s="50">
        <f>SUM(H20:N20)</f>
        <v>32605248.827396534</v>
      </c>
      <c r="H20" s="59">
        <v>21960927.876533676</v>
      </c>
      <c r="I20" s="59">
        <v>4615090.5989810536</v>
      </c>
      <c r="J20" s="59">
        <v>84306.807110393187</v>
      </c>
      <c r="K20" s="59">
        <v>349486.40811882348</v>
      </c>
      <c r="L20" s="59">
        <v>91020.618003673531</v>
      </c>
      <c r="M20" s="59">
        <v>314258.31826975686</v>
      </c>
      <c r="N20" s="59">
        <v>5190158.200379163</v>
      </c>
      <c r="O20" s="1296" t="s">
        <v>433</v>
      </c>
      <c r="P20" s="1296"/>
      <c r="Q20" s="1296"/>
      <c r="R20" s="32"/>
      <c r="S20" s="50">
        <f>SUM(T20:Y20)</f>
        <v>3528404.5030808067</v>
      </c>
      <c r="T20" s="59">
        <v>1646975.8923058347</v>
      </c>
      <c r="U20" s="59">
        <v>148865.34751934194</v>
      </c>
      <c r="V20" s="59">
        <v>75715.514360933899</v>
      </c>
      <c r="W20" s="59">
        <v>143112.05214372612</v>
      </c>
      <c r="X20" s="59">
        <v>78549.784450018138</v>
      </c>
      <c r="Y20" s="59">
        <v>1435185.912300952</v>
      </c>
      <c r="Z20" s="59">
        <v>598079.30209440691</v>
      </c>
      <c r="AA20" s="59">
        <v>235067.15917045888</v>
      </c>
      <c r="AB20" s="59">
        <v>363012.14292394748</v>
      </c>
    </row>
    <row r="21" spans="1:28" s="40" customFormat="1" ht="18.75" customHeight="1">
      <c r="A21" s="1296" t="s">
        <v>523</v>
      </c>
      <c r="B21" s="1296"/>
      <c r="C21" s="1296"/>
      <c r="D21" s="32"/>
      <c r="E21" s="59"/>
      <c r="F21" s="59"/>
      <c r="G21" s="50"/>
      <c r="H21" s="59"/>
      <c r="I21" s="59"/>
      <c r="J21" s="59"/>
      <c r="K21" s="59"/>
      <c r="L21" s="59"/>
      <c r="M21" s="59"/>
      <c r="N21" s="59"/>
      <c r="O21" s="1296" t="s">
        <v>523</v>
      </c>
      <c r="P21" s="1296"/>
      <c r="Q21" s="1296"/>
      <c r="R21" s="32"/>
      <c r="S21" s="50"/>
      <c r="T21" s="59"/>
      <c r="U21" s="59"/>
      <c r="V21" s="59"/>
      <c r="W21" s="59"/>
      <c r="X21" s="59"/>
      <c r="Y21" s="59"/>
      <c r="Z21" s="59"/>
      <c r="AA21" s="59"/>
      <c r="AB21" s="59"/>
    </row>
    <row r="22" spans="1:28" s="87" customFormat="1" ht="19.5" customHeight="1">
      <c r="A22" s="1296" t="s">
        <v>63</v>
      </c>
      <c r="B22" s="1296"/>
      <c r="C22" s="1296"/>
      <c r="D22" s="32"/>
      <c r="E22" s="50"/>
      <c r="F22" s="50"/>
      <c r="G22" s="86"/>
      <c r="H22" s="50"/>
      <c r="I22" s="50"/>
      <c r="J22" s="50"/>
      <c r="K22" s="50"/>
      <c r="L22" s="50"/>
      <c r="M22" s="50"/>
      <c r="N22" s="50"/>
      <c r="O22" s="1296" t="s">
        <v>63</v>
      </c>
      <c r="P22" s="1296"/>
      <c r="Q22" s="1296"/>
      <c r="R22" s="32"/>
      <c r="S22" s="21"/>
      <c r="T22" s="59"/>
      <c r="U22" s="50"/>
      <c r="V22" s="50"/>
      <c r="W22" s="50"/>
      <c r="X22" s="50"/>
      <c r="Y22" s="50"/>
      <c r="Z22" s="50"/>
      <c r="AA22" s="50"/>
      <c r="AB22" s="50"/>
    </row>
    <row r="23" spans="1:28" ht="19.5" customHeight="1">
      <c r="A23" s="34"/>
      <c r="B23" s="34" t="s">
        <v>64</v>
      </c>
      <c r="C23" s="34"/>
      <c r="D23" s="83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34"/>
      <c r="P23" s="34" t="s">
        <v>52</v>
      </c>
      <c r="Q23" s="34"/>
      <c r="R23" s="83"/>
      <c r="S23" s="89">
        <f>SUM(T23:Y23)</f>
        <v>0</v>
      </c>
      <c r="T23" s="89"/>
      <c r="U23" s="89"/>
      <c r="V23" s="89"/>
      <c r="W23" s="89"/>
      <c r="X23" s="89"/>
      <c r="Y23" s="89"/>
      <c r="Z23" s="89"/>
      <c r="AA23" s="89"/>
      <c r="AB23" s="89"/>
    </row>
    <row r="24" spans="1:28" ht="19.5" customHeight="1">
      <c r="A24" s="34"/>
      <c r="B24" s="34" t="s">
        <v>25</v>
      </c>
      <c r="C24" s="34"/>
      <c r="D24" s="83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34"/>
      <c r="P24" s="34" t="s">
        <v>25</v>
      </c>
      <c r="Q24" s="34"/>
      <c r="R24" s="83"/>
      <c r="S24" s="89">
        <f>SUM(T24:Y24)</f>
        <v>0</v>
      </c>
      <c r="T24" s="89"/>
      <c r="U24" s="89"/>
      <c r="V24" s="89"/>
      <c r="W24" s="89"/>
      <c r="X24" s="89"/>
      <c r="Y24" s="89"/>
      <c r="Z24" s="89"/>
      <c r="AA24" s="89"/>
      <c r="AB24" s="89"/>
    </row>
    <row r="25" spans="1:28" ht="19.5" customHeight="1">
      <c r="A25" s="1296" t="s">
        <v>26</v>
      </c>
      <c r="B25" s="1296"/>
      <c r="C25" s="1296"/>
      <c r="D25" s="32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1296" t="s">
        <v>26</v>
      </c>
      <c r="P25" s="1296"/>
      <c r="Q25" s="1296"/>
      <c r="R25" s="32"/>
      <c r="S25" s="89"/>
      <c r="T25" s="89"/>
      <c r="U25" s="89"/>
      <c r="V25" s="89"/>
      <c r="W25" s="89"/>
      <c r="X25" s="89"/>
      <c r="Y25" s="89"/>
      <c r="Z25" s="89"/>
      <c r="AA25" s="89"/>
      <c r="AB25" s="89"/>
    </row>
    <row r="26" spans="1:28" ht="19.5" customHeight="1">
      <c r="A26" s="34"/>
      <c r="B26" s="4" t="s">
        <v>81</v>
      </c>
      <c r="C26" s="34"/>
      <c r="D26" s="83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34"/>
      <c r="P26" s="34" t="s">
        <v>81</v>
      </c>
      <c r="Q26" s="34"/>
      <c r="R26" s="83"/>
      <c r="S26" s="89">
        <f>SUM(T26:Y26)</f>
        <v>0</v>
      </c>
      <c r="T26" s="89"/>
      <c r="U26" s="89"/>
      <c r="V26" s="89"/>
      <c r="W26" s="89"/>
      <c r="X26" s="89"/>
      <c r="Y26" s="89"/>
      <c r="Z26" s="89"/>
      <c r="AA26" s="89"/>
      <c r="AB26" s="89"/>
    </row>
    <row r="27" spans="1:28" ht="19.5" customHeight="1">
      <c r="A27" s="34"/>
      <c r="B27" s="4" t="s">
        <v>82</v>
      </c>
      <c r="C27" s="34"/>
      <c r="D27" s="83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34"/>
      <c r="P27" s="34" t="s">
        <v>82</v>
      </c>
      <c r="Q27" s="34"/>
      <c r="R27" s="83"/>
      <c r="S27" s="89">
        <f>SUM(T27:Y27)</f>
        <v>0</v>
      </c>
      <c r="T27" s="89"/>
      <c r="U27" s="89"/>
      <c r="V27" s="89"/>
      <c r="W27" s="89"/>
      <c r="X27" s="89"/>
      <c r="Y27" s="89"/>
      <c r="Z27" s="89"/>
      <c r="AA27" s="89"/>
      <c r="AB27" s="89"/>
    </row>
    <row r="28" spans="1:28" ht="19.5" customHeight="1">
      <c r="A28" s="34"/>
      <c r="B28" s="4" t="s">
        <v>83</v>
      </c>
      <c r="C28" s="34"/>
      <c r="D28" s="83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34"/>
      <c r="P28" s="34" t="s">
        <v>83</v>
      </c>
      <c r="Q28" s="34"/>
      <c r="R28" s="83"/>
      <c r="S28" s="89">
        <f>SUM(T28:Y28)</f>
        <v>0</v>
      </c>
      <c r="T28" s="89"/>
      <c r="U28" s="89"/>
      <c r="V28" s="89"/>
      <c r="W28" s="89"/>
      <c r="X28" s="89"/>
      <c r="Y28" s="89"/>
      <c r="Z28" s="89"/>
      <c r="AA28" s="89"/>
      <c r="AB28" s="89"/>
    </row>
    <row r="29" spans="1:28" ht="19.5" customHeight="1">
      <c r="A29" s="34"/>
      <c r="B29" s="4" t="s">
        <v>344</v>
      </c>
      <c r="C29" s="34"/>
      <c r="D29" s="83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34"/>
      <c r="P29" s="4" t="s">
        <v>344</v>
      </c>
      <c r="Q29" s="34"/>
      <c r="R29" s="83"/>
      <c r="S29" s="89">
        <f>SUM(T29:Y29)</f>
        <v>0</v>
      </c>
      <c r="T29" s="89"/>
      <c r="U29" s="89"/>
      <c r="V29" s="89"/>
      <c r="W29" s="89"/>
      <c r="X29" s="89"/>
      <c r="Y29" s="89"/>
      <c r="Z29" s="89"/>
      <c r="AA29" s="89"/>
      <c r="AB29" s="89"/>
    </row>
    <row r="30" spans="1:28" ht="19.5" customHeight="1">
      <c r="A30" s="34"/>
      <c r="B30" s="4" t="s">
        <v>343</v>
      </c>
      <c r="C30" s="34"/>
      <c r="D30" s="83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34"/>
      <c r="P30" s="4" t="s">
        <v>343</v>
      </c>
      <c r="Q30" s="34"/>
      <c r="R30" s="83"/>
      <c r="S30" s="89">
        <f>SUM(T30:Y30)</f>
        <v>0</v>
      </c>
      <c r="T30" s="89"/>
      <c r="U30" s="89"/>
      <c r="V30" s="89"/>
      <c r="W30" s="89"/>
      <c r="X30" s="89"/>
      <c r="Y30" s="89"/>
      <c r="Z30" s="89"/>
      <c r="AA30" s="89"/>
      <c r="AB30" s="89"/>
    </row>
    <row r="31" spans="1:28" ht="19.5" customHeight="1">
      <c r="A31" s="1296" t="s">
        <v>27</v>
      </c>
      <c r="B31" s="1296"/>
      <c r="C31" s="1296"/>
      <c r="D31" s="32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1296" t="s">
        <v>27</v>
      </c>
      <c r="P31" s="1296"/>
      <c r="Q31" s="1296"/>
      <c r="R31" s="32"/>
      <c r="S31" s="89"/>
      <c r="T31" s="89"/>
      <c r="U31" s="89"/>
      <c r="V31" s="89"/>
      <c r="W31" s="89"/>
      <c r="X31" s="89"/>
      <c r="Y31" s="89"/>
      <c r="Z31" s="89"/>
      <c r="AA31" s="89"/>
      <c r="AB31" s="89"/>
    </row>
    <row r="32" spans="1:28" ht="19.5" customHeight="1">
      <c r="A32" s="1120" t="s">
        <v>65</v>
      </c>
      <c r="B32" s="1120"/>
      <c r="C32" s="35"/>
      <c r="D32" s="32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1120" t="s">
        <v>65</v>
      </c>
      <c r="P32" s="1120"/>
      <c r="Q32" s="35"/>
      <c r="R32" s="32"/>
      <c r="S32" s="89">
        <f t="shared" ref="S32:S45" si="2">SUM(T32:Y32)</f>
        <v>0</v>
      </c>
      <c r="T32" s="89"/>
      <c r="U32" s="89"/>
      <c r="V32" s="89"/>
      <c r="W32" s="89"/>
      <c r="X32" s="89"/>
      <c r="Y32" s="89"/>
      <c r="Z32" s="89"/>
      <c r="AA32" s="89"/>
      <c r="AB32" s="89"/>
    </row>
    <row r="33" spans="1:28" ht="19.5" customHeight="1">
      <c r="A33" s="7"/>
      <c r="B33" s="4" t="s">
        <v>28</v>
      </c>
      <c r="C33" s="36"/>
      <c r="D33" s="32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7"/>
      <c r="P33" s="4" t="s">
        <v>28</v>
      </c>
      <c r="Q33" s="36"/>
      <c r="R33" s="32"/>
      <c r="S33" s="89">
        <f t="shared" si="2"/>
        <v>0</v>
      </c>
      <c r="T33" s="89"/>
      <c r="U33" s="89"/>
      <c r="V33" s="89"/>
      <c r="W33" s="89"/>
      <c r="X33" s="89"/>
      <c r="Y33" s="89"/>
      <c r="Z33" s="89"/>
      <c r="AA33" s="89"/>
      <c r="AB33" s="89"/>
    </row>
    <row r="34" spans="1:28" ht="19.5" customHeight="1">
      <c r="A34" s="80"/>
      <c r="B34" s="80" t="s">
        <v>499</v>
      </c>
      <c r="C34" s="84"/>
      <c r="D34" s="83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0"/>
      <c r="P34" s="80" t="s">
        <v>499</v>
      </c>
      <c r="Q34" s="84"/>
      <c r="R34" s="83"/>
      <c r="S34" s="89">
        <f t="shared" si="2"/>
        <v>0</v>
      </c>
      <c r="T34" s="89"/>
      <c r="U34" s="89"/>
      <c r="V34" s="89"/>
      <c r="W34" s="89"/>
      <c r="X34" s="89"/>
      <c r="Y34" s="89"/>
      <c r="Z34" s="89"/>
      <c r="AA34" s="89"/>
      <c r="AB34" s="89"/>
    </row>
    <row r="35" spans="1:28" ht="19.5" customHeight="1">
      <c r="A35" s="80"/>
      <c r="B35" s="80" t="s">
        <v>500</v>
      </c>
      <c r="C35" s="84"/>
      <c r="D35" s="83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0"/>
      <c r="P35" s="80" t="s">
        <v>500</v>
      </c>
      <c r="Q35" s="84"/>
      <c r="R35" s="83"/>
      <c r="S35" s="89">
        <f t="shared" si="2"/>
        <v>0</v>
      </c>
      <c r="T35" s="89"/>
      <c r="U35" s="89"/>
      <c r="V35" s="89"/>
      <c r="W35" s="89"/>
      <c r="X35" s="89"/>
      <c r="Y35" s="89"/>
      <c r="Z35" s="89"/>
      <c r="AA35" s="89"/>
      <c r="AB35" s="89"/>
    </row>
    <row r="36" spans="1:28" ht="19.5" customHeight="1">
      <c r="A36" s="80"/>
      <c r="B36" s="80" t="s">
        <v>29</v>
      </c>
      <c r="C36" s="84"/>
      <c r="D36" s="83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0"/>
      <c r="P36" s="80" t="s">
        <v>29</v>
      </c>
      <c r="Q36" s="84"/>
      <c r="R36" s="83"/>
      <c r="S36" s="89">
        <f t="shared" si="2"/>
        <v>0</v>
      </c>
      <c r="T36" s="89"/>
      <c r="U36" s="89"/>
      <c r="V36" s="89"/>
      <c r="W36" s="89"/>
      <c r="X36" s="89"/>
      <c r="Y36" s="89"/>
      <c r="Z36" s="89"/>
      <c r="AA36" s="89"/>
      <c r="AB36" s="89"/>
    </row>
    <row r="37" spans="1:28" ht="19.5" customHeight="1">
      <c r="A37" s="80"/>
      <c r="B37" s="4" t="s">
        <v>30</v>
      </c>
      <c r="C37" s="84"/>
      <c r="D37" s="83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0"/>
      <c r="P37" s="4" t="s">
        <v>30</v>
      </c>
      <c r="Q37" s="84"/>
      <c r="R37" s="83"/>
      <c r="S37" s="89">
        <f t="shared" si="2"/>
        <v>0</v>
      </c>
      <c r="T37" s="89"/>
      <c r="U37" s="89"/>
      <c r="V37" s="89"/>
      <c r="W37" s="89"/>
      <c r="X37" s="89"/>
      <c r="Y37" s="89"/>
      <c r="Z37" s="89"/>
      <c r="AA37" s="89"/>
      <c r="AB37" s="89"/>
    </row>
    <row r="38" spans="1:28" ht="19.5" customHeight="1">
      <c r="A38" s="80"/>
      <c r="B38" s="80" t="s">
        <v>501</v>
      </c>
      <c r="C38" s="84"/>
      <c r="D38" s="83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0"/>
      <c r="P38" s="80" t="s">
        <v>501</v>
      </c>
      <c r="Q38" s="84"/>
      <c r="R38" s="83"/>
      <c r="S38" s="89">
        <f t="shared" si="2"/>
        <v>0</v>
      </c>
      <c r="T38" s="89"/>
      <c r="U38" s="89"/>
      <c r="V38" s="89"/>
      <c r="W38" s="89"/>
      <c r="X38" s="89"/>
      <c r="Y38" s="89"/>
      <c r="Z38" s="89"/>
      <c r="AA38" s="89"/>
      <c r="AB38" s="89"/>
    </row>
    <row r="39" spans="1:28" ht="19.5" customHeight="1">
      <c r="A39" s="80"/>
      <c r="B39" s="80" t="s">
        <v>434</v>
      </c>
      <c r="C39" s="84"/>
      <c r="D39" s="83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0"/>
      <c r="P39" s="80" t="s">
        <v>434</v>
      </c>
      <c r="Q39" s="84"/>
      <c r="R39" s="83"/>
      <c r="S39" s="89">
        <f t="shared" si="2"/>
        <v>0</v>
      </c>
      <c r="T39" s="89"/>
      <c r="U39" s="89"/>
      <c r="V39" s="89"/>
      <c r="W39" s="89"/>
      <c r="X39" s="89"/>
      <c r="Y39" s="89"/>
      <c r="Z39" s="89"/>
      <c r="AA39" s="89"/>
      <c r="AB39" s="89"/>
    </row>
    <row r="40" spans="1:28" ht="19.5" customHeight="1">
      <c r="A40" s="80"/>
      <c r="B40" s="4" t="s">
        <v>31</v>
      </c>
      <c r="C40" s="84"/>
      <c r="D40" s="83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0"/>
      <c r="P40" s="4" t="s">
        <v>31</v>
      </c>
      <c r="Q40" s="84"/>
      <c r="R40" s="83"/>
      <c r="S40" s="89">
        <f t="shared" si="2"/>
        <v>0</v>
      </c>
      <c r="T40" s="89"/>
      <c r="U40" s="89"/>
      <c r="V40" s="89"/>
      <c r="W40" s="89"/>
      <c r="X40" s="89"/>
      <c r="Y40" s="89"/>
      <c r="Z40" s="89"/>
      <c r="AA40" s="89"/>
      <c r="AB40" s="89"/>
    </row>
    <row r="41" spans="1:28" ht="19.5" customHeight="1">
      <c r="A41" s="80"/>
      <c r="B41" s="80" t="s">
        <v>502</v>
      </c>
      <c r="C41" s="35"/>
      <c r="D41" s="32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0"/>
      <c r="P41" s="80" t="s">
        <v>502</v>
      </c>
      <c r="Q41" s="35"/>
      <c r="R41" s="32"/>
      <c r="S41" s="89">
        <f t="shared" si="2"/>
        <v>0</v>
      </c>
      <c r="T41" s="89"/>
      <c r="U41" s="89"/>
      <c r="V41" s="89"/>
      <c r="W41" s="89"/>
      <c r="X41" s="89"/>
      <c r="Y41" s="89"/>
      <c r="Z41" s="89"/>
      <c r="AA41" s="89"/>
      <c r="AB41" s="89"/>
    </row>
    <row r="42" spans="1:28" ht="19.5" customHeight="1">
      <c r="A42" s="80"/>
      <c r="B42" s="80" t="s">
        <v>503</v>
      </c>
      <c r="C42" s="35"/>
      <c r="D42" s="32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0"/>
      <c r="P42" s="80" t="s">
        <v>503</v>
      </c>
      <c r="Q42" s="35"/>
      <c r="R42" s="32"/>
      <c r="S42" s="89">
        <f t="shared" si="2"/>
        <v>0</v>
      </c>
      <c r="T42" s="89"/>
      <c r="U42" s="89"/>
      <c r="V42" s="89"/>
      <c r="W42" s="89"/>
      <c r="X42" s="89"/>
      <c r="Y42" s="89"/>
      <c r="Z42" s="89"/>
      <c r="AA42" s="89"/>
      <c r="AB42" s="89"/>
    </row>
    <row r="43" spans="1:28" ht="19.5" customHeight="1">
      <c r="A43" s="80"/>
      <c r="B43" s="80" t="s">
        <v>32</v>
      </c>
      <c r="C43" s="35"/>
      <c r="D43" s="32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0"/>
      <c r="P43" s="80" t="s">
        <v>32</v>
      </c>
      <c r="Q43" s="35"/>
      <c r="R43" s="32"/>
      <c r="S43" s="89">
        <f t="shared" si="2"/>
        <v>0</v>
      </c>
      <c r="T43" s="89"/>
      <c r="U43" s="89"/>
      <c r="V43" s="89"/>
      <c r="W43" s="89"/>
      <c r="X43" s="89"/>
      <c r="Y43" s="89"/>
      <c r="Z43" s="89"/>
      <c r="AA43" s="89"/>
      <c r="AB43" s="89"/>
    </row>
    <row r="44" spans="1:28" ht="19.5" customHeight="1">
      <c r="A44" s="80"/>
      <c r="B44" s="4" t="s">
        <v>33</v>
      </c>
      <c r="C44" s="35"/>
      <c r="D44" s="32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0"/>
      <c r="P44" s="4" t="s">
        <v>33</v>
      </c>
      <c r="Q44" s="35"/>
      <c r="R44" s="32"/>
      <c r="S44" s="89">
        <f t="shared" si="2"/>
        <v>0</v>
      </c>
      <c r="T44" s="89"/>
      <c r="U44" s="89"/>
      <c r="V44" s="89"/>
      <c r="W44" s="89"/>
      <c r="X44" s="89"/>
      <c r="Y44" s="89"/>
      <c r="Z44" s="89"/>
      <c r="AA44" s="89"/>
      <c r="AB44" s="89"/>
    </row>
    <row r="45" spans="1:28" ht="19.5" customHeight="1">
      <c r="A45" s="1120" t="s">
        <v>34</v>
      </c>
      <c r="B45" s="1120"/>
      <c r="C45" s="35"/>
      <c r="D45" s="32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1120" t="s">
        <v>34</v>
      </c>
      <c r="P45" s="1120"/>
      <c r="Q45" s="35"/>
      <c r="R45" s="32"/>
      <c r="S45" s="89">
        <f t="shared" si="2"/>
        <v>0</v>
      </c>
      <c r="T45" s="89"/>
      <c r="U45" s="89"/>
      <c r="V45" s="89"/>
      <c r="W45" s="89"/>
      <c r="X45" s="89"/>
      <c r="Y45" s="89"/>
      <c r="Z45" s="89"/>
      <c r="AA45" s="89"/>
      <c r="AB45" s="89"/>
    </row>
    <row r="46" spans="1:28" ht="19.5" customHeight="1">
      <c r="A46" s="1100" t="s">
        <v>164</v>
      </c>
      <c r="B46" s="1100"/>
      <c r="C46" s="1100"/>
      <c r="D46" s="83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1100" t="s">
        <v>164</v>
      </c>
      <c r="P46" s="1100"/>
      <c r="Q46" s="1100"/>
      <c r="R46" s="83"/>
      <c r="S46" s="89"/>
      <c r="T46" s="89"/>
      <c r="U46" s="89"/>
      <c r="V46" s="89"/>
      <c r="W46" s="89"/>
      <c r="X46" s="89"/>
      <c r="Y46" s="89"/>
      <c r="Z46" s="89"/>
      <c r="AA46" s="89"/>
      <c r="AB46" s="89"/>
    </row>
    <row r="47" spans="1:28" ht="19.5" customHeight="1">
      <c r="A47" s="1120" t="s">
        <v>35</v>
      </c>
      <c r="B47" s="1120" t="s">
        <v>35</v>
      </c>
      <c r="C47" s="3"/>
      <c r="D47" s="83"/>
      <c r="E47" s="88"/>
      <c r="F47" s="88"/>
      <c r="G47" s="90"/>
      <c r="H47" s="88"/>
      <c r="I47" s="88"/>
      <c r="J47" s="88"/>
      <c r="K47" s="88"/>
      <c r="L47" s="88"/>
      <c r="M47" s="88"/>
      <c r="N47" s="88"/>
      <c r="O47" s="1120" t="s">
        <v>35</v>
      </c>
      <c r="P47" s="1120" t="s">
        <v>35</v>
      </c>
      <c r="Q47" s="3"/>
      <c r="R47" s="83"/>
      <c r="S47" s="91">
        <f>SUM(T47:Y47)</f>
        <v>0</v>
      </c>
      <c r="T47" s="89"/>
      <c r="U47" s="89"/>
      <c r="V47" s="89"/>
      <c r="W47" s="89"/>
      <c r="X47" s="89"/>
      <c r="Y47" s="89"/>
      <c r="Z47" s="89"/>
      <c r="AA47" s="89"/>
      <c r="AB47" s="89"/>
    </row>
    <row r="48" spans="1:28" ht="19.5" customHeight="1">
      <c r="A48" s="4"/>
      <c r="B48" s="4" t="s">
        <v>36</v>
      </c>
      <c r="C48" s="4"/>
      <c r="D48" s="83"/>
      <c r="E48" s="88"/>
      <c r="F48" s="88"/>
      <c r="G48" s="90"/>
      <c r="H48" s="88"/>
      <c r="I48" s="88"/>
      <c r="J48" s="88"/>
      <c r="K48" s="88"/>
      <c r="L48" s="88"/>
      <c r="M48" s="88"/>
      <c r="N48" s="88"/>
      <c r="O48" s="4"/>
      <c r="P48" s="4" t="s">
        <v>36</v>
      </c>
      <c r="Q48" s="4"/>
      <c r="R48" s="83"/>
      <c r="S48" s="91">
        <f>SUM(T48:Y48)</f>
        <v>0</v>
      </c>
      <c r="T48" s="89"/>
      <c r="U48" s="89"/>
      <c r="V48" s="89"/>
      <c r="W48" s="89"/>
      <c r="X48" s="89"/>
      <c r="Y48" s="89"/>
      <c r="Z48" s="89"/>
      <c r="AA48" s="89"/>
      <c r="AB48" s="89"/>
    </row>
    <row r="49" spans="1:28" ht="19.5" customHeight="1">
      <c r="A49" s="4"/>
      <c r="B49" s="4" t="s">
        <v>37</v>
      </c>
      <c r="C49" s="4"/>
      <c r="D49" s="83"/>
      <c r="E49" s="88"/>
      <c r="F49" s="88"/>
      <c r="G49" s="90"/>
      <c r="H49" s="88"/>
      <c r="I49" s="88"/>
      <c r="J49" s="88"/>
      <c r="K49" s="88"/>
      <c r="L49" s="88"/>
      <c r="M49" s="88"/>
      <c r="N49" s="88"/>
      <c r="O49" s="4"/>
      <c r="P49" s="4" t="s">
        <v>37</v>
      </c>
      <c r="Q49" s="4"/>
      <c r="R49" s="83"/>
      <c r="S49" s="91">
        <f>SUM(T49:Y49)</f>
        <v>0</v>
      </c>
      <c r="T49" s="89"/>
      <c r="U49" s="89"/>
      <c r="V49" s="89"/>
      <c r="W49" s="89"/>
      <c r="X49" s="89"/>
      <c r="Y49" s="89"/>
      <c r="Z49" s="89"/>
      <c r="AA49" s="89"/>
      <c r="AB49" s="89"/>
    </row>
    <row r="50" spans="1:28" ht="19.5" customHeight="1">
      <c r="A50" s="4"/>
      <c r="B50" s="4" t="s">
        <v>38</v>
      </c>
      <c r="C50" s="4"/>
      <c r="D50" s="83"/>
      <c r="E50" s="88"/>
      <c r="F50" s="88"/>
      <c r="G50" s="90"/>
      <c r="H50" s="88"/>
      <c r="I50" s="88"/>
      <c r="J50" s="88"/>
      <c r="K50" s="88"/>
      <c r="L50" s="88"/>
      <c r="M50" s="88"/>
      <c r="N50" s="88"/>
      <c r="O50" s="4"/>
      <c r="P50" s="4" t="s">
        <v>38</v>
      </c>
      <c r="Q50" s="4"/>
      <c r="R50" s="83"/>
      <c r="S50" s="91">
        <f>SUM(T50:Y50)</f>
        <v>0</v>
      </c>
      <c r="T50" s="89"/>
      <c r="U50" s="89"/>
      <c r="V50" s="89"/>
      <c r="W50" s="89"/>
      <c r="X50" s="89"/>
      <c r="Y50" s="89"/>
      <c r="Z50" s="89"/>
      <c r="AA50" s="89"/>
      <c r="AB50" s="89"/>
    </row>
    <row r="51" spans="1:28" ht="19.5" customHeight="1" thickBot="1">
      <c r="A51" s="1121" t="s">
        <v>39</v>
      </c>
      <c r="B51" s="1121"/>
      <c r="C51" s="12"/>
      <c r="D51" s="85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1121" t="s">
        <v>39</v>
      </c>
      <c r="P51" s="1121"/>
      <c r="Q51" s="12"/>
      <c r="R51" s="85"/>
      <c r="S51" s="93">
        <f>SUM(T51:Y51)</f>
        <v>0</v>
      </c>
      <c r="T51" s="94"/>
      <c r="U51" s="94"/>
      <c r="V51" s="94"/>
      <c r="W51" s="94"/>
      <c r="X51" s="94"/>
      <c r="Y51" s="94"/>
      <c r="Z51" s="94"/>
      <c r="AA51" s="94"/>
      <c r="AB51" s="94"/>
    </row>
    <row r="52" spans="1:28" s="1" customFormat="1">
      <c r="B52" s="14"/>
      <c r="C52" s="14"/>
      <c r="D52" s="15"/>
      <c r="I52" s="81"/>
    </row>
    <row r="53" spans="1:28" ht="26.1" customHeight="1"/>
    <row r="54" spans="1:28" ht="26.1" customHeight="1"/>
    <row r="55" spans="1:28" ht="26.1" customHeight="1"/>
    <row r="56" spans="1:28" ht="26.1" customHeight="1"/>
    <row r="57" spans="1:28" ht="26.1" customHeight="1"/>
    <row r="58" spans="1:28" ht="26.1" customHeight="1"/>
    <row r="59" spans="1:28" ht="26.1" customHeight="1"/>
    <row r="60" spans="1:28" ht="26.1" customHeight="1"/>
    <row r="61" spans="1:28" ht="26.1" customHeight="1"/>
    <row r="62" spans="1:28" ht="26.1" customHeight="1"/>
    <row r="63" spans="1:28" ht="26.1" customHeight="1"/>
    <row r="64" spans="1:28" ht="26.1" customHeight="1"/>
    <row r="65" ht="26.1" customHeight="1"/>
    <row r="66" ht="26.1" customHeight="1"/>
    <row r="67" ht="26.1" customHeight="1"/>
    <row r="68" ht="26.1" customHeight="1"/>
    <row r="69" ht="26.1" customHeight="1"/>
    <row r="70" ht="26.1" customHeight="1"/>
    <row r="71" ht="26.1" customHeight="1"/>
    <row r="72" ht="26.1" customHeight="1"/>
    <row r="73" ht="26.1" customHeight="1"/>
  </sheetData>
  <mergeCells count="78">
    <mergeCell ref="A21:C21"/>
    <mergeCell ref="A32:B32"/>
    <mergeCell ref="M5:M6"/>
    <mergeCell ref="I5:I6"/>
    <mergeCell ref="A47:B47"/>
    <mergeCell ref="A9:C9"/>
    <mergeCell ref="A8:C8"/>
    <mergeCell ref="A7:C7"/>
    <mergeCell ref="A25:C25"/>
    <mergeCell ref="J5:J6"/>
    <mergeCell ref="G5:G6"/>
    <mergeCell ref="H5:H6"/>
    <mergeCell ref="L5:L6"/>
    <mergeCell ref="K5:K6"/>
    <mergeCell ref="A51:B51"/>
    <mergeCell ref="A10:C10"/>
    <mergeCell ref="A11:C11"/>
    <mergeCell ref="A12:C12"/>
    <mergeCell ref="A14:C14"/>
    <mergeCell ref="A18:C18"/>
    <mergeCell ref="A46:C46"/>
    <mergeCell ref="A45:B45"/>
    <mergeCell ref="A20:C20"/>
    <mergeCell ref="A15:C15"/>
    <mergeCell ref="A17:C17"/>
    <mergeCell ref="A16:C16"/>
    <mergeCell ref="A19:C19"/>
    <mergeCell ref="A13:C13"/>
    <mergeCell ref="A31:C31"/>
    <mergeCell ref="A22:C22"/>
    <mergeCell ref="S3:Y3"/>
    <mergeCell ref="Y5:Y6"/>
    <mergeCell ref="S4:Y4"/>
    <mergeCell ref="O51:P51"/>
    <mergeCell ref="O11:Q11"/>
    <mergeCell ref="O31:Q31"/>
    <mergeCell ref="O25:Q25"/>
    <mergeCell ref="O46:Q46"/>
    <mergeCell ref="O45:P45"/>
    <mergeCell ref="O19:Q19"/>
    <mergeCell ref="O21:Q21"/>
    <mergeCell ref="O47:P47"/>
    <mergeCell ref="W5:W6"/>
    <mergeCell ref="S5:S6"/>
    <mergeCell ref="O32:P32"/>
    <mergeCell ref="O17:Q17"/>
    <mergeCell ref="AA4:AA6"/>
    <mergeCell ref="Z4:Z6"/>
    <mergeCell ref="O8:Q8"/>
    <mergeCell ref="AQ14:AS14"/>
    <mergeCell ref="O14:Q14"/>
    <mergeCell ref="O9:Q9"/>
    <mergeCell ref="O13:Q13"/>
    <mergeCell ref="O12:Q12"/>
    <mergeCell ref="AD14:AF14"/>
    <mergeCell ref="O10:Q10"/>
    <mergeCell ref="X1:AB1"/>
    <mergeCell ref="O15:Q15"/>
    <mergeCell ref="A1:H1"/>
    <mergeCell ref="I1:N1"/>
    <mergeCell ref="O1:W1"/>
    <mergeCell ref="AB4:AB6"/>
    <mergeCell ref="X5:X6"/>
    <mergeCell ref="T5:T6"/>
    <mergeCell ref="A3:C6"/>
    <mergeCell ref="U5:U6"/>
    <mergeCell ref="V5:V6"/>
    <mergeCell ref="F3:N3"/>
    <mergeCell ref="E3:E6"/>
    <mergeCell ref="F4:F6"/>
    <mergeCell ref="G4:N4"/>
    <mergeCell ref="O7:Q7"/>
    <mergeCell ref="N5:N6"/>
    <mergeCell ref="O16:Q16"/>
    <mergeCell ref="O18:Q18"/>
    <mergeCell ref="O20:Q20"/>
    <mergeCell ref="O22:Q22"/>
    <mergeCell ref="O3:Q6"/>
  </mergeCells>
  <phoneticPr fontId="3" type="noConversion"/>
  <printOptions horizontalCentered="1"/>
  <pageMargins left="0.36" right="0.45" top="0.78740157480314965" bottom="0.78740157480314965" header="0.82" footer="0.81"/>
  <pageSetup paperSize="9" scale="90" firstPageNumber="71" pageOrder="overThenDown" orientation="portrait" r:id="rId1"/>
  <headerFooter alignWithMargins="0">
    <oddFooter>&amp;C&amp;P</oddFooter>
  </headerFooter>
  <colBreaks count="3" manualBreakCount="3">
    <brk id="8" max="43" man="1"/>
    <brk id="14" max="1048575" man="1"/>
    <brk id="23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indexed="13"/>
  </sheetPr>
  <dimension ref="A1:BD83"/>
  <sheetViews>
    <sheetView view="pageBreakPreview" topLeftCell="P1" zoomScaleNormal="50" zoomScaleSheetLayoutView="75" workbookViewId="0">
      <selection activeCell="A16" sqref="A16:C20"/>
    </sheetView>
  </sheetViews>
  <sheetFormatPr defaultColWidth="9.109375" defaultRowHeight="15.6"/>
  <cols>
    <col min="1" max="1" width="2.33203125" style="37" customWidth="1"/>
    <col min="2" max="2" width="17.33203125" style="37" customWidth="1"/>
    <col min="3" max="3" width="2.33203125" style="37" customWidth="1"/>
    <col min="4" max="4" width="1.6640625" style="38" customWidth="1"/>
    <col min="5" max="8" width="15.88671875" style="48" customWidth="1"/>
    <col min="9" max="9" width="15.33203125" style="48" customWidth="1"/>
    <col min="10" max="10" width="15.33203125" style="49" customWidth="1"/>
    <col min="11" max="13" width="15.33203125" style="48" customWidth="1"/>
    <col min="14" max="14" width="15.33203125" style="49" customWidth="1"/>
    <col min="15" max="15" width="2.33203125" style="37" customWidth="1"/>
    <col min="16" max="16" width="17.33203125" style="37" customWidth="1"/>
    <col min="17" max="17" width="2.33203125" style="37" customWidth="1"/>
    <col min="18" max="18" width="1.6640625" style="38" customWidth="1"/>
    <col min="19" max="19" width="14.109375" style="48" customWidth="1"/>
    <col min="20" max="22" width="13.88671875" style="48" customWidth="1"/>
    <col min="23" max="23" width="13.33203125" style="48" customWidth="1"/>
    <col min="24" max="24" width="20.88671875" style="48" customWidth="1"/>
    <col min="25" max="25" width="19.33203125" style="48" customWidth="1"/>
    <col min="26" max="28" width="18.33203125" style="48" customWidth="1"/>
    <col min="29" max="29" width="11.44140625" style="48" customWidth="1"/>
    <col min="30" max="33" width="9.109375" style="48"/>
    <col min="34" max="36" width="13.5546875" style="48" bestFit="1" customWidth="1"/>
    <col min="37" max="37" width="12.33203125" style="48" bestFit="1" customWidth="1"/>
    <col min="38" max="41" width="11" style="48" bestFit="1" customWidth="1"/>
    <col min="42" max="42" width="12.33203125" style="48" bestFit="1" customWidth="1"/>
    <col min="43" max="46" width="9.109375" style="48"/>
    <col min="47" max="47" width="12.33203125" style="48" bestFit="1" customWidth="1"/>
    <col min="48" max="51" width="11" style="48" bestFit="1" customWidth="1"/>
    <col min="52" max="53" width="12.33203125" style="48" bestFit="1" customWidth="1"/>
    <col min="54" max="54" width="11" style="48" bestFit="1" customWidth="1"/>
    <col min="55" max="55" width="12.33203125" style="48" bestFit="1" customWidth="1"/>
    <col min="56" max="16384" width="9.109375" style="48"/>
  </cols>
  <sheetData>
    <row r="1" spans="1:55" s="24" customFormat="1" ht="35.1" customHeight="1">
      <c r="A1" s="1319" t="s">
        <v>390</v>
      </c>
      <c r="B1" s="1319"/>
      <c r="C1" s="1319"/>
      <c r="D1" s="1319"/>
      <c r="E1" s="1319"/>
      <c r="F1" s="1319"/>
      <c r="G1" s="1319"/>
      <c r="H1" s="1319"/>
      <c r="I1" s="1305" t="s">
        <v>395</v>
      </c>
      <c r="J1" s="1305"/>
      <c r="K1" s="1305"/>
      <c r="L1" s="1305"/>
      <c r="M1" s="1305"/>
      <c r="N1" s="1305"/>
      <c r="O1" s="1319" t="s">
        <v>21</v>
      </c>
      <c r="P1" s="1319"/>
      <c r="Q1" s="1319"/>
      <c r="R1" s="1319"/>
      <c r="S1" s="1319"/>
      <c r="T1" s="1319"/>
      <c r="U1" s="1319"/>
      <c r="V1" s="1319"/>
      <c r="W1" s="1319"/>
      <c r="X1" s="1305" t="s">
        <v>396</v>
      </c>
      <c r="Y1" s="1305"/>
      <c r="Z1" s="1305"/>
      <c r="AA1" s="1305"/>
      <c r="AB1" s="1305"/>
    </row>
    <row r="2" spans="1:55" ht="12.9" customHeight="1" thickBot="1">
      <c r="A2" s="48"/>
      <c r="B2" s="26"/>
      <c r="C2" s="26"/>
      <c r="D2" s="27"/>
      <c r="E2" s="51"/>
      <c r="F2" s="51"/>
      <c r="G2" s="51"/>
      <c r="H2" s="51"/>
      <c r="I2" s="51"/>
      <c r="K2" s="51"/>
      <c r="L2" s="51"/>
      <c r="M2" s="51"/>
      <c r="N2" s="28" t="s">
        <v>66</v>
      </c>
      <c r="O2" s="48"/>
      <c r="P2" s="26"/>
      <c r="Q2" s="26"/>
      <c r="R2" s="27"/>
      <c r="S2" s="51"/>
      <c r="T2" s="51"/>
      <c r="U2" s="28"/>
      <c r="V2" s="51"/>
      <c r="W2" s="51"/>
      <c r="X2" s="51"/>
      <c r="Y2" s="51"/>
      <c r="Z2" s="51"/>
      <c r="AA2" s="51"/>
      <c r="AB2" s="28" t="s">
        <v>66</v>
      </c>
    </row>
    <row r="3" spans="1:55" ht="15" customHeight="1">
      <c r="A3" s="1300" t="s">
        <v>60</v>
      </c>
      <c r="B3" s="1300"/>
      <c r="C3" s="1300"/>
      <c r="D3" s="29"/>
      <c r="E3" s="1201" t="s">
        <v>78</v>
      </c>
      <c r="F3" s="1257" t="s">
        <v>371</v>
      </c>
      <c r="G3" s="1258"/>
      <c r="H3" s="1258"/>
      <c r="I3" s="1258"/>
      <c r="J3" s="1258"/>
      <c r="K3" s="1258"/>
      <c r="L3" s="1258"/>
      <c r="M3" s="1258"/>
      <c r="N3" s="1258"/>
      <c r="O3" s="1300" t="s">
        <v>60</v>
      </c>
      <c r="P3" s="1300"/>
      <c r="Q3" s="1300"/>
      <c r="R3" s="29"/>
      <c r="S3" s="1274" t="s">
        <v>372</v>
      </c>
      <c r="T3" s="1353"/>
      <c r="U3" s="1353"/>
      <c r="V3" s="1353"/>
      <c r="W3" s="1353"/>
      <c r="X3" s="1353"/>
      <c r="Y3" s="1354"/>
      <c r="Z3" s="19" t="s">
        <v>373</v>
      </c>
      <c r="AA3" s="19"/>
      <c r="AB3" s="20"/>
    </row>
    <row r="4" spans="1:55" ht="15" customHeight="1">
      <c r="A4" s="1301"/>
      <c r="B4" s="1301"/>
      <c r="C4" s="1301"/>
      <c r="D4" s="30"/>
      <c r="E4" s="1202"/>
      <c r="F4" s="1238" t="s">
        <v>204</v>
      </c>
      <c r="G4" s="1346" t="s">
        <v>374</v>
      </c>
      <c r="H4" s="1347"/>
      <c r="I4" s="1347"/>
      <c r="J4" s="1347"/>
      <c r="K4" s="1347"/>
      <c r="L4" s="1347"/>
      <c r="M4" s="1347"/>
      <c r="N4" s="1348"/>
      <c r="O4" s="1301"/>
      <c r="P4" s="1301"/>
      <c r="Q4" s="1301"/>
      <c r="R4" s="30"/>
      <c r="S4" s="1269" t="s">
        <v>375</v>
      </c>
      <c r="T4" s="1355"/>
      <c r="U4" s="1355"/>
      <c r="V4" s="1355"/>
      <c r="W4" s="1355"/>
      <c r="X4" s="1355"/>
      <c r="Y4" s="1356"/>
      <c r="Z4" s="1238" t="s">
        <v>204</v>
      </c>
      <c r="AA4" s="1238" t="s">
        <v>376</v>
      </c>
      <c r="AB4" s="1241" t="s">
        <v>377</v>
      </c>
    </row>
    <row r="5" spans="1:55" ht="15" customHeight="1">
      <c r="A5" s="1301"/>
      <c r="B5" s="1301"/>
      <c r="C5" s="1301"/>
      <c r="D5" s="30"/>
      <c r="E5" s="1202"/>
      <c r="F5" s="1202"/>
      <c r="G5" s="1238" t="s">
        <v>68</v>
      </c>
      <c r="H5" s="1238" t="s">
        <v>378</v>
      </c>
      <c r="I5" s="1242" t="s">
        <v>379</v>
      </c>
      <c r="J5" s="1238" t="s">
        <v>380</v>
      </c>
      <c r="K5" s="1238" t="s">
        <v>179</v>
      </c>
      <c r="L5" s="1238" t="s">
        <v>381</v>
      </c>
      <c r="M5" s="1238" t="s">
        <v>382</v>
      </c>
      <c r="N5" s="1238" t="s">
        <v>383</v>
      </c>
      <c r="O5" s="1301"/>
      <c r="P5" s="1301"/>
      <c r="Q5" s="1301"/>
      <c r="R5" s="30"/>
      <c r="S5" s="1238" t="s">
        <v>68</v>
      </c>
      <c r="T5" s="1238" t="s">
        <v>168</v>
      </c>
      <c r="U5" s="1238" t="s">
        <v>384</v>
      </c>
      <c r="V5" s="1238" t="s">
        <v>385</v>
      </c>
      <c r="W5" s="1238" t="s">
        <v>386</v>
      </c>
      <c r="X5" s="1242" t="s">
        <v>387</v>
      </c>
      <c r="Y5" s="1238" t="s">
        <v>388</v>
      </c>
      <c r="Z5" s="1349"/>
      <c r="AA5" s="1349"/>
      <c r="AB5" s="1351"/>
    </row>
    <row r="6" spans="1:55" ht="48.75" customHeight="1">
      <c r="A6" s="1302"/>
      <c r="B6" s="1302"/>
      <c r="C6" s="1302"/>
      <c r="D6" s="31"/>
      <c r="E6" s="1203"/>
      <c r="F6" s="1203"/>
      <c r="G6" s="1203"/>
      <c r="H6" s="1203"/>
      <c r="I6" s="1161"/>
      <c r="J6" s="1203"/>
      <c r="K6" s="1203"/>
      <c r="L6" s="1203"/>
      <c r="M6" s="1203"/>
      <c r="N6" s="1203"/>
      <c r="O6" s="1302"/>
      <c r="P6" s="1302"/>
      <c r="Q6" s="1302"/>
      <c r="R6" s="31"/>
      <c r="S6" s="1203"/>
      <c r="T6" s="1203"/>
      <c r="U6" s="1203"/>
      <c r="V6" s="1203"/>
      <c r="W6" s="1203"/>
      <c r="X6" s="1161"/>
      <c r="Y6" s="1203"/>
      <c r="Z6" s="1350"/>
      <c r="AA6" s="1350"/>
      <c r="AB6" s="1352"/>
    </row>
    <row r="7" spans="1:55" s="40" customFormat="1" ht="24.6" hidden="1" customHeight="1">
      <c r="A7" s="1297" t="s">
        <v>212</v>
      </c>
      <c r="B7" s="1297"/>
      <c r="C7" s="1297"/>
      <c r="D7" s="32"/>
      <c r="E7" s="57">
        <v>33164217</v>
      </c>
      <c r="F7" s="58">
        <v>31816173</v>
      </c>
      <c r="G7" s="58"/>
      <c r="H7" s="58">
        <v>18735446</v>
      </c>
      <c r="I7" s="58">
        <v>6632984</v>
      </c>
      <c r="J7" s="58">
        <v>240112</v>
      </c>
      <c r="K7" s="58">
        <v>283593</v>
      </c>
      <c r="L7" s="58">
        <v>46955</v>
      </c>
      <c r="M7" s="58">
        <v>267556</v>
      </c>
      <c r="N7" s="58">
        <v>2209893</v>
      </c>
      <c r="O7" s="1297" t="s">
        <v>212</v>
      </c>
      <c r="P7" s="1297"/>
      <c r="Q7" s="1297"/>
      <c r="R7" s="32"/>
      <c r="S7" s="58"/>
      <c r="T7" s="57">
        <v>1558551</v>
      </c>
      <c r="U7" s="58">
        <v>85271</v>
      </c>
      <c r="V7" s="58">
        <v>97919</v>
      </c>
      <c r="W7" s="58">
        <v>198580</v>
      </c>
      <c r="X7" s="58">
        <v>110347</v>
      </c>
      <c r="Y7" s="58">
        <v>1071222</v>
      </c>
      <c r="Z7" s="58">
        <v>1348044</v>
      </c>
      <c r="AA7" s="58">
        <v>709039</v>
      </c>
      <c r="AB7" s="58">
        <v>639005</v>
      </c>
    </row>
    <row r="8" spans="1:55" s="40" customFormat="1" ht="24.6" hidden="1" customHeight="1">
      <c r="A8" s="1296" t="s">
        <v>389</v>
      </c>
      <c r="B8" s="1296"/>
      <c r="C8" s="1296"/>
      <c r="D8" s="32"/>
      <c r="E8" s="60">
        <v>32569579</v>
      </c>
      <c r="F8" s="59">
        <v>30497935</v>
      </c>
      <c r="G8" s="59"/>
      <c r="H8" s="59">
        <v>16632055</v>
      </c>
      <c r="I8" s="59">
        <v>6210973</v>
      </c>
      <c r="J8" s="59">
        <v>100491</v>
      </c>
      <c r="K8" s="59">
        <v>234783</v>
      </c>
      <c r="L8" s="59">
        <v>48324</v>
      </c>
      <c r="M8" s="59">
        <v>283747</v>
      </c>
      <c r="N8" s="59">
        <v>3743315</v>
      </c>
      <c r="O8" s="1296" t="s">
        <v>213</v>
      </c>
      <c r="P8" s="1296"/>
      <c r="Q8" s="1296"/>
      <c r="R8" s="32"/>
      <c r="S8" s="59"/>
      <c r="T8" s="60">
        <v>1497076</v>
      </c>
      <c r="U8" s="59">
        <v>79351</v>
      </c>
      <c r="V8" s="59">
        <v>95354</v>
      </c>
      <c r="W8" s="59">
        <v>176297</v>
      </c>
      <c r="X8" s="59">
        <v>158591</v>
      </c>
      <c r="Y8" s="59">
        <v>919943</v>
      </c>
      <c r="Z8" s="59">
        <v>2071644</v>
      </c>
      <c r="AA8" s="59">
        <v>1060079</v>
      </c>
      <c r="AB8" s="59">
        <v>1011565</v>
      </c>
    </row>
    <row r="9" spans="1:55" s="40" customFormat="1" ht="24.6" hidden="1" customHeight="1">
      <c r="A9" s="1296" t="s">
        <v>345</v>
      </c>
      <c r="B9" s="1296"/>
      <c r="C9" s="1296"/>
      <c r="D9" s="32"/>
      <c r="E9" s="60">
        <v>29201524.025547665</v>
      </c>
      <c r="F9" s="59">
        <v>28297136.69193577</v>
      </c>
      <c r="G9" s="59"/>
      <c r="H9" s="59">
        <v>18772155.554229092</v>
      </c>
      <c r="I9" s="59">
        <v>4216461.2054557195</v>
      </c>
      <c r="J9" s="59">
        <v>119841.52092162597</v>
      </c>
      <c r="K9" s="59">
        <v>163522.35420521698</v>
      </c>
      <c r="L9" s="59">
        <v>45199.988061839656</v>
      </c>
      <c r="M9" s="59">
        <v>184681.12934996604</v>
      </c>
      <c r="N9" s="59">
        <v>1494556.8554885692</v>
      </c>
      <c r="O9" s="1296" t="s">
        <v>345</v>
      </c>
      <c r="P9" s="1296"/>
      <c r="Q9" s="1296"/>
      <c r="R9" s="32"/>
      <c r="S9" s="59"/>
      <c r="T9" s="60">
        <v>1167945.47018445</v>
      </c>
      <c r="U9" s="59">
        <v>88504.864800334268</v>
      </c>
      <c r="V9" s="59">
        <v>85530.925804332641</v>
      </c>
      <c r="W9" s="59">
        <v>118027.9376828027</v>
      </c>
      <c r="X9" s="59">
        <v>83527.965140571832</v>
      </c>
      <c r="Y9" s="59">
        <v>1504531.7853518773</v>
      </c>
      <c r="Z9" s="59">
        <v>904387.33361189044</v>
      </c>
      <c r="AA9" s="59">
        <v>567391.69104041066</v>
      </c>
      <c r="AB9" s="59">
        <v>336995.64257147972</v>
      </c>
    </row>
    <row r="10" spans="1:55" s="40" customFormat="1" ht="19.5" hidden="1" customHeight="1">
      <c r="A10" s="1296" t="s">
        <v>346</v>
      </c>
      <c r="B10" s="1296"/>
      <c r="C10" s="1296"/>
      <c r="D10" s="32"/>
      <c r="E10" s="60">
        <v>25087212.535658658</v>
      </c>
      <c r="F10" s="59">
        <v>23737494.640367161</v>
      </c>
      <c r="G10" s="59"/>
      <c r="H10" s="59">
        <v>12882690.680809325</v>
      </c>
      <c r="I10" s="59">
        <v>4067613.3498103791</v>
      </c>
      <c r="J10" s="59">
        <v>230862.17764400443</v>
      </c>
      <c r="K10" s="59">
        <v>190551.19871767145</v>
      </c>
      <c r="L10" s="59">
        <v>49495.545086136648</v>
      </c>
      <c r="M10" s="59">
        <v>269317.19912553782</v>
      </c>
      <c r="N10" s="59">
        <v>3464463.2458956982</v>
      </c>
      <c r="O10" s="1296" t="s">
        <v>346</v>
      </c>
      <c r="P10" s="1296"/>
      <c r="Q10" s="1296"/>
      <c r="R10" s="32"/>
      <c r="S10" s="59"/>
      <c r="T10" s="60">
        <v>1399251.3642824898</v>
      </c>
      <c r="U10" s="59">
        <v>61182.034253389764</v>
      </c>
      <c r="V10" s="59">
        <v>81608.328833412612</v>
      </c>
      <c r="W10" s="59">
        <v>157574.9738807042</v>
      </c>
      <c r="X10" s="59">
        <v>206322.99131916655</v>
      </c>
      <c r="Y10" s="59">
        <v>676561.55070922768</v>
      </c>
      <c r="Z10" s="59">
        <f>AA10+AB10</f>
        <v>1344076.1577283787</v>
      </c>
      <c r="AA10" s="59">
        <v>516386.71295122779</v>
      </c>
      <c r="AB10" s="59">
        <v>827689.44477715099</v>
      </c>
    </row>
    <row r="11" spans="1:55" s="40" customFormat="1" ht="19.5" hidden="1" customHeight="1">
      <c r="A11" s="1296" t="s">
        <v>347</v>
      </c>
      <c r="B11" s="1296"/>
      <c r="C11" s="1296"/>
      <c r="D11" s="32"/>
      <c r="E11" s="60">
        <v>28831743.493352219</v>
      </c>
      <c r="F11" s="59">
        <v>27623095.609976135</v>
      </c>
      <c r="G11" s="59"/>
      <c r="H11" s="59">
        <v>15872061.056433925</v>
      </c>
      <c r="I11" s="59">
        <v>4679300.595802715</v>
      </c>
      <c r="J11" s="59">
        <v>134082.74837730234</v>
      </c>
      <c r="K11" s="59">
        <v>250388.18022977101</v>
      </c>
      <c r="L11" s="59">
        <v>60296.178449042956</v>
      </c>
      <c r="M11" s="59">
        <v>253695.57969457618</v>
      </c>
      <c r="N11" s="59">
        <v>3786891.3702023816</v>
      </c>
      <c r="O11" s="1296" t="s">
        <v>347</v>
      </c>
      <c r="P11" s="1296"/>
      <c r="Q11" s="1296"/>
      <c r="R11" s="32"/>
      <c r="S11" s="59"/>
      <c r="T11" s="60">
        <v>1415643.9064882374</v>
      </c>
      <c r="U11" s="59">
        <v>64698.294354612597</v>
      </c>
      <c r="V11" s="59">
        <v>85620.210751060702</v>
      </c>
      <c r="W11" s="59">
        <v>153108.98892748181</v>
      </c>
      <c r="X11" s="59">
        <v>129173.76020868019</v>
      </c>
      <c r="Y11" s="59">
        <v>738134.74005633092</v>
      </c>
      <c r="Z11" s="59">
        <v>1208647.8833760421</v>
      </c>
      <c r="AA11" s="59">
        <v>459899.36144985352</v>
      </c>
      <c r="AB11" s="59">
        <v>748748.52192618744</v>
      </c>
    </row>
    <row r="12" spans="1:55" s="23" customFormat="1" ht="15" hidden="1" customHeight="1">
      <c r="A12" s="1277" t="s">
        <v>339</v>
      </c>
      <c r="B12" s="1277"/>
      <c r="C12" s="1277"/>
      <c r="D12" s="22"/>
      <c r="E12" s="50">
        <v>38156267.566526264</v>
      </c>
      <c r="F12" s="50">
        <v>36992274.407296374</v>
      </c>
      <c r="G12" s="50">
        <f t="shared" ref="G12:G20" si="0">SUM(H12:N12)</f>
        <v>33793534.0702032</v>
      </c>
      <c r="H12" s="50">
        <v>21851352.915336061</v>
      </c>
      <c r="I12" s="50">
        <v>6340630.3084233301</v>
      </c>
      <c r="J12" s="50">
        <v>297616.24920692848</v>
      </c>
      <c r="K12" s="50">
        <v>305068.77746287436</v>
      </c>
      <c r="L12" s="50">
        <v>60374.470641156062</v>
      </c>
      <c r="M12" s="50">
        <v>335132.7925878641</v>
      </c>
      <c r="N12" s="50">
        <v>4603358.5565449912</v>
      </c>
      <c r="O12" s="1277" t="s">
        <v>339</v>
      </c>
      <c r="P12" s="1277"/>
      <c r="Q12" s="1277"/>
      <c r="R12" s="22"/>
      <c r="S12" s="50">
        <f t="shared" ref="S12:S20" si="1">SUM(T12:Y12)</f>
        <v>3198740.3370931558</v>
      </c>
      <c r="T12" s="50">
        <v>1699366.0599113428</v>
      </c>
      <c r="U12" s="50">
        <v>75157.552211297429</v>
      </c>
      <c r="V12" s="50">
        <v>95789.529005912424</v>
      </c>
      <c r="W12" s="50">
        <v>143612.43606145002</v>
      </c>
      <c r="X12" s="50">
        <v>106911.49805856984</v>
      </c>
      <c r="Y12" s="50">
        <v>1077903.2618445836</v>
      </c>
      <c r="Z12" s="50">
        <v>1163993.159229842</v>
      </c>
      <c r="AA12" s="50">
        <v>449973.81647946709</v>
      </c>
      <c r="AB12" s="50">
        <v>714019.34275037365</v>
      </c>
    </row>
    <row r="13" spans="1:55" s="40" customFormat="1" ht="19.5" hidden="1" customHeight="1">
      <c r="A13" s="1296" t="s">
        <v>223</v>
      </c>
      <c r="B13" s="1296"/>
      <c r="C13" s="1296"/>
      <c r="D13" s="32"/>
      <c r="E13" s="50">
        <v>41772861.846913978</v>
      </c>
      <c r="F13" s="50">
        <v>40426985.007039823</v>
      </c>
      <c r="G13" s="50">
        <f t="shared" si="0"/>
        <v>37002088.06108851</v>
      </c>
      <c r="H13" s="50">
        <v>24005055.943400685</v>
      </c>
      <c r="I13" s="50">
        <v>6154905.2945849318</v>
      </c>
      <c r="J13" s="50">
        <v>361809.52729559422</v>
      </c>
      <c r="K13" s="50">
        <v>352598.90561494918</v>
      </c>
      <c r="L13" s="50">
        <v>87422.202595249677</v>
      </c>
      <c r="M13" s="50">
        <v>366049.22572332196</v>
      </c>
      <c r="N13" s="50">
        <v>5674246.9618737763</v>
      </c>
      <c r="O13" s="1296" t="s">
        <v>223</v>
      </c>
      <c r="P13" s="1296"/>
      <c r="Q13" s="1296"/>
      <c r="R13" s="32"/>
      <c r="S13" s="50">
        <f t="shared" si="1"/>
        <v>3424896.94595135</v>
      </c>
      <c r="T13" s="50">
        <v>1808196.2163160311</v>
      </c>
      <c r="U13" s="50">
        <v>103150.78088428869</v>
      </c>
      <c r="V13" s="50">
        <v>99743.424295973207</v>
      </c>
      <c r="W13" s="50">
        <v>159151.46510906439</v>
      </c>
      <c r="X13" s="50">
        <v>113983.73259329573</v>
      </c>
      <c r="Y13" s="50">
        <v>1140671.3267526969</v>
      </c>
      <c r="Z13" s="50">
        <v>1345876.8398741367</v>
      </c>
      <c r="AA13" s="50">
        <v>433538.30233138299</v>
      </c>
      <c r="AB13" s="50">
        <v>912338.53754275339</v>
      </c>
    </row>
    <row r="14" spans="1:55" s="40" customFormat="1" ht="13.65" hidden="1" customHeight="1">
      <c r="A14" s="1277" t="s">
        <v>340</v>
      </c>
      <c r="B14" s="1277"/>
      <c r="C14" s="1277"/>
      <c r="D14" s="32"/>
      <c r="E14" s="50">
        <f>AH14/12.737</f>
        <v>42144515.372293949</v>
      </c>
      <c r="F14" s="50">
        <f>AI14/12.737</f>
        <v>40962131.687900163</v>
      </c>
      <c r="G14" s="50">
        <f t="shared" si="0"/>
        <v>37380526.309127763</v>
      </c>
      <c r="H14" s="50">
        <f t="shared" ref="H14:N14" si="2">AJ14/12.737</f>
        <v>24484406.996289901</v>
      </c>
      <c r="I14" s="50">
        <f t="shared" si="2"/>
        <v>6067686.8272438096</v>
      </c>
      <c r="J14" s="50">
        <f t="shared" si="2"/>
        <v>342940.72577496857</v>
      </c>
      <c r="K14" s="50">
        <f t="shared" si="2"/>
        <v>350158.01139242103</v>
      </c>
      <c r="L14" s="50">
        <f t="shared" si="2"/>
        <v>84428.698700957393</v>
      </c>
      <c r="M14" s="50">
        <f t="shared" si="2"/>
        <v>348477.99309986003</v>
      </c>
      <c r="N14" s="50">
        <f t="shared" si="2"/>
        <v>5702427.0566258458</v>
      </c>
      <c r="O14" s="1277" t="s">
        <v>340</v>
      </c>
      <c r="P14" s="1277"/>
      <c r="Q14" s="1277"/>
      <c r="R14" s="32"/>
      <c r="S14" s="50">
        <f t="shared" si="1"/>
        <v>3581605.3787723361</v>
      </c>
      <c r="T14" s="50">
        <f t="shared" ref="T14:AB14" si="3">AU14/12.737</f>
        <v>1861637.6520249746</v>
      </c>
      <c r="U14" s="50">
        <f t="shared" si="3"/>
        <v>107514.83306439634</v>
      </c>
      <c r="V14" s="50">
        <f t="shared" si="3"/>
        <v>106302.799081467</v>
      </c>
      <c r="W14" s="50">
        <f t="shared" si="3"/>
        <v>163918.60742565122</v>
      </c>
      <c r="X14" s="50">
        <f t="shared" si="3"/>
        <v>97849.1085441459</v>
      </c>
      <c r="Y14" s="50">
        <f t="shared" si="3"/>
        <v>1244382.3786317015</v>
      </c>
      <c r="Z14" s="50">
        <f t="shared" si="3"/>
        <v>1182383.6843938048</v>
      </c>
      <c r="AA14" s="50">
        <f t="shared" si="3"/>
        <v>325730.3815733692</v>
      </c>
      <c r="AB14" s="50">
        <f t="shared" si="3"/>
        <v>856653.30282043549</v>
      </c>
      <c r="AD14" s="1152" t="s">
        <v>289</v>
      </c>
      <c r="AE14" s="1152"/>
      <c r="AF14" s="1152"/>
      <c r="AG14" s="18"/>
      <c r="AH14" s="50">
        <v>536794692.29690802</v>
      </c>
      <c r="AI14" s="50">
        <v>521734671.30878443</v>
      </c>
      <c r="AJ14" s="50">
        <v>311857891.91174448</v>
      </c>
      <c r="AK14" s="50">
        <v>77284127.118604407</v>
      </c>
      <c r="AL14" s="50">
        <v>4368036.0241957745</v>
      </c>
      <c r="AM14" s="50">
        <v>4459962.5911052665</v>
      </c>
      <c r="AN14" s="50">
        <v>1075368.3353540944</v>
      </c>
      <c r="AO14" s="50">
        <v>4438564.1981129171</v>
      </c>
      <c r="AP14" s="50">
        <v>72631813.420243397</v>
      </c>
      <c r="AQ14" s="1152" t="s">
        <v>289</v>
      </c>
      <c r="AR14" s="1152"/>
      <c r="AS14" s="1152"/>
      <c r="AT14" s="18"/>
      <c r="AU14" s="50">
        <v>23711678.7738421</v>
      </c>
      <c r="AV14" s="50">
        <v>1369416.4287412162</v>
      </c>
      <c r="AW14" s="50">
        <v>1353978.7519006452</v>
      </c>
      <c r="AX14" s="50">
        <v>2087831.3027805197</v>
      </c>
      <c r="AY14" s="50">
        <v>1246304.0955267863</v>
      </c>
      <c r="AZ14" s="50">
        <v>15849698.356631983</v>
      </c>
      <c r="BA14" s="50">
        <v>15060020.98812389</v>
      </c>
      <c r="BB14" s="50">
        <v>4148827.8701000037</v>
      </c>
      <c r="BC14" s="50">
        <v>10911193.118023887</v>
      </c>
    </row>
    <row r="15" spans="1:55" s="40" customFormat="1" ht="13.65" hidden="1" customHeight="1">
      <c r="A15" s="1296" t="s">
        <v>341</v>
      </c>
      <c r="B15" s="1296"/>
      <c r="C15" s="1296"/>
      <c r="D15" s="32"/>
      <c r="E15" s="50">
        <v>41212179.990529262</v>
      </c>
      <c r="F15" s="50">
        <v>40310550.64431195</v>
      </c>
      <c r="G15" s="50">
        <f t="shared" si="0"/>
        <v>36647606.385123342</v>
      </c>
      <c r="H15" s="50">
        <v>24497213.916754019</v>
      </c>
      <c r="I15" s="50">
        <v>4980640.586688824</v>
      </c>
      <c r="J15" s="50">
        <v>327158.18345007277</v>
      </c>
      <c r="K15" s="50">
        <v>348765.98541615397</v>
      </c>
      <c r="L15" s="50">
        <v>94584.853173746102</v>
      </c>
      <c r="M15" s="50">
        <v>302287.58616481471</v>
      </c>
      <c r="N15" s="50">
        <v>6096955.2734757094</v>
      </c>
      <c r="O15" s="1296" t="s">
        <v>341</v>
      </c>
      <c r="P15" s="1296"/>
      <c r="Q15" s="1296"/>
      <c r="R15" s="32"/>
      <c r="S15" s="50">
        <f t="shared" si="1"/>
        <v>3662944.2591885841</v>
      </c>
      <c r="T15" s="50">
        <v>1841929.5475643608</v>
      </c>
      <c r="U15" s="50">
        <v>129832.38265855687</v>
      </c>
      <c r="V15" s="50">
        <v>109694.25423688427</v>
      </c>
      <c r="W15" s="50">
        <v>168066.91310654199</v>
      </c>
      <c r="X15" s="50">
        <v>61911.98426872195</v>
      </c>
      <c r="Y15" s="50">
        <v>1351509.1773535179</v>
      </c>
      <c r="Z15" s="50">
        <v>901629.3462173657</v>
      </c>
      <c r="AA15" s="50">
        <v>408653.58576893999</v>
      </c>
      <c r="AB15" s="50">
        <v>492975.76044842595</v>
      </c>
    </row>
    <row r="16" spans="1:55" s="40" customFormat="1" ht="13.65" hidden="1" customHeight="1">
      <c r="A16" s="1296" t="s">
        <v>342</v>
      </c>
      <c r="B16" s="1296"/>
      <c r="C16" s="1296"/>
      <c r="D16" s="32"/>
      <c r="E16" s="60">
        <v>41831884.227947295</v>
      </c>
      <c r="F16" s="59">
        <v>40639292.013985299</v>
      </c>
      <c r="G16" s="50">
        <v>37144025.03356915</v>
      </c>
      <c r="H16" s="59">
        <v>25220554.404049248</v>
      </c>
      <c r="I16" s="59">
        <v>4528842.5505770566</v>
      </c>
      <c r="J16" s="59">
        <v>528069.32979502797</v>
      </c>
      <c r="K16" s="59">
        <v>306626.31201307115</v>
      </c>
      <c r="L16" s="59">
        <v>72384.646764055607</v>
      </c>
      <c r="M16" s="59">
        <v>264556.71945534582</v>
      </c>
      <c r="N16" s="59">
        <v>6222991.070915347</v>
      </c>
      <c r="O16" s="1296" t="s">
        <v>342</v>
      </c>
      <c r="P16" s="1296"/>
      <c r="Q16" s="1296"/>
      <c r="R16" s="32"/>
      <c r="S16" s="50">
        <v>3495266.9804162392</v>
      </c>
      <c r="T16" s="50">
        <v>1677890.5310544758</v>
      </c>
      <c r="U16" s="59">
        <v>129480.98877031762</v>
      </c>
      <c r="V16" s="59">
        <v>87704.423459701793</v>
      </c>
      <c r="W16" s="59">
        <v>152052.8716760223</v>
      </c>
      <c r="X16" s="59">
        <v>120250.72469266465</v>
      </c>
      <c r="Y16" s="59">
        <v>1327887.4407630572</v>
      </c>
      <c r="Z16" s="59">
        <v>1192592.2139619431</v>
      </c>
      <c r="AA16" s="59">
        <v>432079.00909810874</v>
      </c>
      <c r="AB16" s="59">
        <v>760513.20486383454</v>
      </c>
    </row>
    <row r="17" spans="1:56" s="40" customFormat="1" ht="13.65" customHeight="1">
      <c r="A17" s="1296" t="s">
        <v>222</v>
      </c>
      <c r="B17" s="1296"/>
      <c r="C17" s="1296"/>
      <c r="D17" s="32"/>
      <c r="E17" s="60">
        <v>36376242.909838632</v>
      </c>
      <c r="F17" s="59">
        <v>35773239.451012492</v>
      </c>
      <c r="G17" s="50">
        <v>32405128.740367115</v>
      </c>
      <c r="H17" s="59">
        <v>21903726.373412509</v>
      </c>
      <c r="I17" s="59">
        <v>4592732.9363400592</v>
      </c>
      <c r="J17" s="59">
        <v>504252.56089278572</v>
      </c>
      <c r="K17" s="59">
        <v>391515.31883233914</v>
      </c>
      <c r="L17" s="59">
        <v>80222.394129865468</v>
      </c>
      <c r="M17" s="59">
        <v>238160.53161438598</v>
      </c>
      <c r="N17" s="59">
        <v>4694518.6251451718</v>
      </c>
      <c r="O17" s="1296" t="s">
        <v>222</v>
      </c>
      <c r="P17" s="1296"/>
      <c r="Q17" s="1296"/>
      <c r="R17" s="32"/>
      <c r="S17" s="50">
        <v>3368110.7106453422</v>
      </c>
      <c r="T17" s="59">
        <v>1651852.8242656188</v>
      </c>
      <c r="U17" s="59">
        <v>122243.58837775457</v>
      </c>
      <c r="V17" s="59">
        <v>73718.152909615339</v>
      </c>
      <c r="W17" s="59">
        <v>150867.21065604856</v>
      </c>
      <c r="X17" s="59">
        <v>90016.913380785554</v>
      </c>
      <c r="Y17" s="59">
        <v>1279412.0210555189</v>
      </c>
      <c r="Z17" s="59">
        <v>603003.45882616553</v>
      </c>
      <c r="AA17" s="59">
        <v>223775.2757519914</v>
      </c>
      <c r="AB17" s="59">
        <v>379228.18307417422</v>
      </c>
    </row>
    <row r="18" spans="1:56" s="40" customFormat="1" ht="13.65" customHeight="1">
      <c r="A18" s="1296" t="s">
        <v>365</v>
      </c>
      <c r="B18" s="1296"/>
      <c r="C18" s="1296"/>
      <c r="D18" s="32"/>
      <c r="E18" s="59">
        <v>39825269.154273987</v>
      </c>
      <c r="F18" s="59">
        <v>39302350.765051894</v>
      </c>
      <c r="G18" s="50">
        <v>35703291.399792425</v>
      </c>
      <c r="H18" s="59">
        <v>23849142.040740199</v>
      </c>
      <c r="I18" s="59">
        <v>4910236.6076854467</v>
      </c>
      <c r="J18" s="59">
        <v>180815.64004306</v>
      </c>
      <c r="K18" s="59">
        <v>368448.10162745713</v>
      </c>
      <c r="L18" s="59">
        <v>75843.604297378755</v>
      </c>
      <c r="M18" s="59">
        <v>247212.02716947452</v>
      </c>
      <c r="N18" s="59">
        <v>6071593.3782294095</v>
      </c>
      <c r="O18" s="1296" t="s">
        <v>365</v>
      </c>
      <c r="P18" s="1296"/>
      <c r="Q18" s="1296"/>
      <c r="R18" s="32"/>
      <c r="S18" s="50">
        <f t="shared" si="1"/>
        <v>3599059.3652594662</v>
      </c>
      <c r="T18" s="59">
        <v>1787993.5256072467</v>
      </c>
      <c r="U18" s="59">
        <v>131020.05278732502</v>
      </c>
      <c r="V18" s="59">
        <v>84963.343937671219</v>
      </c>
      <c r="W18" s="59">
        <v>145940.21893951864</v>
      </c>
      <c r="X18" s="59">
        <v>79618.723042604106</v>
      </c>
      <c r="Y18" s="59">
        <v>1369523.5009451006</v>
      </c>
      <c r="Z18" s="59">
        <v>522918.38922212541</v>
      </c>
      <c r="AA18" s="59">
        <v>203114.99980638304</v>
      </c>
      <c r="AB18" s="59">
        <v>319803.38941574126</v>
      </c>
    </row>
    <row r="19" spans="1:56" s="40" customFormat="1" ht="13.65" customHeight="1">
      <c r="A19" s="1296" t="s">
        <v>522</v>
      </c>
      <c r="B19" s="1296"/>
      <c r="C19" s="1296"/>
      <c r="D19" s="32"/>
      <c r="E19" s="59"/>
      <c r="F19" s="59"/>
      <c r="G19" s="50"/>
      <c r="H19" s="59"/>
      <c r="I19" s="59"/>
      <c r="J19" s="59"/>
      <c r="K19" s="59"/>
      <c r="L19" s="59"/>
      <c r="M19" s="59"/>
      <c r="N19" s="59"/>
      <c r="O19" s="1296" t="s">
        <v>522</v>
      </c>
      <c r="P19" s="1296"/>
      <c r="Q19" s="1296"/>
      <c r="R19" s="32"/>
      <c r="S19" s="50"/>
      <c r="T19" s="59"/>
      <c r="U19" s="59"/>
      <c r="V19" s="59"/>
      <c r="W19" s="59"/>
      <c r="X19" s="59"/>
      <c r="Y19" s="59"/>
      <c r="Z19" s="59"/>
      <c r="AA19" s="59"/>
      <c r="AB19" s="59"/>
    </row>
    <row r="20" spans="1:56" s="40" customFormat="1" ht="13.65" customHeight="1">
      <c r="A20" s="1296" t="s">
        <v>433</v>
      </c>
      <c r="B20" s="1296"/>
      <c r="C20" s="1296"/>
      <c r="D20" s="32"/>
      <c r="E20" s="59">
        <v>36731732.632571705</v>
      </c>
      <c r="F20" s="59">
        <v>36133653.330477342</v>
      </c>
      <c r="G20" s="50">
        <f t="shared" si="0"/>
        <v>32605248.827396534</v>
      </c>
      <c r="H20" s="59">
        <v>21960927.876533676</v>
      </c>
      <c r="I20" s="59">
        <v>4615090.5989810536</v>
      </c>
      <c r="J20" s="59">
        <v>84306.807110393187</v>
      </c>
      <c r="K20" s="59">
        <v>349486.40811882348</v>
      </c>
      <c r="L20" s="59">
        <v>91020.618003673531</v>
      </c>
      <c r="M20" s="59">
        <v>314258.31826975686</v>
      </c>
      <c r="N20" s="59">
        <v>5190158.200379163</v>
      </c>
      <c r="O20" s="1296" t="s">
        <v>433</v>
      </c>
      <c r="P20" s="1296"/>
      <c r="Q20" s="1296"/>
      <c r="R20" s="32"/>
      <c r="S20" s="50">
        <f t="shared" si="1"/>
        <v>3528404.5030808067</v>
      </c>
      <c r="T20" s="59">
        <v>1646975.8923058347</v>
      </c>
      <c r="U20" s="59">
        <v>148865.34751934194</v>
      </c>
      <c r="V20" s="59">
        <v>75715.514360933899</v>
      </c>
      <c r="W20" s="59">
        <v>143112.05214372612</v>
      </c>
      <c r="X20" s="59">
        <v>78549.784450018138</v>
      </c>
      <c r="Y20" s="59">
        <v>1435185.912300952</v>
      </c>
      <c r="Z20" s="59">
        <v>598079.30209440691</v>
      </c>
      <c r="AA20" s="59">
        <v>235067.15917045888</v>
      </c>
      <c r="AB20" s="59">
        <v>363012.14292394748</v>
      </c>
    </row>
    <row r="21" spans="1:56" s="40" customFormat="1" ht="13.65" customHeight="1">
      <c r="A21" s="1296" t="s">
        <v>523</v>
      </c>
      <c r="B21" s="1296"/>
      <c r="C21" s="1296"/>
      <c r="D21" s="32"/>
      <c r="E21" s="59"/>
      <c r="F21" s="59"/>
      <c r="G21" s="50"/>
      <c r="H21" s="59"/>
      <c r="I21" s="59"/>
      <c r="J21" s="59"/>
      <c r="K21" s="59"/>
      <c r="L21" s="59"/>
      <c r="M21" s="59"/>
      <c r="N21" s="59"/>
      <c r="O21" s="1296" t="s">
        <v>523</v>
      </c>
      <c r="P21" s="1296"/>
      <c r="Q21" s="1296"/>
      <c r="R21" s="32"/>
      <c r="S21" s="50"/>
      <c r="T21" s="59"/>
      <c r="U21" s="59"/>
      <c r="V21" s="59"/>
      <c r="W21" s="59"/>
      <c r="X21" s="59"/>
      <c r="Y21" s="59"/>
      <c r="Z21" s="59"/>
      <c r="AA21" s="59"/>
      <c r="AB21" s="59"/>
    </row>
    <row r="22" spans="1:56" s="41" customFormat="1" ht="13.65" customHeight="1">
      <c r="A22" s="1100" t="s">
        <v>300</v>
      </c>
      <c r="B22" s="1100"/>
      <c r="C22" s="1100"/>
      <c r="D22" s="2"/>
      <c r="E22" s="60"/>
      <c r="F22" s="59"/>
      <c r="G22" s="59"/>
      <c r="H22" s="59"/>
      <c r="I22" s="59"/>
      <c r="J22" s="33"/>
      <c r="O22" s="1100" t="s">
        <v>300</v>
      </c>
      <c r="P22" s="1100"/>
      <c r="Q22" s="1100"/>
      <c r="R22" s="52"/>
    </row>
    <row r="23" spans="1:56" s="43" customFormat="1" ht="13.65" customHeight="1">
      <c r="A23" s="4"/>
      <c r="B23" s="42" t="s">
        <v>301</v>
      </c>
      <c r="C23" s="4"/>
      <c r="D23" s="46"/>
      <c r="E23" s="64"/>
      <c r="F23" s="65"/>
      <c r="G23" s="66"/>
      <c r="H23" s="66"/>
      <c r="I23" s="66"/>
      <c r="J23" s="56"/>
      <c r="K23" s="66"/>
      <c r="L23" s="66"/>
      <c r="M23" s="66"/>
      <c r="N23" s="66"/>
      <c r="O23" s="4"/>
      <c r="P23" s="42" t="s">
        <v>301</v>
      </c>
      <c r="Q23" s="4"/>
      <c r="R23" s="53"/>
      <c r="S23" s="67">
        <f t="shared" ref="S23:S28" si="4">SUM(T23:Y23)</f>
        <v>0</v>
      </c>
      <c r="T23" s="61"/>
      <c r="U23" s="61"/>
      <c r="V23" s="61"/>
      <c r="W23" s="61"/>
      <c r="X23" s="61"/>
      <c r="Y23" s="61"/>
      <c r="Z23" s="61"/>
      <c r="AA23" s="61"/>
      <c r="AB23" s="61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</row>
    <row r="24" spans="1:56" s="43" customFormat="1" ht="13.65" customHeight="1">
      <c r="A24" s="4"/>
      <c r="B24" s="42" t="s">
        <v>302</v>
      </c>
      <c r="C24" s="4"/>
      <c r="D24" s="46"/>
      <c r="E24" s="64"/>
      <c r="F24" s="65"/>
      <c r="G24" s="66"/>
      <c r="H24" s="65"/>
      <c r="I24" s="66"/>
      <c r="J24" s="56"/>
      <c r="K24" s="66"/>
      <c r="L24" s="66"/>
      <c r="M24" s="66"/>
      <c r="N24" s="66"/>
      <c r="O24" s="4"/>
      <c r="P24" s="42" t="s">
        <v>302</v>
      </c>
      <c r="Q24" s="4"/>
      <c r="R24" s="53"/>
      <c r="S24" s="67">
        <f t="shared" si="4"/>
        <v>0</v>
      </c>
      <c r="T24" s="61"/>
      <c r="U24" s="61"/>
      <c r="V24" s="61"/>
      <c r="W24" s="61"/>
      <c r="X24" s="61"/>
      <c r="Y24" s="61"/>
      <c r="Z24" s="61"/>
      <c r="AA24" s="61"/>
      <c r="AB24" s="61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</row>
    <row r="25" spans="1:56" s="43" customFormat="1" ht="13.65" customHeight="1">
      <c r="A25" s="4"/>
      <c r="B25" s="42" t="s">
        <v>303</v>
      </c>
      <c r="C25" s="4"/>
      <c r="D25" s="46"/>
      <c r="E25" s="64"/>
      <c r="F25" s="65"/>
      <c r="G25" s="66"/>
      <c r="H25" s="65"/>
      <c r="I25" s="66"/>
      <c r="J25" s="56"/>
      <c r="K25" s="66"/>
      <c r="L25" s="66"/>
      <c r="M25" s="66"/>
      <c r="N25" s="66"/>
      <c r="O25" s="4"/>
      <c r="P25" s="42" t="s">
        <v>303</v>
      </c>
      <c r="Q25" s="4"/>
      <c r="R25" s="53"/>
      <c r="S25" s="67">
        <f t="shared" si="4"/>
        <v>0</v>
      </c>
      <c r="T25" s="61"/>
      <c r="U25" s="61"/>
      <c r="V25" s="61"/>
      <c r="W25" s="61"/>
      <c r="X25" s="61"/>
      <c r="Y25" s="61"/>
      <c r="Z25" s="61"/>
      <c r="AA25" s="61"/>
      <c r="AB25" s="61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</row>
    <row r="26" spans="1:56" s="43" customFormat="1" ht="13.65" customHeight="1">
      <c r="A26" s="4"/>
      <c r="B26" s="42" t="s">
        <v>304</v>
      </c>
      <c r="C26" s="4"/>
      <c r="D26" s="46"/>
      <c r="E26" s="64"/>
      <c r="F26" s="65"/>
      <c r="G26" s="66"/>
      <c r="H26" s="65"/>
      <c r="I26" s="66"/>
      <c r="J26" s="66"/>
      <c r="K26" s="66"/>
      <c r="L26" s="66"/>
      <c r="M26" s="66"/>
      <c r="N26" s="66"/>
      <c r="O26" s="4"/>
      <c r="P26" s="42" t="s">
        <v>304</v>
      </c>
      <c r="Q26" s="4"/>
      <c r="R26" s="53"/>
      <c r="S26" s="67">
        <f t="shared" si="4"/>
        <v>0</v>
      </c>
      <c r="T26" s="61"/>
      <c r="U26" s="61"/>
      <c r="V26" s="61"/>
      <c r="W26" s="61"/>
      <c r="X26" s="61"/>
      <c r="Y26" s="61"/>
      <c r="Z26" s="61"/>
      <c r="AA26" s="61"/>
      <c r="AB26" s="61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</row>
    <row r="27" spans="1:56" s="43" customFormat="1" ht="13.65" customHeight="1">
      <c r="A27" s="4"/>
      <c r="B27" s="42" t="s">
        <v>305</v>
      </c>
      <c r="C27" s="4"/>
      <c r="D27" s="46"/>
      <c r="E27" s="64"/>
      <c r="F27" s="65"/>
      <c r="G27" s="66"/>
      <c r="H27" s="65"/>
      <c r="I27" s="66"/>
      <c r="J27" s="66"/>
      <c r="K27" s="66"/>
      <c r="L27" s="66"/>
      <c r="M27" s="66"/>
      <c r="N27" s="66"/>
      <c r="O27" s="4"/>
      <c r="P27" s="42" t="s">
        <v>305</v>
      </c>
      <c r="Q27" s="4"/>
      <c r="R27" s="53"/>
      <c r="S27" s="67">
        <f t="shared" si="4"/>
        <v>0</v>
      </c>
      <c r="T27" s="61"/>
      <c r="U27" s="61"/>
      <c r="V27" s="61"/>
      <c r="W27" s="61"/>
      <c r="X27" s="61"/>
      <c r="Y27" s="61"/>
      <c r="Z27" s="61"/>
      <c r="AA27" s="61"/>
      <c r="AB27" s="61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</row>
    <row r="28" spans="1:56" s="43" customFormat="1" ht="13.65" customHeight="1">
      <c r="A28" s="4"/>
      <c r="B28" s="42" t="s">
        <v>306</v>
      </c>
      <c r="C28" s="4"/>
      <c r="D28" s="46"/>
      <c r="E28" s="64"/>
      <c r="F28" s="65"/>
      <c r="G28" s="66"/>
      <c r="H28" s="65"/>
      <c r="I28" s="66"/>
      <c r="J28" s="66"/>
      <c r="K28" s="66"/>
      <c r="L28" s="66"/>
      <c r="M28" s="66"/>
      <c r="N28" s="66"/>
      <c r="O28" s="4"/>
      <c r="P28" s="42" t="s">
        <v>306</v>
      </c>
      <c r="Q28" s="4"/>
      <c r="R28" s="53"/>
      <c r="S28" s="67">
        <f t="shared" si="4"/>
        <v>0</v>
      </c>
      <c r="T28" s="61"/>
      <c r="U28" s="61"/>
      <c r="V28" s="61"/>
      <c r="W28" s="61"/>
      <c r="X28" s="61"/>
      <c r="Y28" s="61"/>
      <c r="Z28" s="61"/>
      <c r="AA28" s="61"/>
      <c r="AB28" s="61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</row>
    <row r="29" spans="1:56" s="43" customFormat="1" ht="13.65" customHeight="1">
      <c r="A29" s="1100" t="s">
        <v>18</v>
      </c>
      <c r="B29" s="1100"/>
      <c r="C29" s="1100"/>
      <c r="D29" s="2"/>
      <c r="E29" s="64"/>
      <c r="F29" s="65"/>
      <c r="G29" s="66"/>
      <c r="H29" s="65"/>
      <c r="I29" s="66"/>
      <c r="J29" s="66"/>
      <c r="K29" s="66"/>
      <c r="L29" s="66"/>
      <c r="M29" s="66"/>
      <c r="N29" s="66"/>
      <c r="O29" s="1100" t="s">
        <v>18</v>
      </c>
      <c r="P29" s="1100"/>
      <c r="Q29" s="1100"/>
      <c r="R29" s="53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</row>
    <row r="30" spans="1:56" s="43" customFormat="1" ht="13.65" customHeight="1">
      <c r="A30" s="4"/>
      <c r="B30" s="62" t="s">
        <v>487</v>
      </c>
      <c r="C30" s="4"/>
      <c r="D30" s="5"/>
      <c r="E30" s="64"/>
      <c r="F30" s="65"/>
      <c r="G30" s="66"/>
      <c r="H30" s="65"/>
      <c r="I30" s="66"/>
      <c r="J30" s="66"/>
      <c r="K30" s="66"/>
      <c r="L30" s="66"/>
      <c r="M30" s="66"/>
      <c r="N30" s="66"/>
      <c r="O30" s="4"/>
      <c r="P30" s="62" t="s">
        <v>487</v>
      </c>
      <c r="Q30" s="4"/>
      <c r="R30" s="53"/>
      <c r="S30" s="67">
        <f t="shared" ref="S30:S39" si="5">SUM(T30:Y30)</f>
        <v>0</v>
      </c>
      <c r="T30" s="61"/>
      <c r="U30" s="61"/>
      <c r="V30" s="61"/>
      <c r="W30" s="61"/>
      <c r="X30" s="61"/>
      <c r="Y30" s="61"/>
      <c r="Z30" s="61"/>
      <c r="AA30" s="61"/>
      <c r="AB30" s="61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</row>
    <row r="31" spans="1:56" s="43" customFormat="1" ht="13.65" customHeight="1">
      <c r="A31" s="4"/>
      <c r="B31" s="62" t="s">
        <v>488</v>
      </c>
      <c r="C31" s="4"/>
      <c r="D31" s="5"/>
      <c r="E31" s="64"/>
      <c r="F31" s="65"/>
      <c r="G31" s="66"/>
      <c r="H31" s="65"/>
      <c r="I31" s="66"/>
      <c r="J31" s="66"/>
      <c r="K31" s="66"/>
      <c r="L31" s="66"/>
      <c r="M31" s="66"/>
      <c r="N31" s="66"/>
      <c r="O31" s="4"/>
      <c r="P31" s="62" t="s">
        <v>488</v>
      </c>
      <c r="Q31" s="4"/>
      <c r="R31" s="53"/>
      <c r="S31" s="67">
        <f t="shared" si="5"/>
        <v>0</v>
      </c>
      <c r="T31" s="61"/>
      <c r="U31" s="61"/>
      <c r="V31" s="61"/>
      <c r="W31" s="61"/>
      <c r="X31" s="61"/>
      <c r="Y31" s="61"/>
      <c r="Z31" s="61"/>
      <c r="AA31" s="61"/>
      <c r="AB31" s="61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</row>
    <row r="32" spans="1:56" s="43" customFormat="1" ht="13.65" customHeight="1">
      <c r="A32" s="10"/>
      <c r="B32" s="62" t="s">
        <v>489</v>
      </c>
      <c r="C32" s="10"/>
      <c r="D32" s="5"/>
      <c r="E32" s="64"/>
      <c r="F32" s="65"/>
      <c r="G32" s="66"/>
      <c r="H32" s="65"/>
      <c r="I32" s="66"/>
      <c r="J32" s="66"/>
      <c r="K32" s="66"/>
      <c r="L32" s="66"/>
      <c r="M32" s="66"/>
      <c r="N32" s="66"/>
      <c r="O32" s="10"/>
      <c r="P32" s="62" t="s">
        <v>489</v>
      </c>
      <c r="Q32" s="10"/>
      <c r="R32" s="53"/>
      <c r="S32" s="67">
        <f t="shared" si="5"/>
        <v>0</v>
      </c>
      <c r="T32" s="61"/>
      <c r="U32" s="61"/>
      <c r="V32" s="61"/>
      <c r="W32" s="61"/>
      <c r="X32" s="61"/>
      <c r="Y32" s="61"/>
      <c r="Z32" s="61"/>
      <c r="AA32" s="61"/>
      <c r="AB32" s="61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</row>
    <row r="33" spans="1:56" s="43" customFormat="1" ht="13.65" customHeight="1">
      <c r="A33" s="10"/>
      <c r="B33" s="62" t="s">
        <v>490</v>
      </c>
      <c r="C33" s="10"/>
      <c r="D33" s="5"/>
      <c r="E33" s="64"/>
      <c r="F33" s="65"/>
      <c r="G33" s="66"/>
      <c r="H33" s="65"/>
      <c r="I33" s="66"/>
      <c r="J33" s="66"/>
      <c r="K33" s="66"/>
      <c r="L33" s="66"/>
      <c r="M33" s="66"/>
      <c r="N33" s="66"/>
      <c r="O33" s="10"/>
      <c r="P33" s="62" t="s">
        <v>490</v>
      </c>
      <c r="Q33" s="10"/>
      <c r="R33" s="53"/>
      <c r="S33" s="67">
        <f t="shared" si="5"/>
        <v>0</v>
      </c>
      <c r="T33" s="61"/>
      <c r="U33" s="61"/>
      <c r="V33" s="61"/>
      <c r="W33" s="61"/>
      <c r="X33" s="61"/>
      <c r="Y33" s="61"/>
      <c r="Z33" s="61"/>
      <c r="AA33" s="61"/>
      <c r="AB33" s="61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</row>
    <row r="34" spans="1:56" s="43" customFormat="1" ht="13.65" customHeight="1">
      <c r="A34" s="10"/>
      <c r="B34" s="62" t="s">
        <v>491</v>
      </c>
      <c r="C34" s="10"/>
      <c r="D34" s="5"/>
      <c r="E34" s="64"/>
      <c r="F34" s="65"/>
      <c r="G34" s="66"/>
      <c r="H34" s="65"/>
      <c r="I34" s="66"/>
      <c r="J34" s="66"/>
      <c r="K34" s="66"/>
      <c r="L34" s="66"/>
      <c r="M34" s="66"/>
      <c r="N34" s="66"/>
      <c r="O34" s="10"/>
      <c r="P34" s="62" t="s">
        <v>491</v>
      </c>
      <c r="Q34" s="10"/>
      <c r="R34" s="53"/>
      <c r="S34" s="67">
        <f t="shared" si="5"/>
        <v>0</v>
      </c>
      <c r="T34" s="61"/>
      <c r="U34" s="61"/>
      <c r="V34" s="61"/>
      <c r="W34" s="61"/>
      <c r="X34" s="61"/>
      <c r="Y34" s="61"/>
      <c r="Z34" s="61"/>
      <c r="AA34" s="61"/>
      <c r="AB34" s="61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</row>
    <row r="35" spans="1:56" s="43" customFormat="1" ht="13.65" customHeight="1">
      <c r="A35" s="10"/>
      <c r="B35" s="62" t="s">
        <v>492</v>
      </c>
      <c r="C35" s="10"/>
      <c r="D35" s="5"/>
      <c r="E35" s="64"/>
      <c r="F35" s="65"/>
      <c r="G35" s="66"/>
      <c r="H35" s="65"/>
      <c r="I35" s="66"/>
      <c r="J35" s="66"/>
      <c r="K35" s="66"/>
      <c r="L35" s="66"/>
      <c r="M35" s="66"/>
      <c r="N35" s="66"/>
      <c r="O35" s="10"/>
      <c r="P35" s="62" t="s">
        <v>492</v>
      </c>
      <c r="Q35" s="10"/>
      <c r="R35" s="53"/>
      <c r="S35" s="67">
        <f t="shared" si="5"/>
        <v>0</v>
      </c>
      <c r="T35" s="61"/>
      <c r="U35" s="61"/>
      <c r="V35" s="61"/>
      <c r="W35" s="61"/>
      <c r="X35" s="61"/>
      <c r="Y35" s="61"/>
      <c r="Z35" s="61"/>
      <c r="AA35" s="61"/>
      <c r="AB35" s="61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</row>
    <row r="36" spans="1:56" s="43" customFormat="1" ht="13.65" customHeight="1">
      <c r="A36" s="10"/>
      <c r="B36" s="62" t="s">
        <v>493</v>
      </c>
      <c r="C36" s="10"/>
      <c r="D36" s="5"/>
      <c r="E36" s="64"/>
      <c r="F36" s="65"/>
      <c r="G36" s="66"/>
      <c r="H36" s="65"/>
      <c r="I36" s="66"/>
      <c r="J36" s="66"/>
      <c r="K36" s="66"/>
      <c r="L36" s="66"/>
      <c r="M36" s="66"/>
      <c r="N36" s="66"/>
      <c r="O36" s="10"/>
      <c r="P36" s="62" t="s">
        <v>493</v>
      </c>
      <c r="Q36" s="10"/>
      <c r="R36" s="53"/>
      <c r="S36" s="67">
        <f t="shared" si="5"/>
        <v>0</v>
      </c>
      <c r="T36" s="61"/>
      <c r="U36" s="61"/>
      <c r="V36" s="61"/>
      <c r="W36" s="61"/>
      <c r="X36" s="61"/>
      <c r="Y36" s="61"/>
      <c r="Z36" s="61"/>
      <c r="AA36" s="61"/>
      <c r="AB36" s="61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</row>
    <row r="37" spans="1:56" s="43" customFormat="1" ht="13.65" customHeight="1">
      <c r="A37" s="10"/>
      <c r="B37" s="62" t="s">
        <v>494</v>
      </c>
      <c r="C37" s="10"/>
      <c r="D37" s="5"/>
      <c r="E37" s="64"/>
      <c r="F37" s="65"/>
      <c r="G37" s="66"/>
      <c r="H37" s="65"/>
      <c r="I37" s="66"/>
      <c r="J37" s="66"/>
      <c r="K37" s="66"/>
      <c r="L37" s="66"/>
      <c r="M37" s="66"/>
      <c r="N37" s="66"/>
      <c r="O37" s="10"/>
      <c r="P37" s="62" t="s">
        <v>494</v>
      </c>
      <c r="Q37" s="10"/>
      <c r="R37" s="53"/>
      <c r="S37" s="67">
        <f t="shared" si="5"/>
        <v>0</v>
      </c>
      <c r="T37" s="61"/>
      <c r="U37" s="61"/>
      <c r="V37" s="61"/>
      <c r="W37" s="61"/>
      <c r="X37" s="61"/>
      <c r="Y37" s="61"/>
      <c r="Z37" s="61"/>
      <c r="AA37" s="61"/>
      <c r="AB37" s="61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</row>
    <row r="38" spans="1:56" s="43" customFormat="1" ht="13.65" customHeight="1">
      <c r="A38" s="10"/>
      <c r="B38" s="62" t="s">
        <v>495</v>
      </c>
      <c r="C38" s="10"/>
      <c r="D38" s="5"/>
      <c r="E38" s="64"/>
      <c r="F38" s="65"/>
      <c r="G38" s="66"/>
      <c r="H38" s="65"/>
      <c r="I38" s="66"/>
      <c r="J38" s="66"/>
      <c r="K38" s="66"/>
      <c r="L38" s="66"/>
      <c r="M38" s="66"/>
      <c r="N38" s="66"/>
      <c r="O38" s="10"/>
      <c r="P38" s="62" t="s">
        <v>495</v>
      </c>
      <c r="Q38" s="10"/>
      <c r="R38" s="53"/>
      <c r="S38" s="67">
        <f t="shared" si="5"/>
        <v>0</v>
      </c>
      <c r="T38" s="61"/>
      <c r="U38" s="61"/>
      <c r="V38" s="61"/>
      <c r="W38" s="61"/>
      <c r="X38" s="61"/>
      <c r="Y38" s="61"/>
      <c r="Z38" s="61"/>
      <c r="AA38" s="61"/>
      <c r="AB38" s="61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</row>
    <row r="39" spans="1:56" s="43" customFormat="1" ht="13.65" customHeight="1">
      <c r="A39" s="10"/>
      <c r="B39" s="62" t="s">
        <v>486</v>
      </c>
      <c r="C39" s="10"/>
      <c r="D39" s="5"/>
      <c r="E39" s="64"/>
      <c r="F39" s="65"/>
      <c r="G39" s="66"/>
      <c r="H39" s="65"/>
      <c r="I39" s="66"/>
      <c r="J39" s="66"/>
      <c r="K39" s="66"/>
      <c r="L39" s="66"/>
      <c r="M39" s="66"/>
      <c r="N39" s="66"/>
      <c r="O39" s="10"/>
      <c r="P39" s="62" t="s">
        <v>486</v>
      </c>
      <c r="Q39" s="10"/>
      <c r="R39" s="53"/>
      <c r="S39" s="67">
        <f t="shared" si="5"/>
        <v>0</v>
      </c>
      <c r="T39" s="61"/>
      <c r="U39" s="61"/>
      <c r="V39" s="61"/>
      <c r="W39" s="61"/>
      <c r="X39" s="61"/>
      <c r="Y39" s="61"/>
      <c r="Z39" s="61"/>
      <c r="AA39" s="61"/>
      <c r="AB39" s="61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</row>
    <row r="40" spans="1:56" s="43" customFormat="1" ht="13.65" customHeight="1">
      <c r="A40" s="1100" t="s">
        <v>19</v>
      </c>
      <c r="B40" s="1100"/>
      <c r="C40" s="1100"/>
      <c r="D40" s="9"/>
      <c r="E40" s="64"/>
      <c r="F40" s="65"/>
      <c r="G40" s="66"/>
      <c r="H40" s="65"/>
      <c r="I40" s="66"/>
      <c r="J40" s="66"/>
      <c r="K40" s="66"/>
      <c r="L40" s="66"/>
      <c r="M40" s="66"/>
      <c r="N40" s="66"/>
      <c r="O40" s="1100" t="s">
        <v>19</v>
      </c>
      <c r="P40" s="1100"/>
      <c r="Q40" s="1100"/>
      <c r="R40" s="53"/>
      <c r="S40" s="67"/>
      <c r="T40" s="61"/>
      <c r="U40" s="61"/>
      <c r="V40" s="61"/>
      <c r="W40" s="61"/>
      <c r="X40" s="61"/>
      <c r="Y40" s="61"/>
      <c r="Z40" s="61"/>
      <c r="AA40" s="61"/>
      <c r="AB40" s="61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</row>
    <row r="41" spans="1:56" s="43" customFormat="1" ht="13.65" customHeight="1">
      <c r="A41" s="8"/>
      <c r="B41" s="62" t="s">
        <v>487</v>
      </c>
      <c r="C41" s="10"/>
      <c r="D41" s="5"/>
      <c r="E41" s="64"/>
      <c r="F41" s="65"/>
      <c r="G41" s="66"/>
      <c r="H41" s="65"/>
      <c r="I41" s="66"/>
      <c r="J41" s="66"/>
      <c r="K41" s="66"/>
      <c r="L41" s="66"/>
      <c r="M41" s="66"/>
      <c r="N41" s="66"/>
      <c r="O41" s="8"/>
      <c r="P41" s="62" t="s">
        <v>487</v>
      </c>
      <c r="Q41" s="10"/>
      <c r="R41" s="53"/>
      <c r="S41" s="67">
        <f t="shared" ref="S41:S50" si="6">SUM(T41:Y41)</f>
        <v>0</v>
      </c>
      <c r="T41" s="61"/>
      <c r="U41" s="61"/>
      <c r="V41" s="61"/>
      <c r="W41" s="61"/>
      <c r="X41" s="61"/>
      <c r="Y41" s="61"/>
      <c r="Z41" s="61"/>
      <c r="AA41" s="61"/>
      <c r="AB41" s="61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</row>
    <row r="42" spans="1:56" s="43" customFormat="1" ht="13.65" customHeight="1">
      <c r="A42" s="10"/>
      <c r="B42" s="62" t="s">
        <v>488</v>
      </c>
      <c r="C42" s="10"/>
      <c r="D42" s="5"/>
      <c r="E42" s="64"/>
      <c r="F42" s="65"/>
      <c r="G42" s="66"/>
      <c r="H42" s="65"/>
      <c r="I42" s="66"/>
      <c r="J42" s="66"/>
      <c r="K42" s="66"/>
      <c r="L42" s="66"/>
      <c r="M42" s="66"/>
      <c r="N42" s="66"/>
      <c r="O42" s="10"/>
      <c r="P42" s="62" t="s">
        <v>488</v>
      </c>
      <c r="Q42" s="10"/>
      <c r="R42" s="53"/>
      <c r="S42" s="67">
        <f t="shared" si="6"/>
        <v>0</v>
      </c>
      <c r="T42" s="61"/>
      <c r="U42" s="61"/>
      <c r="V42" s="61"/>
      <c r="W42" s="61"/>
      <c r="X42" s="61"/>
      <c r="Y42" s="61"/>
      <c r="Z42" s="61"/>
      <c r="AA42" s="61"/>
      <c r="AB42" s="61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</row>
    <row r="43" spans="1:56" s="43" customFormat="1" ht="13.65" customHeight="1">
      <c r="A43" s="10"/>
      <c r="B43" s="62" t="s">
        <v>489</v>
      </c>
      <c r="C43" s="10"/>
      <c r="D43" s="5"/>
      <c r="E43" s="64"/>
      <c r="F43" s="65"/>
      <c r="G43" s="66"/>
      <c r="H43" s="65"/>
      <c r="I43" s="66"/>
      <c r="J43" s="66"/>
      <c r="K43" s="66"/>
      <c r="L43" s="66"/>
      <c r="M43" s="66"/>
      <c r="N43" s="66"/>
      <c r="O43" s="10"/>
      <c r="P43" s="62" t="s">
        <v>489</v>
      </c>
      <c r="Q43" s="10"/>
      <c r="R43" s="53"/>
      <c r="S43" s="67">
        <f t="shared" si="6"/>
        <v>0</v>
      </c>
      <c r="T43" s="61"/>
      <c r="U43" s="61"/>
      <c r="V43" s="61"/>
      <c r="W43" s="61"/>
      <c r="X43" s="61"/>
      <c r="Y43" s="61"/>
      <c r="Z43" s="61"/>
      <c r="AA43" s="61"/>
      <c r="AB43" s="61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</row>
    <row r="44" spans="1:56" s="43" customFormat="1" ht="13.65" customHeight="1">
      <c r="A44" s="4"/>
      <c r="B44" s="62" t="s">
        <v>490</v>
      </c>
      <c r="C44" s="4"/>
      <c r="D44" s="5"/>
      <c r="E44" s="64"/>
      <c r="F44" s="65"/>
      <c r="G44" s="66"/>
      <c r="H44" s="65"/>
      <c r="I44" s="66"/>
      <c r="J44" s="66"/>
      <c r="K44" s="66"/>
      <c r="L44" s="66"/>
      <c r="M44" s="66"/>
      <c r="N44" s="66"/>
      <c r="O44" s="4"/>
      <c r="P44" s="62" t="s">
        <v>490</v>
      </c>
      <c r="Q44" s="4"/>
      <c r="R44" s="53"/>
      <c r="S44" s="67">
        <f t="shared" si="6"/>
        <v>0</v>
      </c>
      <c r="T44" s="61"/>
      <c r="U44" s="61"/>
      <c r="V44" s="61"/>
      <c r="W44" s="61"/>
      <c r="X44" s="61"/>
      <c r="Y44" s="61"/>
      <c r="Z44" s="61"/>
      <c r="AA44" s="61"/>
      <c r="AB44" s="61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</row>
    <row r="45" spans="1:56" s="43" customFormat="1" ht="13.65" customHeight="1">
      <c r="A45" s="4"/>
      <c r="B45" s="62" t="s">
        <v>491</v>
      </c>
      <c r="C45" s="4"/>
      <c r="D45" s="5"/>
      <c r="E45" s="64"/>
      <c r="F45" s="65"/>
      <c r="G45" s="66"/>
      <c r="H45" s="65"/>
      <c r="I45" s="66"/>
      <c r="J45" s="66"/>
      <c r="K45" s="66"/>
      <c r="L45" s="66"/>
      <c r="M45" s="66"/>
      <c r="N45" s="66"/>
      <c r="O45" s="4"/>
      <c r="P45" s="62" t="s">
        <v>491</v>
      </c>
      <c r="Q45" s="4"/>
      <c r="R45" s="53"/>
      <c r="S45" s="67">
        <f t="shared" si="6"/>
        <v>0</v>
      </c>
      <c r="T45" s="61"/>
      <c r="U45" s="61"/>
      <c r="V45" s="61"/>
      <c r="W45" s="61"/>
      <c r="X45" s="61"/>
      <c r="Y45" s="61"/>
      <c r="Z45" s="61"/>
      <c r="AA45" s="61"/>
      <c r="AB45" s="61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</row>
    <row r="46" spans="1:56" s="43" customFormat="1" ht="13.65" customHeight="1">
      <c r="A46" s="4"/>
      <c r="B46" s="62" t="s">
        <v>492</v>
      </c>
      <c r="C46" s="4"/>
      <c r="D46" s="5"/>
      <c r="E46" s="64"/>
      <c r="F46" s="65"/>
      <c r="G46" s="66"/>
      <c r="H46" s="65"/>
      <c r="I46" s="66"/>
      <c r="J46" s="66"/>
      <c r="K46" s="66"/>
      <c r="L46" s="66"/>
      <c r="M46" s="66"/>
      <c r="N46" s="66"/>
      <c r="O46" s="4"/>
      <c r="P46" s="62" t="s">
        <v>492</v>
      </c>
      <c r="Q46" s="4"/>
      <c r="R46" s="53"/>
      <c r="S46" s="67">
        <f t="shared" si="6"/>
        <v>0</v>
      </c>
      <c r="T46" s="61"/>
      <c r="U46" s="61"/>
      <c r="V46" s="61"/>
      <c r="W46" s="61"/>
      <c r="X46" s="61"/>
      <c r="Y46" s="61"/>
      <c r="Z46" s="61"/>
      <c r="AA46" s="61"/>
      <c r="AB46" s="61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</row>
    <row r="47" spans="1:56" s="43" customFormat="1" ht="13.65" customHeight="1">
      <c r="A47" s="4"/>
      <c r="B47" s="62" t="s">
        <v>493</v>
      </c>
      <c r="C47" s="4"/>
      <c r="D47" s="5"/>
      <c r="E47" s="64"/>
      <c r="F47" s="65"/>
      <c r="G47" s="66"/>
      <c r="H47" s="65"/>
      <c r="I47" s="66"/>
      <c r="J47" s="66"/>
      <c r="K47" s="66"/>
      <c r="L47" s="66"/>
      <c r="M47" s="66"/>
      <c r="N47" s="66"/>
      <c r="O47" s="4"/>
      <c r="P47" s="62" t="s">
        <v>493</v>
      </c>
      <c r="Q47" s="4"/>
      <c r="R47" s="53"/>
      <c r="S47" s="67">
        <f t="shared" si="6"/>
        <v>0</v>
      </c>
      <c r="T47" s="61"/>
      <c r="U47" s="61"/>
      <c r="V47" s="61"/>
      <c r="W47" s="61"/>
      <c r="X47" s="61"/>
      <c r="Y47" s="61"/>
      <c r="Z47" s="61"/>
      <c r="AA47" s="61"/>
      <c r="AB47" s="61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</row>
    <row r="48" spans="1:56" s="43" customFormat="1" ht="13.65" customHeight="1">
      <c r="A48" s="4"/>
      <c r="B48" s="62" t="s">
        <v>494</v>
      </c>
      <c r="C48" s="4"/>
      <c r="D48" s="5"/>
      <c r="E48" s="64"/>
      <c r="F48" s="65"/>
      <c r="G48" s="66"/>
      <c r="H48" s="65"/>
      <c r="I48" s="68"/>
      <c r="J48" s="66"/>
      <c r="K48" s="66"/>
      <c r="L48" s="66"/>
      <c r="M48" s="66"/>
      <c r="N48" s="66"/>
      <c r="O48" s="4"/>
      <c r="P48" s="62" t="s">
        <v>494</v>
      </c>
      <c r="Q48" s="4"/>
      <c r="R48" s="53"/>
      <c r="S48" s="67">
        <f t="shared" si="6"/>
        <v>0</v>
      </c>
      <c r="T48" s="61"/>
      <c r="U48" s="61"/>
      <c r="V48" s="61"/>
      <c r="W48" s="61"/>
      <c r="X48" s="61"/>
      <c r="Y48" s="61"/>
      <c r="Z48" s="61"/>
      <c r="AA48" s="61"/>
      <c r="AB48" s="61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</row>
    <row r="49" spans="1:56" s="43" customFormat="1" ht="13.65" customHeight="1">
      <c r="A49" s="4"/>
      <c r="B49" s="62" t="s">
        <v>495</v>
      </c>
      <c r="C49" s="4"/>
      <c r="D49" s="5"/>
      <c r="E49" s="69"/>
      <c r="F49" s="70"/>
      <c r="G49" s="66"/>
      <c r="H49" s="71"/>
      <c r="I49" s="70"/>
      <c r="J49" s="66"/>
      <c r="K49" s="66"/>
      <c r="L49" s="66"/>
      <c r="M49" s="66"/>
      <c r="N49" s="66"/>
      <c r="O49" s="4"/>
      <c r="P49" s="62" t="s">
        <v>495</v>
      </c>
      <c r="Q49" s="4"/>
      <c r="R49" s="53"/>
      <c r="S49" s="67">
        <f t="shared" si="6"/>
        <v>0</v>
      </c>
      <c r="T49" s="61"/>
      <c r="U49" s="61"/>
      <c r="V49" s="61"/>
      <c r="W49" s="61"/>
      <c r="X49" s="61"/>
      <c r="Y49" s="61"/>
      <c r="Z49" s="61"/>
      <c r="AA49" s="61"/>
      <c r="AB49" s="61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</row>
    <row r="50" spans="1:56" s="43" customFormat="1" ht="13.65" customHeight="1">
      <c r="A50" s="4"/>
      <c r="B50" s="62" t="s">
        <v>486</v>
      </c>
      <c r="C50" s="4"/>
      <c r="D50" s="5"/>
      <c r="E50" s="72"/>
      <c r="F50" s="56"/>
      <c r="G50" s="66"/>
      <c r="H50" s="56"/>
      <c r="I50" s="56"/>
      <c r="J50" s="66"/>
      <c r="K50" s="66"/>
      <c r="L50" s="66"/>
      <c r="M50" s="66"/>
      <c r="N50" s="66"/>
      <c r="O50" s="4"/>
      <c r="P50" s="62" t="s">
        <v>486</v>
      </c>
      <c r="Q50" s="4"/>
      <c r="R50" s="53"/>
      <c r="S50" s="67">
        <f t="shared" si="6"/>
        <v>0</v>
      </c>
      <c r="T50" s="61"/>
      <c r="U50" s="61"/>
      <c r="V50" s="61"/>
      <c r="W50" s="61"/>
      <c r="X50" s="61"/>
      <c r="Y50" s="61"/>
      <c r="Z50" s="61"/>
      <c r="AA50" s="61"/>
      <c r="AB50" s="61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</row>
    <row r="51" spans="1:56" s="43" customFormat="1" ht="13.65" customHeight="1">
      <c r="A51" s="1100" t="s">
        <v>20</v>
      </c>
      <c r="B51" s="1100"/>
      <c r="C51" s="1100"/>
      <c r="D51" s="2"/>
      <c r="E51" s="82"/>
      <c r="F51" s="56"/>
      <c r="G51" s="56"/>
      <c r="H51" s="56"/>
      <c r="I51" s="56"/>
      <c r="J51" s="66"/>
      <c r="K51" s="66"/>
      <c r="L51" s="66"/>
      <c r="M51" s="66"/>
      <c r="N51" s="66"/>
      <c r="O51" s="1100" t="s">
        <v>20</v>
      </c>
      <c r="P51" s="1100"/>
      <c r="Q51" s="1100"/>
      <c r="R51" s="53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</row>
    <row r="52" spans="1:56" s="43" customFormat="1" ht="13.65" customHeight="1">
      <c r="A52" s="17"/>
      <c r="B52" s="62" t="s">
        <v>487</v>
      </c>
      <c r="C52" s="11"/>
      <c r="D52" s="16"/>
      <c r="E52" s="72"/>
      <c r="F52" s="56"/>
      <c r="G52" s="68"/>
      <c r="H52" s="56"/>
      <c r="I52" s="56"/>
      <c r="J52" s="66"/>
      <c r="K52" s="66"/>
      <c r="L52" s="66"/>
      <c r="M52" s="66"/>
      <c r="N52" s="66"/>
      <c r="O52" s="17"/>
      <c r="P52" s="62" t="s">
        <v>487</v>
      </c>
      <c r="Q52" s="11"/>
      <c r="R52" s="53"/>
      <c r="S52" s="67">
        <f t="shared" ref="S52:S61" si="7">SUM(T52:Y52)</f>
        <v>0</v>
      </c>
      <c r="T52" s="61"/>
      <c r="U52" s="61"/>
      <c r="V52" s="61"/>
      <c r="W52" s="61"/>
      <c r="X52" s="61"/>
      <c r="Y52" s="61"/>
      <c r="Z52" s="61"/>
      <c r="AA52" s="61"/>
      <c r="AB52" s="61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</row>
    <row r="53" spans="1:56" s="43" customFormat="1" ht="13.65" customHeight="1">
      <c r="A53" s="6"/>
      <c r="B53" s="62" t="s">
        <v>488</v>
      </c>
      <c r="C53" s="6"/>
      <c r="D53" s="2"/>
      <c r="E53" s="72"/>
      <c r="F53" s="56"/>
      <c r="G53" s="68"/>
      <c r="H53" s="56"/>
      <c r="I53" s="56"/>
      <c r="J53" s="66"/>
      <c r="K53" s="66"/>
      <c r="L53" s="66"/>
      <c r="M53" s="66"/>
      <c r="N53" s="66"/>
      <c r="O53" s="6"/>
      <c r="P53" s="62" t="s">
        <v>488</v>
      </c>
      <c r="Q53" s="6"/>
      <c r="R53" s="54"/>
      <c r="S53" s="67">
        <f t="shared" si="7"/>
        <v>0</v>
      </c>
      <c r="T53" s="73"/>
      <c r="U53" s="73"/>
      <c r="V53" s="73"/>
      <c r="W53" s="73"/>
      <c r="X53" s="73"/>
      <c r="Y53" s="73"/>
      <c r="Z53" s="73"/>
      <c r="AA53" s="73"/>
      <c r="AB53" s="73"/>
    </row>
    <row r="54" spans="1:56" s="43" customFormat="1" ht="13.65" customHeight="1">
      <c r="A54" s="4"/>
      <c r="B54" s="62" t="s">
        <v>489</v>
      </c>
      <c r="C54" s="4"/>
      <c r="D54" s="5"/>
      <c r="E54" s="72"/>
      <c r="F54" s="56"/>
      <c r="G54" s="68"/>
      <c r="H54" s="56"/>
      <c r="I54" s="56"/>
      <c r="J54" s="66"/>
      <c r="K54" s="66"/>
      <c r="L54" s="66"/>
      <c r="M54" s="66"/>
      <c r="N54" s="66"/>
      <c r="O54" s="4"/>
      <c r="P54" s="62" t="s">
        <v>489</v>
      </c>
      <c r="Q54" s="4"/>
      <c r="R54" s="53"/>
      <c r="S54" s="67">
        <f t="shared" si="7"/>
        <v>0</v>
      </c>
      <c r="T54" s="61"/>
      <c r="U54" s="61"/>
      <c r="V54" s="61"/>
      <c r="W54" s="61"/>
      <c r="X54" s="61"/>
      <c r="Y54" s="61"/>
      <c r="Z54" s="61"/>
      <c r="AA54" s="61"/>
      <c r="AB54" s="61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</row>
    <row r="55" spans="1:56" s="43" customFormat="1" ht="13.65" customHeight="1">
      <c r="A55" s="4"/>
      <c r="B55" s="62" t="s">
        <v>490</v>
      </c>
      <c r="C55" s="4"/>
      <c r="D55" s="5"/>
      <c r="E55" s="72"/>
      <c r="F55" s="56"/>
      <c r="G55" s="68"/>
      <c r="H55" s="56"/>
      <c r="I55" s="56"/>
      <c r="J55" s="66"/>
      <c r="K55" s="66"/>
      <c r="L55" s="66"/>
      <c r="M55" s="66"/>
      <c r="N55" s="66"/>
      <c r="O55" s="4"/>
      <c r="P55" s="62" t="s">
        <v>490</v>
      </c>
      <c r="Q55" s="4"/>
      <c r="R55" s="53"/>
      <c r="S55" s="67">
        <f t="shared" si="7"/>
        <v>0</v>
      </c>
      <c r="T55" s="61"/>
      <c r="U55" s="61"/>
      <c r="V55" s="61"/>
      <c r="W55" s="61"/>
      <c r="X55" s="61"/>
      <c r="Y55" s="61"/>
      <c r="Z55" s="61"/>
      <c r="AA55" s="61"/>
      <c r="AB55" s="61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</row>
    <row r="56" spans="1:56" s="43" customFormat="1" ht="13.65" customHeight="1">
      <c r="A56" s="4"/>
      <c r="B56" s="62" t="s">
        <v>491</v>
      </c>
      <c r="C56" s="4"/>
      <c r="D56" s="5"/>
      <c r="E56" s="72"/>
      <c r="F56" s="56"/>
      <c r="G56" s="68"/>
      <c r="H56" s="56"/>
      <c r="I56" s="56"/>
      <c r="J56" s="66"/>
      <c r="K56" s="66"/>
      <c r="L56" s="66"/>
      <c r="M56" s="66"/>
      <c r="N56" s="66"/>
      <c r="O56" s="4"/>
      <c r="P56" s="62" t="s">
        <v>491</v>
      </c>
      <c r="Q56" s="4"/>
      <c r="R56" s="53"/>
      <c r="S56" s="67">
        <f t="shared" si="7"/>
        <v>0</v>
      </c>
      <c r="T56" s="61"/>
      <c r="U56" s="61"/>
      <c r="V56" s="61"/>
      <c r="W56" s="61"/>
      <c r="X56" s="61"/>
      <c r="Y56" s="61"/>
      <c r="Z56" s="61"/>
      <c r="AA56" s="61"/>
      <c r="AB56" s="61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</row>
    <row r="57" spans="1:56" s="43" customFormat="1" ht="13.65" customHeight="1">
      <c r="A57" s="4"/>
      <c r="B57" s="62" t="s">
        <v>492</v>
      </c>
      <c r="C57" s="4"/>
      <c r="D57" s="5"/>
      <c r="E57" s="72"/>
      <c r="F57" s="56"/>
      <c r="G57" s="68"/>
      <c r="H57" s="56"/>
      <c r="I57" s="56"/>
      <c r="J57" s="66"/>
      <c r="K57" s="66"/>
      <c r="L57" s="66"/>
      <c r="M57" s="66"/>
      <c r="N57" s="66"/>
      <c r="O57" s="4"/>
      <c r="P57" s="62" t="s">
        <v>492</v>
      </c>
      <c r="Q57" s="4"/>
      <c r="R57" s="53"/>
      <c r="S57" s="67">
        <f t="shared" si="7"/>
        <v>0</v>
      </c>
      <c r="T57" s="61"/>
      <c r="U57" s="61"/>
      <c r="V57" s="61"/>
      <c r="W57" s="61"/>
      <c r="X57" s="61"/>
      <c r="Y57" s="61"/>
      <c r="Z57" s="61"/>
      <c r="AA57" s="61"/>
      <c r="AB57" s="61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</row>
    <row r="58" spans="1:56" s="43" customFormat="1" ht="13.65" customHeight="1">
      <c r="A58" s="4"/>
      <c r="B58" s="62" t="s">
        <v>493</v>
      </c>
      <c r="C58" s="4"/>
      <c r="D58" s="5"/>
      <c r="E58" s="72"/>
      <c r="F58" s="56"/>
      <c r="G58" s="68"/>
      <c r="H58" s="56"/>
      <c r="I58" s="56"/>
      <c r="J58" s="56"/>
      <c r="K58" s="66"/>
      <c r="L58" s="66"/>
      <c r="M58" s="66"/>
      <c r="N58" s="66"/>
      <c r="O58" s="4"/>
      <c r="P58" s="62" t="s">
        <v>493</v>
      </c>
      <c r="Q58" s="4"/>
      <c r="R58" s="53"/>
      <c r="S58" s="67">
        <f t="shared" si="7"/>
        <v>0</v>
      </c>
      <c r="T58" s="61"/>
      <c r="U58" s="61"/>
      <c r="V58" s="61"/>
      <c r="W58" s="61"/>
      <c r="X58" s="61"/>
      <c r="Y58" s="61"/>
      <c r="Z58" s="61"/>
      <c r="AA58" s="61"/>
      <c r="AB58" s="61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</row>
    <row r="59" spans="1:56" s="43" customFormat="1" ht="13.65" customHeight="1">
      <c r="A59" s="4"/>
      <c r="B59" s="62" t="s">
        <v>494</v>
      </c>
      <c r="C59" s="4"/>
      <c r="D59" s="5"/>
      <c r="E59" s="72"/>
      <c r="F59" s="56"/>
      <c r="G59" s="68"/>
      <c r="H59" s="56"/>
      <c r="I59" s="56"/>
      <c r="J59" s="56"/>
      <c r="K59" s="66"/>
      <c r="L59" s="66"/>
      <c r="M59" s="66"/>
      <c r="N59" s="66"/>
      <c r="O59" s="4"/>
      <c r="P59" s="62" t="s">
        <v>494</v>
      </c>
      <c r="Q59" s="4"/>
      <c r="R59" s="53"/>
      <c r="S59" s="67">
        <f t="shared" si="7"/>
        <v>0</v>
      </c>
      <c r="T59" s="61"/>
      <c r="U59" s="61"/>
      <c r="V59" s="61"/>
      <c r="W59" s="61"/>
      <c r="X59" s="61"/>
      <c r="Y59" s="61"/>
      <c r="Z59" s="61"/>
      <c r="AA59" s="61"/>
      <c r="AB59" s="61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</row>
    <row r="60" spans="1:56" s="43" customFormat="1" ht="13.65" customHeight="1">
      <c r="A60" s="4"/>
      <c r="B60" s="62" t="s">
        <v>495</v>
      </c>
      <c r="C60" s="4"/>
      <c r="D60" s="5"/>
      <c r="E60" s="72"/>
      <c r="F60" s="56"/>
      <c r="G60" s="68"/>
      <c r="H60" s="56"/>
      <c r="I60" s="56"/>
      <c r="J60" s="56"/>
      <c r="K60" s="68"/>
      <c r="L60" s="68"/>
      <c r="M60" s="68"/>
      <c r="N60" s="68"/>
      <c r="O60" s="4"/>
      <c r="P60" s="62" t="s">
        <v>495</v>
      </c>
      <c r="Q60" s="4"/>
      <c r="R60" s="53"/>
      <c r="S60" s="67">
        <f t="shared" si="7"/>
        <v>0</v>
      </c>
      <c r="T60" s="74"/>
      <c r="U60" s="74"/>
      <c r="V60" s="74"/>
      <c r="W60" s="74"/>
      <c r="X60" s="74"/>
      <c r="Y60" s="74"/>
      <c r="Z60" s="74"/>
      <c r="AA60" s="74"/>
      <c r="AB60" s="74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</row>
    <row r="61" spans="1:56" s="44" customFormat="1" ht="13.65" customHeight="1" thickBot="1">
      <c r="A61" s="12"/>
      <c r="B61" s="63" t="s">
        <v>486</v>
      </c>
      <c r="C61" s="12"/>
      <c r="D61" s="13"/>
      <c r="E61" s="75"/>
      <c r="F61" s="76"/>
      <c r="G61" s="77"/>
      <c r="H61" s="76"/>
      <c r="I61" s="76"/>
      <c r="J61" s="76"/>
      <c r="K61" s="77"/>
      <c r="L61" s="77"/>
      <c r="M61" s="77"/>
      <c r="N61" s="77"/>
      <c r="O61" s="12"/>
      <c r="P61" s="63" t="s">
        <v>486</v>
      </c>
      <c r="Q61" s="12"/>
      <c r="R61" s="55"/>
      <c r="S61" s="78">
        <f t="shared" si="7"/>
        <v>0</v>
      </c>
      <c r="T61" s="79"/>
      <c r="U61" s="79"/>
      <c r="V61" s="79"/>
      <c r="W61" s="79"/>
      <c r="X61" s="79"/>
      <c r="Y61" s="79"/>
      <c r="Z61" s="79"/>
      <c r="AA61" s="79"/>
      <c r="AB61" s="79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</row>
    <row r="62" spans="1:56" s="43" customFormat="1">
      <c r="B62" s="14"/>
      <c r="C62" s="14"/>
      <c r="D62" s="15"/>
      <c r="I62" s="44"/>
    </row>
    <row r="63" spans="1:56" ht="26.1" customHeight="1"/>
    <row r="64" spans="1:56" ht="26.1" customHeight="1"/>
    <row r="65" ht="26.1" customHeight="1"/>
    <row r="66" ht="26.1" customHeight="1"/>
    <row r="67" ht="26.1" customHeight="1"/>
    <row r="68" ht="26.1" customHeight="1"/>
    <row r="69" ht="26.1" customHeight="1"/>
    <row r="70" ht="26.1" customHeight="1"/>
    <row r="71" ht="26.1" customHeight="1"/>
    <row r="72" ht="26.1" customHeight="1"/>
    <row r="73" ht="26.1" customHeight="1"/>
    <row r="74" ht="26.1" customHeight="1"/>
    <row r="75" ht="26.1" customHeight="1"/>
    <row r="76" ht="26.1" customHeight="1"/>
    <row r="77" ht="26.1" customHeight="1"/>
    <row r="78" ht="26.1" customHeight="1"/>
    <row r="79" ht="26.1" customHeight="1"/>
    <row r="80" ht="26.1" customHeight="1"/>
    <row r="81" ht="26.1" customHeight="1"/>
    <row r="82" ht="26.1" customHeight="1"/>
    <row r="83" ht="26.1" customHeight="1"/>
  </sheetData>
  <mergeCells count="70">
    <mergeCell ref="O21:Q21"/>
    <mergeCell ref="A1:H1"/>
    <mergeCell ref="I1:N1"/>
    <mergeCell ref="O1:W1"/>
    <mergeCell ref="O9:Q9"/>
    <mergeCell ref="O16:Q16"/>
    <mergeCell ref="A15:C15"/>
    <mergeCell ref="O15:Q15"/>
    <mergeCell ref="A16:C16"/>
    <mergeCell ref="K5:K6"/>
    <mergeCell ref="A8:C8"/>
    <mergeCell ref="I5:I6"/>
    <mergeCell ref="J5:J6"/>
    <mergeCell ref="F4:F6"/>
    <mergeCell ref="O13:Q13"/>
    <mergeCell ref="O20:Q20"/>
    <mergeCell ref="X1:AB1"/>
    <mergeCell ref="Z4:Z6"/>
    <mergeCell ref="AA4:AA6"/>
    <mergeCell ref="N5:N6"/>
    <mergeCell ref="U5:U6"/>
    <mergeCell ref="Y5:Y6"/>
    <mergeCell ref="AB4:AB6"/>
    <mergeCell ref="X5:X6"/>
    <mergeCell ref="V5:V6"/>
    <mergeCell ref="W5:W6"/>
    <mergeCell ref="S3:Y3"/>
    <mergeCell ref="S4:Y4"/>
    <mergeCell ref="S5:S6"/>
    <mergeCell ref="T5:T6"/>
    <mergeCell ref="A22:C22"/>
    <mergeCell ref="A18:C18"/>
    <mergeCell ref="A17:C17"/>
    <mergeCell ref="A20:C20"/>
    <mergeCell ref="A13:C13"/>
    <mergeCell ref="O19:Q19"/>
    <mergeCell ref="A11:C11"/>
    <mergeCell ref="E3:E6"/>
    <mergeCell ref="H5:H6"/>
    <mergeCell ref="A7:C7"/>
    <mergeCell ref="A3:C6"/>
    <mergeCell ref="G5:G6"/>
    <mergeCell ref="F3:N3"/>
    <mergeCell ref="M5:M6"/>
    <mergeCell ref="G4:N4"/>
    <mergeCell ref="L5:L6"/>
    <mergeCell ref="O3:Q6"/>
    <mergeCell ref="O7:Q7"/>
    <mergeCell ref="O8:Q8"/>
    <mergeCell ref="AD14:AF14"/>
    <mergeCell ref="O10:Q10"/>
    <mergeCell ref="O11:Q11"/>
    <mergeCell ref="AQ14:AS14"/>
    <mergeCell ref="O14:Q14"/>
    <mergeCell ref="O51:Q51"/>
    <mergeCell ref="A29:C29"/>
    <mergeCell ref="A14:C14"/>
    <mergeCell ref="A9:C9"/>
    <mergeCell ref="A40:C40"/>
    <mergeCell ref="A51:C51"/>
    <mergeCell ref="A21:C21"/>
    <mergeCell ref="A19:C19"/>
    <mergeCell ref="A12:C12"/>
    <mergeCell ref="A10:C10"/>
    <mergeCell ref="O29:Q29"/>
    <mergeCell ref="O40:Q40"/>
    <mergeCell ref="O22:Q22"/>
    <mergeCell ref="O12:Q12"/>
    <mergeCell ref="O17:Q17"/>
    <mergeCell ref="O18:Q18"/>
  </mergeCells>
  <phoneticPr fontId="3" type="noConversion"/>
  <printOptions horizontalCentered="1"/>
  <pageMargins left="0.36" right="0.45" top="0.78740157480314965" bottom="0.78740157480314965" header="0.82" footer="0.81"/>
  <pageSetup paperSize="9" scale="90" firstPageNumber="71" pageOrder="overThenDown" orientation="portrait" r:id="rId1"/>
  <headerFooter alignWithMargins="0">
    <oddFooter>&amp;C&amp;P</oddFooter>
  </headerFooter>
  <colBreaks count="3" manualBreakCount="3">
    <brk id="8" max="43" man="1"/>
    <brk id="14" max="1048575" man="1"/>
    <brk id="23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BC77"/>
  <sheetViews>
    <sheetView view="pageBreakPreview" topLeftCell="P1" zoomScaleNormal="50" zoomScaleSheetLayoutView="75" workbookViewId="0">
      <selection activeCell="J65" sqref="J65"/>
    </sheetView>
  </sheetViews>
  <sheetFormatPr defaultColWidth="9.109375" defaultRowHeight="15.6"/>
  <cols>
    <col min="1" max="1" width="2.33203125" style="1017" customWidth="1"/>
    <col min="2" max="2" width="17.33203125" style="1017" customWidth="1"/>
    <col min="3" max="3" width="2.33203125" style="1017" customWidth="1"/>
    <col min="4" max="4" width="1.6640625" style="1018" customWidth="1"/>
    <col min="5" max="9" width="15.33203125" style="970" customWidth="1"/>
    <col min="10" max="10" width="15.33203125" style="974" customWidth="1"/>
    <col min="11" max="13" width="15.33203125" style="970" customWidth="1"/>
    <col min="14" max="14" width="15.33203125" style="974" customWidth="1"/>
    <col min="15" max="15" width="2.33203125" style="1017" customWidth="1"/>
    <col min="16" max="16" width="17.33203125" style="1017" customWidth="1"/>
    <col min="17" max="17" width="2.33203125" style="1017" customWidth="1"/>
    <col min="18" max="18" width="1.6640625" style="1018" customWidth="1"/>
    <col min="19" max="19" width="14.109375" style="970" customWidth="1"/>
    <col min="20" max="22" width="13.88671875" style="970" customWidth="1"/>
    <col min="23" max="23" width="15.5546875" style="970" customWidth="1"/>
    <col min="24" max="24" width="23.44140625" style="970" customWidth="1"/>
    <col min="25" max="25" width="18.33203125" style="970" customWidth="1"/>
    <col min="26" max="26" width="20.88671875" style="970" customWidth="1"/>
    <col min="27" max="28" width="19.6640625" style="970" customWidth="1"/>
    <col min="29" max="29" width="11.44140625" style="970" customWidth="1"/>
    <col min="30" max="33" width="9.109375" style="970"/>
    <col min="34" max="36" width="13.5546875" style="970" bestFit="1" customWidth="1"/>
    <col min="37" max="37" width="12.33203125" style="970" bestFit="1" customWidth="1"/>
    <col min="38" max="41" width="11" style="970" bestFit="1" customWidth="1"/>
    <col min="42" max="42" width="12.33203125" style="970" bestFit="1" customWidth="1"/>
    <col min="43" max="46" width="9.109375" style="970"/>
    <col min="47" max="47" width="12.33203125" style="970" bestFit="1" customWidth="1"/>
    <col min="48" max="51" width="11" style="970" bestFit="1" customWidth="1"/>
    <col min="52" max="53" width="12.33203125" style="970" bestFit="1" customWidth="1"/>
    <col min="54" max="54" width="11" style="970" bestFit="1" customWidth="1"/>
    <col min="55" max="55" width="12.33203125" style="970" bestFit="1" customWidth="1"/>
    <col min="56" max="16384" width="9.109375" style="970"/>
  </cols>
  <sheetData>
    <row r="1" spans="1:55" s="969" customFormat="1" ht="35.1" customHeight="1">
      <c r="A1" s="1364" t="s">
        <v>612</v>
      </c>
      <c r="B1" s="1364"/>
      <c r="C1" s="1364"/>
      <c r="D1" s="1364"/>
      <c r="E1" s="1364"/>
      <c r="F1" s="1364"/>
      <c r="G1" s="1364"/>
      <c r="H1" s="1364"/>
      <c r="I1" s="1365" t="s">
        <v>314</v>
      </c>
      <c r="J1" s="1365"/>
      <c r="K1" s="1365"/>
      <c r="L1" s="1365"/>
      <c r="M1" s="1365"/>
      <c r="N1" s="1365"/>
      <c r="O1" s="1364" t="s">
        <v>613</v>
      </c>
      <c r="P1" s="1364"/>
      <c r="Q1" s="1364"/>
      <c r="R1" s="1364"/>
      <c r="S1" s="1364"/>
      <c r="T1" s="1364"/>
      <c r="U1" s="1364"/>
      <c r="V1" s="1364"/>
      <c r="W1" s="1364"/>
      <c r="X1" s="1365" t="s">
        <v>316</v>
      </c>
      <c r="Y1" s="1365"/>
      <c r="Z1" s="1365"/>
      <c r="AA1" s="1365"/>
      <c r="AB1" s="1365"/>
    </row>
    <row r="2" spans="1:55" ht="12.9" customHeight="1" thickBot="1">
      <c r="A2" s="970"/>
      <c r="B2" s="971"/>
      <c r="C2" s="971"/>
      <c r="D2" s="972"/>
      <c r="E2" s="973"/>
      <c r="F2" s="973"/>
      <c r="G2" s="973"/>
      <c r="H2" s="973"/>
      <c r="I2" s="973"/>
      <c r="K2" s="973"/>
      <c r="L2" s="973"/>
      <c r="M2" s="973"/>
      <c r="N2" s="975" t="s">
        <v>66</v>
      </c>
      <c r="O2" s="970"/>
      <c r="P2" s="971"/>
      <c r="Q2" s="971"/>
      <c r="R2" s="972"/>
      <c r="S2" s="973"/>
      <c r="T2" s="973"/>
      <c r="U2" s="975"/>
      <c r="V2" s="973"/>
      <c r="W2" s="973"/>
      <c r="X2" s="973"/>
      <c r="Y2" s="973"/>
      <c r="Z2" s="973"/>
      <c r="AA2" s="973"/>
      <c r="AB2" s="975" t="s">
        <v>66</v>
      </c>
    </row>
    <row r="3" spans="1:55" ht="21" customHeight="1">
      <c r="A3" s="1361" t="s">
        <v>23</v>
      </c>
      <c r="B3" s="1361"/>
      <c r="C3" s="1361"/>
      <c r="D3" s="976"/>
      <c r="E3" s="1381" t="s">
        <v>78</v>
      </c>
      <c r="F3" s="1383" t="s">
        <v>227</v>
      </c>
      <c r="G3" s="1384"/>
      <c r="H3" s="1384"/>
      <c r="I3" s="1384"/>
      <c r="J3" s="1384"/>
      <c r="K3" s="1384"/>
      <c r="L3" s="1384"/>
      <c r="M3" s="1384"/>
      <c r="N3" s="1384"/>
      <c r="O3" s="1361" t="s">
        <v>23</v>
      </c>
      <c r="P3" s="1361"/>
      <c r="Q3" s="1361"/>
      <c r="R3" s="976"/>
      <c r="S3" s="1371" t="s">
        <v>228</v>
      </c>
      <c r="T3" s="1372"/>
      <c r="U3" s="1372"/>
      <c r="V3" s="1372"/>
      <c r="W3" s="1372"/>
      <c r="X3" s="1372"/>
      <c r="Y3" s="1373"/>
      <c r="Z3" s="977" t="s">
        <v>1127</v>
      </c>
      <c r="AA3" s="977"/>
      <c r="AB3" s="978"/>
    </row>
    <row r="4" spans="1:55" ht="20.25" customHeight="1">
      <c r="A4" s="1362"/>
      <c r="B4" s="1362"/>
      <c r="C4" s="1362"/>
      <c r="D4" s="979"/>
      <c r="E4" s="1382"/>
      <c r="F4" s="1359" t="s">
        <v>204</v>
      </c>
      <c r="G4" s="1374" t="s">
        <v>229</v>
      </c>
      <c r="H4" s="1375"/>
      <c r="I4" s="1375"/>
      <c r="J4" s="1375"/>
      <c r="K4" s="1375"/>
      <c r="L4" s="1375"/>
      <c r="M4" s="1375"/>
      <c r="N4" s="1376"/>
      <c r="O4" s="1362"/>
      <c r="P4" s="1362"/>
      <c r="Q4" s="1362"/>
      <c r="R4" s="979"/>
      <c r="S4" s="1377" t="s">
        <v>230</v>
      </c>
      <c r="T4" s="1378"/>
      <c r="U4" s="1378"/>
      <c r="V4" s="1378"/>
      <c r="W4" s="1378"/>
      <c r="X4" s="1378"/>
      <c r="Y4" s="1379"/>
      <c r="Z4" s="1359" t="s">
        <v>204</v>
      </c>
      <c r="AA4" s="1359" t="s">
        <v>231</v>
      </c>
      <c r="AB4" s="1366" t="s">
        <v>542</v>
      </c>
    </row>
    <row r="5" spans="1:55" ht="15" customHeight="1">
      <c r="A5" s="1362"/>
      <c r="B5" s="1362"/>
      <c r="C5" s="1362"/>
      <c r="D5" s="979"/>
      <c r="E5" s="1382"/>
      <c r="F5" s="1382"/>
      <c r="G5" s="1359" t="s">
        <v>68</v>
      </c>
      <c r="H5" s="1359" t="s">
        <v>233</v>
      </c>
      <c r="I5" s="1357" t="s">
        <v>234</v>
      </c>
      <c r="J5" s="1359" t="s">
        <v>235</v>
      </c>
      <c r="K5" s="1359" t="s">
        <v>179</v>
      </c>
      <c r="L5" s="1359" t="s">
        <v>236</v>
      </c>
      <c r="M5" s="1359" t="s">
        <v>237</v>
      </c>
      <c r="N5" s="1359" t="s">
        <v>238</v>
      </c>
      <c r="O5" s="1362"/>
      <c r="P5" s="1362"/>
      <c r="Q5" s="1362"/>
      <c r="R5" s="979"/>
      <c r="S5" s="1359" t="s">
        <v>68</v>
      </c>
      <c r="T5" s="1359" t="s">
        <v>168</v>
      </c>
      <c r="U5" s="1359" t="s">
        <v>239</v>
      </c>
      <c r="V5" s="1359" t="s">
        <v>240</v>
      </c>
      <c r="W5" s="1359" t="s">
        <v>241</v>
      </c>
      <c r="X5" s="1357" t="s">
        <v>242</v>
      </c>
      <c r="Y5" s="1359" t="s">
        <v>243</v>
      </c>
      <c r="Z5" s="1369"/>
      <c r="AA5" s="1369"/>
      <c r="AB5" s="1367"/>
    </row>
    <row r="6" spans="1:55" ht="48.75" customHeight="1">
      <c r="A6" s="1363"/>
      <c r="B6" s="1363"/>
      <c r="C6" s="1363"/>
      <c r="D6" s="980"/>
      <c r="E6" s="1360"/>
      <c r="F6" s="1360"/>
      <c r="G6" s="1360"/>
      <c r="H6" s="1360"/>
      <c r="I6" s="1358"/>
      <c r="J6" s="1360"/>
      <c r="K6" s="1360"/>
      <c r="L6" s="1360"/>
      <c r="M6" s="1360"/>
      <c r="N6" s="1360"/>
      <c r="O6" s="1363"/>
      <c r="P6" s="1363"/>
      <c r="Q6" s="1363"/>
      <c r="R6" s="980"/>
      <c r="S6" s="1360"/>
      <c r="T6" s="1360"/>
      <c r="U6" s="1360"/>
      <c r="V6" s="1360"/>
      <c r="W6" s="1360"/>
      <c r="X6" s="1358"/>
      <c r="Y6" s="1360"/>
      <c r="Z6" s="1370"/>
      <c r="AA6" s="1370"/>
      <c r="AB6" s="1368"/>
    </row>
    <row r="7" spans="1:55" s="984" customFormat="1" ht="24.6" hidden="1" customHeight="1">
      <c r="A7" s="1386" t="s">
        <v>1128</v>
      </c>
      <c r="B7" s="1386"/>
      <c r="C7" s="1386"/>
      <c r="D7" s="981"/>
      <c r="E7" s="982">
        <v>33164217</v>
      </c>
      <c r="F7" s="983">
        <v>31816173</v>
      </c>
      <c r="G7" s="983"/>
      <c r="H7" s="983">
        <v>18735446</v>
      </c>
      <c r="I7" s="983">
        <v>6632984</v>
      </c>
      <c r="J7" s="983">
        <v>240112</v>
      </c>
      <c r="K7" s="983">
        <v>283593</v>
      </c>
      <c r="L7" s="983">
        <v>46955</v>
      </c>
      <c r="M7" s="983">
        <v>267556</v>
      </c>
      <c r="N7" s="983">
        <v>2209893</v>
      </c>
      <c r="O7" s="1386" t="s">
        <v>1128</v>
      </c>
      <c r="P7" s="1386"/>
      <c r="Q7" s="1386"/>
      <c r="R7" s="981"/>
      <c r="S7" s="983"/>
      <c r="T7" s="982">
        <v>1558551</v>
      </c>
      <c r="U7" s="983">
        <v>85271</v>
      </c>
      <c r="V7" s="983">
        <v>97919</v>
      </c>
      <c r="W7" s="983">
        <v>198580</v>
      </c>
      <c r="X7" s="983">
        <v>110347</v>
      </c>
      <c r="Y7" s="983">
        <v>1071222</v>
      </c>
      <c r="Z7" s="983">
        <v>1348044</v>
      </c>
      <c r="AA7" s="983">
        <v>709039</v>
      </c>
      <c r="AB7" s="983">
        <v>639005</v>
      </c>
    </row>
    <row r="8" spans="1:55" s="984" customFormat="1" ht="24.6" hidden="1" customHeight="1">
      <c r="A8" s="1380" t="s">
        <v>1129</v>
      </c>
      <c r="B8" s="1380"/>
      <c r="C8" s="1380"/>
      <c r="D8" s="981"/>
      <c r="E8" s="985">
        <v>32569579</v>
      </c>
      <c r="F8" s="986">
        <v>30497935</v>
      </c>
      <c r="G8" s="986"/>
      <c r="H8" s="986">
        <v>16632055</v>
      </c>
      <c r="I8" s="986">
        <v>6210973</v>
      </c>
      <c r="J8" s="986">
        <v>100491</v>
      </c>
      <c r="K8" s="986">
        <v>234783</v>
      </c>
      <c r="L8" s="986">
        <v>48324</v>
      </c>
      <c r="M8" s="986">
        <v>283747</v>
      </c>
      <c r="N8" s="986">
        <v>3743315</v>
      </c>
      <c r="O8" s="1380" t="s">
        <v>1130</v>
      </c>
      <c r="P8" s="1380"/>
      <c r="Q8" s="1380"/>
      <c r="R8" s="981"/>
      <c r="S8" s="986"/>
      <c r="T8" s="985">
        <v>1497076</v>
      </c>
      <c r="U8" s="986">
        <v>79351</v>
      </c>
      <c r="V8" s="986">
        <v>95354</v>
      </c>
      <c r="W8" s="986">
        <v>176297</v>
      </c>
      <c r="X8" s="986">
        <v>158591</v>
      </c>
      <c r="Y8" s="986">
        <v>919943</v>
      </c>
      <c r="Z8" s="986">
        <v>2071644</v>
      </c>
      <c r="AA8" s="986">
        <v>1060079</v>
      </c>
      <c r="AB8" s="986">
        <v>1011565</v>
      </c>
    </row>
    <row r="9" spans="1:55" s="984" customFormat="1" ht="24.6" hidden="1" customHeight="1">
      <c r="A9" s="1380" t="s">
        <v>1131</v>
      </c>
      <c r="B9" s="1380"/>
      <c r="C9" s="1380"/>
      <c r="D9" s="981"/>
      <c r="E9" s="985">
        <v>29201524.025547665</v>
      </c>
      <c r="F9" s="986">
        <v>28297136.69193577</v>
      </c>
      <c r="G9" s="986"/>
      <c r="H9" s="986">
        <v>18772155.554229092</v>
      </c>
      <c r="I9" s="986">
        <v>4216461.2054557195</v>
      </c>
      <c r="J9" s="986">
        <v>119841.52092162597</v>
      </c>
      <c r="K9" s="986">
        <v>163522.35420521698</v>
      </c>
      <c r="L9" s="986">
        <v>45199.988061839656</v>
      </c>
      <c r="M9" s="986">
        <v>184681.12934996604</v>
      </c>
      <c r="N9" s="986">
        <v>1494556.8554885692</v>
      </c>
      <c r="O9" s="1380" t="s">
        <v>1131</v>
      </c>
      <c r="P9" s="1380"/>
      <c r="Q9" s="1380"/>
      <c r="R9" s="981"/>
      <c r="S9" s="986"/>
      <c r="T9" s="985">
        <v>1167945.47018445</v>
      </c>
      <c r="U9" s="986">
        <v>88504.864800334268</v>
      </c>
      <c r="V9" s="986">
        <v>85530.925804332641</v>
      </c>
      <c r="W9" s="986">
        <v>118027.9376828027</v>
      </c>
      <c r="X9" s="986">
        <v>83527.965140571832</v>
      </c>
      <c r="Y9" s="986">
        <v>1504531.7853518773</v>
      </c>
      <c r="Z9" s="986">
        <v>904387.33361189044</v>
      </c>
      <c r="AA9" s="986">
        <v>567391.69104041066</v>
      </c>
      <c r="AB9" s="986">
        <v>336995.64257147972</v>
      </c>
    </row>
    <row r="10" spans="1:55" s="984" customFormat="1" ht="19.5" hidden="1" customHeight="1">
      <c r="A10" s="1380" t="s">
        <v>1132</v>
      </c>
      <c r="B10" s="1380"/>
      <c r="C10" s="1380"/>
      <c r="D10" s="981"/>
      <c r="E10" s="985">
        <v>25087212.535658658</v>
      </c>
      <c r="F10" s="986">
        <v>23737494.640367161</v>
      </c>
      <c r="G10" s="986"/>
      <c r="H10" s="986">
        <v>12882690.680809325</v>
      </c>
      <c r="I10" s="986">
        <v>4067613.3498103791</v>
      </c>
      <c r="J10" s="986">
        <v>230862.17764400443</v>
      </c>
      <c r="K10" s="986">
        <v>190551.19871767145</v>
      </c>
      <c r="L10" s="986">
        <v>49495.545086136648</v>
      </c>
      <c r="M10" s="986">
        <v>269317.19912553782</v>
      </c>
      <c r="N10" s="986">
        <v>3464463.2458956982</v>
      </c>
      <c r="O10" s="1380" t="s">
        <v>1132</v>
      </c>
      <c r="P10" s="1380"/>
      <c r="Q10" s="1380"/>
      <c r="R10" s="981"/>
      <c r="S10" s="986"/>
      <c r="T10" s="985">
        <v>1399251.3642824898</v>
      </c>
      <c r="U10" s="986">
        <v>61182.034253389764</v>
      </c>
      <c r="V10" s="986">
        <v>81608.328833412612</v>
      </c>
      <c r="W10" s="986">
        <v>157574.9738807042</v>
      </c>
      <c r="X10" s="986">
        <v>206322.99131916655</v>
      </c>
      <c r="Y10" s="986">
        <v>676561.55070922768</v>
      </c>
      <c r="Z10" s="986">
        <f>AA10+AB10</f>
        <v>1344076.1577283787</v>
      </c>
      <c r="AA10" s="986">
        <v>516386.71295122779</v>
      </c>
      <c r="AB10" s="986">
        <v>827689.44477715099</v>
      </c>
    </row>
    <row r="11" spans="1:55" s="984" customFormat="1" ht="19.5" hidden="1" customHeight="1">
      <c r="A11" s="1380" t="s">
        <v>1133</v>
      </c>
      <c r="B11" s="1380"/>
      <c r="C11" s="1380"/>
      <c r="D11" s="981"/>
      <c r="E11" s="985">
        <v>28831743.493352219</v>
      </c>
      <c r="F11" s="986">
        <v>27623095.609976135</v>
      </c>
      <c r="G11" s="986"/>
      <c r="H11" s="986">
        <v>15872061.056433925</v>
      </c>
      <c r="I11" s="986">
        <v>4679300.595802715</v>
      </c>
      <c r="J11" s="986">
        <v>134082.74837730234</v>
      </c>
      <c r="K11" s="986">
        <v>250388.18022977101</v>
      </c>
      <c r="L11" s="986">
        <v>60296.178449042956</v>
      </c>
      <c r="M11" s="986">
        <v>253695.57969457618</v>
      </c>
      <c r="N11" s="986">
        <v>3786891.3702023816</v>
      </c>
      <c r="O11" s="1380" t="s">
        <v>1133</v>
      </c>
      <c r="P11" s="1380"/>
      <c r="Q11" s="1380"/>
      <c r="R11" s="981"/>
      <c r="S11" s="986"/>
      <c r="T11" s="985">
        <v>1415643.9064882374</v>
      </c>
      <c r="U11" s="986">
        <v>64698.294354612597</v>
      </c>
      <c r="V11" s="986">
        <v>85620.210751060702</v>
      </c>
      <c r="W11" s="986">
        <v>153108.98892748181</v>
      </c>
      <c r="X11" s="986">
        <v>129173.76020868019</v>
      </c>
      <c r="Y11" s="986">
        <v>738134.74005633092</v>
      </c>
      <c r="Z11" s="986">
        <v>1208647.8833760421</v>
      </c>
      <c r="AA11" s="986">
        <v>459899.36144985352</v>
      </c>
      <c r="AB11" s="986">
        <v>748748.52192618744</v>
      </c>
    </row>
    <row r="12" spans="1:55" s="989" customFormat="1" ht="15" hidden="1" customHeight="1">
      <c r="A12" s="1385" t="s">
        <v>1134</v>
      </c>
      <c r="B12" s="1385"/>
      <c r="C12" s="1385"/>
      <c r="D12" s="987"/>
      <c r="E12" s="988">
        <v>38156267.566526264</v>
      </c>
      <c r="F12" s="988">
        <v>36992274.407296374</v>
      </c>
      <c r="G12" s="988">
        <f>SUM(H12:N12)</f>
        <v>33793534.0702032</v>
      </c>
      <c r="H12" s="988">
        <v>21851352.915336061</v>
      </c>
      <c r="I12" s="988">
        <v>6340630.3084233301</v>
      </c>
      <c r="J12" s="988">
        <v>297616.24920692848</v>
      </c>
      <c r="K12" s="988">
        <v>305068.77746287436</v>
      </c>
      <c r="L12" s="988">
        <v>60374.470641156062</v>
      </c>
      <c r="M12" s="988">
        <v>335132.7925878641</v>
      </c>
      <c r="N12" s="988">
        <v>4603358.5565449912</v>
      </c>
      <c r="O12" s="1385" t="s">
        <v>1134</v>
      </c>
      <c r="P12" s="1385"/>
      <c r="Q12" s="1385"/>
      <c r="R12" s="987"/>
      <c r="S12" s="988">
        <f>SUM(T12:Y12)</f>
        <v>3198740.3370931558</v>
      </c>
      <c r="T12" s="988">
        <v>1699366.0599113428</v>
      </c>
      <c r="U12" s="988">
        <v>75157.552211297429</v>
      </c>
      <c r="V12" s="988">
        <v>95789.529005912424</v>
      </c>
      <c r="W12" s="988">
        <v>143612.43606145002</v>
      </c>
      <c r="X12" s="988">
        <v>106911.49805856984</v>
      </c>
      <c r="Y12" s="988">
        <v>1077903.2618445836</v>
      </c>
      <c r="Z12" s="988">
        <v>1163993.159229842</v>
      </c>
      <c r="AA12" s="988">
        <v>449973.81647946709</v>
      </c>
      <c r="AB12" s="988">
        <v>714019.34275037365</v>
      </c>
    </row>
    <row r="13" spans="1:55" s="984" customFormat="1" ht="19.5" hidden="1" customHeight="1">
      <c r="A13" s="1380" t="s">
        <v>1135</v>
      </c>
      <c r="B13" s="1380"/>
      <c r="C13" s="1380"/>
      <c r="D13" s="981"/>
      <c r="E13" s="988">
        <v>41772861.846913978</v>
      </c>
      <c r="F13" s="988">
        <v>40426985.007039823</v>
      </c>
      <c r="G13" s="988">
        <f>SUM(H13:N13)</f>
        <v>37002088.06108851</v>
      </c>
      <c r="H13" s="988">
        <v>24005055.943400685</v>
      </c>
      <c r="I13" s="988">
        <v>6154905.2945849318</v>
      </c>
      <c r="J13" s="988">
        <v>361809.52729559422</v>
      </c>
      <c r="K13" s="988">
        <v>352598.90561494918</v>
      </c>
      <c r="L13" s="988">
        <v>87422.202595249677</v>
      </c>
      <c r="M13" s="988">
        <v>366049.22572332196</v>
      </c>
      <c r="N13" s="988">
        <v>5674246.9618737763</v>
      </c>
      <c r="O13" s="1380" t="s">
        <v>1135</v>
      </c>
      <c r="P13" s="1380"/>
      <c r="Q13" s="1380"/>
      <c r="R13" s="981"/>
      <c r="S13" s="988">
        <f>SUM(T13:Y13)</f>
        <v>3424896.94595135</v>
      </c>
      <c r="T13" s="988">
        <v>1808196.2163160311</v>
      </c>
      <c r="U13" s="988">
        <v>103150.78088428869</v>
      </c>
      <c r="V13" s="988">
        <v>99743.424295973207</v>
      </c>
      <c r="W13" s="988">
        <v>159151.46510906439</v>
      </c>
      <c r="X13" s="988">
        <v>113983.73259329573</v>
      </c>
      <c r="Y13" s="988">
        <v>1140671.3267526969</v>
      </c>
      <c r="Z13" s="988">
        <v>1345876.8398741367</v>
      </c>
      <c r="AA13" s="988">
        <v>433538.30233138299</v>
      </c>
      <c r="AB13" s="988">
        <v>912338.53754275339</v>
      </c>
    </row>
    <row r="14" spans="1:55" s="984" customFormat="1" ht="18" hidden="1" customHeight="1">
      <c r="A14" s="1385" t="s">
        <v>1136</v>
      </c>
      <c r="B14" s="1385"/>
      <c r="C14" s="1385"/>
      <c r="D14" s="981"/>
      <c r="E14" s="988">
        <f>AH14/12.737</f>
        <v>42144515.372293949</v>
      </c>
      <c r="F14" s="988">
        <f>AI14/12.737</f>
        <v>40962131.687900163</v>
      </c>
      <c r="G14" s="988">
        <f>SUM(H14:N14)</f>
        <v>37380526.309127763</v>
      </c>
      <c r="H14" s="988">
        <f t="shared" ref="H14:N14" si="0">AJ14/12.737</f>
        <v>24484406.996289901</v>
      </c>
      <c r="I14" s="988">
        <f t="shared" si="0"/>
        <v>6067686.8272438096</v>
      </c>
      <c r="J14" s="988">
        <f t="shared" si="0"/>
        <v>342940.72577496857</v>
      </c>
      <c r="K14" s="988">
        <f t="shared" si="0"/>
        <v>350158.01139242103</v>
      </c>
      <c r="L14" s="988">
        <f t="shared" si="0"/>
        <v>84428.698700957393</v>
      </c>
      <c r="M14" s="988">
        <f t="shared" si="0"/>
        <v>348477.99309986003</v>
      </c>
      <c r="N14" s="988">
        <f t="shared" si="0"/>
        <v>5702427.0566258458</v>
      </c>
      <c r="O14" s="1385" t="s">
        <v>1136</v>
      </c>
      <c r="P14" s="1385"/>
      <c r="Q14" s="1385"/>
      <c r="R14" s="981"/>
      <c r="S14" s="988">
        <f>SUM(T14:Y14)</f>
        <v>3581605.3787723361</v>
      </c>
      <c r="T14" s="988">
        <f>AU14/12.737</f>
        <v>1861637.6520249746</v>
      </c>
      <c r="U14" s="988">
        <f t="shared" ref="U14:AB14" si="1">AV14/12.737</f>
        <v>107514.83306439634</v>
      </c>
      <c r="V14" s="988">
        <f t="shared" si="1"/>
        <v>106302.799081467</v>
      </c>
      <c r="W14" s="988">
        <f t="shared" si="1"/>
        <v>163918.60742565122</v>
      </c>
      <c r="X14" s="988">
        <f t="shared" si="1"/>
        <v>97849.1085441459</v>
      </c>
      <c r="Y14" s="988">
        <f t="shared" si="1"/>
        <v>1244382.3786317015</v>
      </c>
      <c r="Z14" s="988">
        <f t="shared" si="1"/>
        <v>1182383.6843938048</v>
      </c>
      <c r="AA14" s="988">
        <f t="shared" si="1"/>
        <v>325730.3815733692</v>
      </c>
      <c r="AB14" s="988">
        <f t="shared" si="1"/>
        <v>856653.30282043549</v>
      </c>
      <c r="AD14" s="1388" t="s">
        <v>1137</v>
      </c>
      <c r="AE14" s="1388"/>
      <c r="AF14" s="1388"/>
      <c r="AG14" s="990"/>
      <c r="AH14" s="988">
        <v>536794692.29690802</v>
      </c>
      <c r="AI14" s="988">
        <v>521734671.30878443</v>
      </c>
      <c r="AJ14" s="988">
        <v>311857891.91174448</v>
      </c>
      <c r="AK14" s="988">
        <v>77284127.118604407</v>
      </c>
      <c r="AL14" s="988">
        <v>4368036.0241957745</v>
      </c>
      <c r="AM14" s="988">
        <v>4459962.5911052665</v>
      </c>
      <c r="AN14" s="988">
        <v>1075368.3353540944</v>
      </c>
      <c r="AO14" s="988">
        <v>4438564.1981129171</v>
      </c>
      <c r="AP14" s="988">
        <v>72631813.420243397</v>
      </c>
      <c r="AQ14" s="1388" t="s">
        <v>1137</v>
      </c>
      <c r="AR14" s="1388"/>
      <c r="AS14" s="1388"/>
      <c r="AT14" s="990"/>
      <c r="AU14" s="988">
        <v>23711678.7738421</v>
      </c>
      <c r="AV14" s="988">
        <v>1369416.4287412162</v>
      </c>
      <c r="AW14" s="988">
        <v>1353978.7519006452</v>
      </c>
      <c r="AX14" s="988">
        <v>2087831.3027805197</v>
      </c>
      <c r="AY14" s="988">
        <v>1246304.0955267863</v>
      </c>
      <c r="AZ14" s="988">
        <v>15849698.356631983</v>
      </c>
      <c r="BA14" s="988">
        <v>15060020.98812389</v>
      </c>
      <c r="BB14" s="988">
        <v>4148827.8701000037</v>
      </c>
      <c r="BC14" s="988">
        <v>10911193.118023887</v>
      </c>
    </row>
    <row r="15" spans="1:55" s="984" customFormat="1" ht="18" hidden="1" customHeight="1">
      <c r="A15" s="1380" t="s">
        <v>1138</v>
      </c>
      <c r="B15" s="1380"/>
      <c r="C15" s="1380"/>
      <c r="D15" s="981"/>
      <c r="E15" s="988">
        <v>41212179.990529262</v>
      </c>
      <c r="F15" s="988">
        <v>40310550.64431195</v>
      </c>
      <c r="G15" s="988">
        <f>SUM(H15:N15)</f>
        <v>36647606.385123342</v>
      </c>
      <c r="H15" s="988">
        <v>24497213.916754019</v>
      </c>
      <c r="I15" s="988">
        <v>4980640.586688824</v>
      </c>
      <c r="J15" s="988">
        <v>327158.18345007277</v>
      </c>
      <c r="K15" s="988">
        <v>348765.98541615397</v>
      </c>
      <c r="L15" s="988">
        <v>94584.853173746102</v>
      </c>
      <c r="M15" s="988">
        <v>302287.58616481471</v>
      </c>
      <c r="N15" s="988">
        <v>6096955.2734757094</v>
      </c>
      <c r="O15" s="1380" t="s">
        <v>1138</v>
      </c>
      <c r="P15" s="1380"/>
      <c r="Q15" s="1380"/>
      <c r="R15" s="981"/>
      <c r="S15" s="988">
        <f>SUM(T15:Y15)</f>
        <v>3662944.2591885841</v>
      </c>
      <c r="T15" s="988">
        <v>1841929.5475643608</v>
      </c>
      <c r="U15" s="988">
        <v>129832.38265855687</v>
      </c>
      <c r="V15" s="988">
        <v>109694.25423688427</v>
      </c>
      <c r="W15" s="988">
        <v>168066.91310654199</v>
      </c>
      <c r="X15" s="988">
        <v>61911.98426872195</v>
      </c>
      <c r="Y15" s="988">
        <v>1351509.1773535179</v>
      </c>
      <c r="Z15" s="988">
        <v>901629.3462173657</v>
      </c>
      <c r="AA15" s="988">
        <v>408653.58576893999</v>
      </c>
      <c r="AB15" s="988">
        <v>492975.76044842595</v>
      </c>
    </row>
    <row r="16" spans="1:55" s="984" customFormat="1" ht="18" hidden="1" customHeight="1">
      <c r="A16" s="1380" t="s">
        <v>1139</v>
      </c>
      <c r="B16" s="1380"/>
      <c r="C16" s="1380"/>
      <c r="D16" s="981"/>
      <c r="E16" s="985">
        <v>41831884.227947295</v>
      </c>
      <c r="F16" s="986">
        <v>40639292.013985299</v>
      </c>
      <c r="G16" s="988">
        <v>37144025.03356915</v>
      </c>
      <c r="H16" s="986">
        <v>25220554.404049248</v>
      </c>
      <c r="I16" s="986">
        <v>4528842.5505770566</v>
      </c>
      <c r="J16" s="986">
        <v>528069.32979502797</v>
      </c>
      <c r="K16" s="986">
        <v>306626.31201307115</v>
      </c>
      <c r="L16" s="986">
        <v>72384.646764055607</v>
      </c>
      <c r="M16" s="986">
        <v>264556.71945534582</v>
      </c>
      <c r="N16" s="986">
        <v>6222991.070915347</v>
      </c>
      <c r="O16" s="1380" t="s">
        <v>1139</v>
      </c>
      <c r="P16" s="1380"/>
      <c r="Q16" s="1380"/>
      <c r="R16" s="981"/>
      <c r="S16" s="988">
        <v>3495266.9804162392</v>
      </c>
      <c r="T16" s="988">
        <v>1677890.5310544758</v>
      </c>
      <c r="U16" s="986">
        <v>129480.98877031762</v>
      </c>
      <c r="V16" s="986">
        <v>87704.423459701793</v>
      </c>
      <c r="W16" s="986">
        <v>152052.8716760223</v>
      </c>
      <c r="X16" s="986">
        <v>120250.72469266465</v>
      </c>
      <c r="Y16" s="986">
        <v>1327887.4407630572</v>
      </c>
      <c r="Z16" s="986">
        <v>1192592.2139619431</v>
      </c>
      <c r="AA16" s="986">
        <v>432079.00909810874</v>
      </c>
      <c r="AB16" s="986">
        <v>760513.20486383454</v>
      </c>
    </row>
    <row r="17" spans="1:28" s="984" customFormat="1" ht="17.25" hidden="1" customHeight="1">
      <c r="A17" s="1380" t="s">
        <v>1140</v>
      </c>
      <c r="B17" s="1380"/>
      <c r="C17" s="1380"/>
      <c r="D17" s="981"/>
      <c r="E17" s="985">
        <v>36351802.774204522</v>
      </c>
      <c r="F17" s="986">
        <v>35749044.815590635</v>
      </c>
      <c r="G17" s="988">
        <f>H17+I17+J17+K17+L17+M17+N17</f>
        <v>32382352.940521002</v>
      </c>
      <c r="H17" s="986">
        <v>21903701.178061981</v>
      </c>
      <c r="I17" s="986">
        <v>4589259.9875735166</v>
      </c>
      <c r="J17" s="986">
        <v>504252.56089278834</v>
      </c>
      <c r="K17" s="986">
        <v>391515.31883234152</v>
      </c>
      <c r="L17" s="986">
        <v>80222.394129865919</v>
      </c>
      <c r="M17" s="986">
        <v>235464.23961526551</v>
      </c>
      <c r="N17" s="986">
        <v>4677937.261415245</v>
      </c>
      <c r="O17" s="1380" t="s">
        <v>1140</v>
      </c>
      <c r="P17" s="1380"/>
      <c r="Q17" s="1380"/>
      <c r="R17" s="981"/>
      <c r="S17" s="988">
        <f>T17+U17+V17+W17+X17+Y17</f>
        <v>3366691.8750696299</v>
      </c>
      <c r="T17" s="986">
        <v>1651137.6294629022</v>
      </c>
      <c r="U17" s="986">
        <v>122243.5883777549</v>
      </c>
      <c r="V17" s="986">
        <v>73591.683529628717</v>
      </c>
      <c r="W17" s="986">
        <v>150791.28913493053</v>
      </c>
      <c r="X17" s="986">
        <v>90016.913380786063</v>
      </c>
      <c r="Y17" s="986">
        <v>1278910.7711836274</v>
      </c>
      <c r="Z17" s="986">
        <v>602757.95861388464</v>
      </c>
      <c r="AA17" s="986">
        <v>223589.97104516294</v>
      </c>
      <c r="AB17" s="986">
        <v>379167.98756872257</v>
      </c>
    </row>
    <row r="18" spans="1:28" s="984" customFormat="1" ht="18.75" hidden="1" customHeight="1">
      <c r="A18" s="1380" t="s">
        <v>1141</v>
      </c>
      <c r="B18" s="1380"/>
      <c r="C18" s="1380"/>
      <c r="D18" s="981"/>
      <c r="E18" s="991">
        <v>39820027.144423097</v>
      </c>
      <c r="F18" s="991">
        <v>39297108.755200997</v>
      </c>
      <c r="G18" s="992">
        <f>SUM(H18:N18)</f>
        <v>35698591.665724911</v>
      </c>
      <c r="H18" s="991">
        <v>23847461.748577144</v>
      </c>
      <c r="I18" s="991">
        <v>4910125.0430121087</v>
      </c>
      <c r="J18" s="991">
        <v>180815.64004305933</v>
      </c>
      <c r="K18" s="991">
        <v>368448.10162745614</v>
      </c>
      <c r="L18" s="991">
        <v>75843.604297378479</v>
      </c>
      <c r="M18" s="991">
        <v>247212.02716947367</v>
      </c>
      <c r="N18" s="991">
        <v>6068685.5009982921</v>
      </c>
      <c r="O18" s="1380" t="s">
        <v>1141</v>
      </c>
      <c r="P18" s="1380"/>
      <c r="Q18" s="1380"/>
      <c r="R18" s="981"/>
      <c r="S18" s="993">
        <f>SUM(T18:Y18)</f>
        <v>3598517.089476089</v>
      </c>
      <c r="T18" s="991">
        <v>1787945.0079228687</v>
      </c>
      <c r="U18" s="991">
        <v>131014.24712993942</v>
      </c>
      <c r="V18" s="991">
        <v>84957.940175508556</v>
      </c>
      <c r="W18" s="991">
        <v>145924.7944457572</v>
      </c>
      <c r="X18" s="991">
        <v>79615.45602337498</v>
      </c>
      <c r="Y18" s="991">
        <v>1369059.6437786401</v>
      </c>
      <c r="Z18" s="991">
        <v>522918.38922212279</v>
      </c>
      <c r="AA18" s="991">
        <v>203114.99980638223</v>
      </c>
      <c r="AB18" s="991">
        <v>319803.38941573998</v>
      </c>
    </row>
    <row r="19" spans="1:28" s="984" customFormat="1" ht="18" hidden="1" customHeight="1">
      <c r="A19" s="1380" t="s">
        <v>1142</v>
      </c>
      <c r="B19" s="1380"/>
      <c r="C19" s="1380"/>
      <c r="D19" s="981"/>
      <c r="E19" s="991">
        <f>'[1]27'!E19/'[1]1'!$E$19*1000</f>
        <v>38731168.642797194</v>
      </c>
      <c r="F19" s="991">
        <f>'[1]27'!F19/'[1]1'!$E$19*1000</f>
        <v>37948680.708628163</v>
      </c>
      <c r="G19" s="991">
        <f>'[1]27'!G19/'[1]1'!$E$19*1000</f>
        <v>34390071.643255785</v>
      </c>
      <c r="H19" s="991">
        <f>'[1]27'!H19/'[1]1'!$E$19*1000</f>
        <v>23131522.16182119</v>
      </c>
      <c r="I19" s="991">
        <f>'[1]27'!I19/'[1]1'!$E$19*1000</f>
        <v>4811458.786175698</v>
      </c>
      <c r="J19" s="991">
        <f>'[1]27'!J19/'[1]1'!$E$19*1000</f>
        <v>268320.21658502525</v>
      </c>
      <c r="K19" s="991">
        <f>'[1]27'!K19/'[1]1'!$E$19*1000</f>
        <v>379357.30632263271</v>
      </c>
      <c r="L19" s="991">
        <f>'[1]27'!L19/'[1]1'!$E$19*1000</f>
        <v>84419.453244180826</v>
      </c>
      <c r="M19" s="991">
        <f>'[1]27'!M19/'[1]1'!$E$19*1000</f>
        <v>272357.22414207767</v>
      </c>
      <c r="N19" s="991">
        <f>'[1]27'!N19/'[1]1'!$E$19*1000</f>
        <v>5442636.4949649787</v>
      </c>
      <c r="O19" s="1380" t="s">
        <v>1142</v>
      </c>
      <c r="P19" s="1380"/>
      <c r="Q19" s="1380"/>
      <c r="R19" s="981"/>
      <c r="S19" s="991">
        <f>'[1]27'!S19/'[1]1'!$E$19*1000</f>
        <v>3558609.0653724414</v>
      </c>
      <c r="T19" s="991">
        <f>'[1]27'!T19/'[1]1'!$E$19*1000</f>
        <v>1729083.0239460042</v>
      </c>
      <c r="U19" s="991">
        <f>'[1]27'!U19/'[1]1'!$E$19*1000</f>
        <v>137004.3743022258</v>
      </c>
      <c r="V19" s="991">
        <f>'[1]27'!V19/'[1]1'!$E$19*1000</f>
        <v>79589.772452883422</v>
      </c>
      <c r="W19" s="991">
        <f>'[1]27'!W19/'[1]1'!$E$19*1000</f>
        <v>150021.32611465079</v>
      </c>
      <c r="X19" s="991">
        <f>'[1]27'!X19/'[1]1'!$E$19*1000</f>
        <v>85494.679066022261</v>
      </c>
      <c r="Y19" s="991">
        <f>'[1]27'!Y19/'[1]1'!$E$19*1000</f>
        <v>1377415.8894906547</v>
      </c>
      <c r="Z19" s="991">
        <f>'[1]27'!Z19/'[1]1'!$E$19*1000</f>
        <v>782487.93416902062</v>
      </c>
      <c r="AA19" s="991">
        <f>'[1]27'!AA19/'[1]1'!$E$19*1000</f>
        <v>321935.26692492998</v>
      </c>
      <c r="AB19" s="991">
        <f>'[1]27'!AB19/'[1]1'!$E$19*1000</f>
        <v>460552.6672440907</v>
      </c>
    </row>
    <row r="20" spans="1:28" s="984" customFormat="1" ht="18" customHeight="1">
      <c r="A20" s="1380" t="s">
        <v>1143</v>
      </c>
      <c r="B20" s="1380"/>
      <c r="C20" s="1380"/>
      <c r="D20" s="981"/>
      <c r="E20" s="991">
        <v>36707776.877159506</v>
      </c>
      <c r="F20" s="991">
        <v>36109927.227299348</v>
      </c>
      <c r="G20" s="993">
        <f>SUM(H20:N20)</f>
        <v>32582708.048462242</v>
      </c>
      <c r="H20" s="991">
        <v>21944892.469442315</v>
      </c>
      <c r="I20" s="991">
        <v>4613387.0277209803</v>
      </c>
      <c r="J20" s="991">
        <v>84306.807110392983</v>
      </c>
      <c r="K20" s="991">
        <v>349479.779129092</v>
      </c>
      <c r="L20" s="991">
        <v>90965.499421935863</v>
      </c>
      <c r="M20" s="991">
        <v>312094.9100682576</v>
      </c>
      <c r="N20" s="991">
        <v>5187581.5555692697</v>
      </c>
      <c r="O20" s="1380" t="s">
        <v>1143</v>
      </c>
      <c r="P20" s="1380"/>
      <c r="Q20" s="1380"/>
      <c r="R20" s="981"/>
      <c r="S20" s="993">
        <f>SUM(T20:Y20)</f>
        <v>3527219.1788371084</v>
      </c>
      <c r="T20" s="991">
        <v>1646567.00131221</v>
      </c>
      <c r="U20" s="991">
        <v>148853.27875719883</v>
      </c>
      <c r="V20" s="991">
        <v>75704.177905202319</v>
      </c>
      <c r="W20" s="991">
        <v>143084.10321228</v>
      </c>
      <c r="X20" s="991">
        <v>78544.680508857826</v>
      </c>
      <c r="Y20" s="991">
        <v>1434465.9371413596</v>
      </c>
      <c r="Z20" s="991">
        <v>597849.64986015542</v>
      </c>
      <c r="AA20" s="991">
        <v>234897.5389928284</v>
      </c>
      <c r="AB20" s="991">
        <v>362952.11086732667</v>
      </c>
    </row>
    <row r="21" spans="1:28" s="984" customFormat="1" ht="18" customHeight="1">
      <c r="A21" s="1380" t="s">
        <v>1144</v>
      </c>
      <c r="B21" s="1380"/>
      <c r="C21" s="1380"/>
      <c r="D21" s="981"/>
      <c r="E21" s="986">
        <v>36384650.84097667</v>
      </c>
      <c r="F21" s="986">
        <v>35758658.805392958</v>
      </c>
      <c r="G21" s="993">
        <f>SUM(H21:N21)</f>
        <v>32424972.655164994</v>
      </c>
      <c r="H21" s="986">
        <v>21430915.401220392</v>
      </c>
      <c r="I21" s="986">
        <v>4206994.3103250666</v>
      </c>
      <c r="J21" s="986">
        <v>254589.81023957525</v>
      </c>
      <c r="K21" s="986">
        <v>552082.55035323929</v>
      </c>
      <c r="L21" s="986">
        <v>133107.384415523</v>
      </c>
      <c r="M21" s="986">
        <v>463525.75636522658</v>
      </c>
      <c r="N21" s="986">
        <v>5383757.4422459686</v>
      </c>
      <c r="O21" s="1380" t="s">
        <v>1144</v>
      </c>
      <c r="P21" s="1380"/>
      <c r="Q21" s="1380"/>
      <c r="R21" s="981"/>
      <c r="S21" s="988">
        <f>SUM(T21:Y21)</f>
        <v>3333686.1502279462</v>
      </c>
      <c r="T21" s="986">
        <v>1545780.9203717569</v>
      </c>
      <c r="U21" s="986">
        <v>142785.79705631375</v>
      </c>
      <c r="V21" s="986">
        <v>67652.575744273257</v>
      </c>
      <c r="W21" s="986">
        <v>154443.40886367502</v>
      </c>
      <c r="X21" s="986">
        <v>68985.155228734351</v>
      </c>
      <c r="Y21" s="986">
        <v>1354038.2929631926</v>
      </c>
      <c r="Z21" s="986">
        <v>625992.03558372671</v>
      </c>
      <c r="AA21" s="986">
        <v>256469.74629398581</v>
      </c>
      <c r="AB21" s="986">
        <v>369522.28928974055</v>
      </c>
    </row>
    <row r="22" spans="1:28" s="984" customFormat="1" ht="18" customHeight="1">
      <c r="A22" s="1380" t="s">
        <v>1145</v>
      </c>
      <c r="B22" s="1380"/>
      <c r="C22" s="1380"/>
      <c r="D22" s="981"/>
      <c r="E22" s="991">
        <v>38180245.582422793</v>
      </c>
      <c r="F22" s="991">
        <v>37562421.366287068</v>
      </c>
      <c r="G22" s="993">
        <f>SUM(H22:N22)</f>
        <v>34040341.959376939</v>
      </c>
      <c r="H22" s="991">
        <v>23358123.538604774</v>
      </c>
      <c r="I22" s="991">
        <v>4471807.5374186626</v>
      </c>
      <c r="J22" s="991">
        <v>200045.66643148119</v>
      </c>
      <c r="K22" s="991">
        <v>372284.03011080495</v>
      </c>
      <c r="L22" s="991">
        <v>124354.28463366062</v>
      </c>
      <c r="M22" s="991">
        <v>351175.06538276246</v>
      </c>
      <c r="N22" s="991">
        <v>5162551.8367947908</v>
      </c>
      <c r="O22" s="1380" t="s">
        <v>1145</v>
      </c>
      <c r="P22" s="1380"/>
      <c r="Q22" s="1380"/>
      <c r="R22" s="981"/>
      <c r="S22" s="993">
        <f>SUM(T22:Y22)</f>
        <v>3522079.4069100781</v>
      </c>
      <c r="T22" s="991">
        <v>1641694.440087311</v>
      </c>
      <c r="U22" s="991">
        <v>149953.67267053155</v>
      </c>
      <c r="V22" s="991">
        <v>72570.890879590399</v>
      </c>
      <c r="W22" s="991">
        <v>168760.46264781919</v>
      </c>
      <c r="X22" s="991">
        <v>73403.46386352976</v>
      </c>
      <c r="Y22" s="991">
        <v>1415696.4767612964</v>
      </c>
      <c r="Z22" s="991">
        <v>617824.21613576845</v>
      </c>
      <c r="AA22" s="991">
        <v>263277.42664065841</v>
      </c>
      <c r="AB22" s="991">
        <v>354546.78949511022</v>
      </c>
    </row>
    <row r="23" spans="1:28" s="984" customFormat="1" ht="18" customHeight="1">
      <c r="A23" s="1380" t="s">
        <v>1146</v>
      </c>
      <c r="B23" s="1380"/>
      <c r="C23" s="1380"/>
      <c r="D23" s="981"/>
      <c r="E23" s="991">
        <v>37099225.316913657</v>
      </c>
      <c r="F23" s="991">
        <v>36354160.471500121</v>
      </c>
      <c r="G23" s="993">
        <f>SUM(H23:N23)</f>
        <v>32810343.420956161</v>
      </c>
      <c r="H23" s="991">
        <v>21585450.285761792</v>
      </c>
      <c r="I23" s="991">
        <v>4530244.1227941802</v>
      </c>
      <c r="J23" s="991">
        <v>169703.53043394125</v>
      </c>
      <c r="K23" s="991">
        <v>627466.3240918559</v>
      </c>
      <c r="L23" s="991">
        <v>167920.25383174527</v>
      </c>
      <c r="M23" s="991">
        <v>303342.0762695595</v>
      </c>
      <c r="N23" s="991">
        <v>5426216.8277730858</v>
      </c>
      <c r="O23" s="1380" t="s">
        <v>1146</v>
      </c>
      <c r="P23" s="1380"/>
      <c r="Q23" s="1380"/>
      <c r="R23" s="981"/>
      <c r="S23" s="993">
        <f>SUM(T23:Y23)</f>
        <v>3543817.0505438913</v>
      </c>
      <c r="T23" s="991">
        <v>1603873.9874431142</v>
      </c>
      <c r="U23" s="991">
        <v>166631.727788652</v>
      </c>
      <c r="V23" s="991">
        <v>74963.177167108035</v>
      </c>
      <c r="W23" s="991">
        <v>153106.63195481148</v>
      </c>
      <c r="X23" s="991">
        <v>94979.457404389424</v>
      </c>
      <c r="Y23" s="991">
        <v>1450262.0687858162</v>
      </c>
      <c r="Z23" s="991">
        <v>745064.8454135647</v>
      </c>
      <c r="AA23" s="991">
        <v>243716.67051033876</v>
      </c>
      <c r="AB23" s="991">
        <v>501348.17490322591</v>
      </c>
    </row>
    <row r="24" spans="1:28" s="984" customFormat="1" ht="18" customHeight="1">
      <c r="A24" s="1380" t="s">
        <v>1147</v>
      </c>
      <c r="B24" s="1380"/>
      <c r="C24" s="1380"/>
      <c r="D24" s="981"/>
      <c r="E24" s="991">
        <v>32879487.357863698</v>
      </c>
      <c r="F24" s="991">
        <v>32355563.102524891</v>
      </c>
      <c r="G24" s="993">
        <f>H24+I24+J24+K24+L24+M24+N24</f>
        <v>28703566.439601332</v>
      </c>
      <c r="H24" s="991">
        <v>18008699.757196754</v>
      </c>
      <c r="I24" s="991">
        <v>4288958.1596180638</v>
      </c>
      <c r="J24" s="991">
        <v>140190.14842389349</v>
      </c>
      <c r="K24" s="991">
        <v>434860.36959829234</v>
      </c>
      <c r="L24" s="991">
        <v>90164.078689305796</v>
      </c>
      <c r="M24" s="991">
        <v>376532.2600289312</v>
      </c>
      <c r="N24" s="991">
        <v>5364161.6660460858</v>
      </c>
      <c r="O24" s="1380" t="s">
        <v>1147</v>
      </c>
      <c r="P24" s="1380"/>
      <c r="Q24" s="1380"/>
      <c r="R24" s="981"/>
      <c r="S24" s="993">
        <f>SUM(T24:Y24)</f>
        <v>3651996.6629235689</v>
      </c>
      <c r="T24" s="991">
        <v>1665043.1022418027</v>
      </c>
      <c r="U24" s="991">
        <v>178650.92964955204</v>
      </c>
      <c r="V24" s="991">
        <v>75208.99168098456</v>
      </c>
      <c r="W24" s="991">
        <v>163530.89444353475</v>
      </c>
      <c r="X24" s="991">
        <v>73236.32991308879</v>
      </c>
      <c r="Y24" s="991">
        <v>1496326.4149946056</v>
      </c>
      <c r="Z24" s="991">
        <v>523924.25533883437</v>
      </c>
      <c r="AA24" s="991">
        <v>219074.00121149188</v>
      </c>
      <c r="AB24" s="991">
        <v>304850.25412734307</v>
      </c>
    </row>
    <row r="25" spans="1:28" s="974" customFormat="1" ht="18" customHeight="1">
      <c r="A25" s="1380" t="s">
        <v>63</v>
      </c>
      <c r="B25" s="1380"/>
      <c r="C25" s="1380"/>
      <c r="D25" s="981"/>
      <c r="E25" s="993"/>
      <c r="F25" s="993"/>
      <c r="G25" s="994"/>
      <c r="H25" s="993"/>
      <c r="I25" s="993"/>
      <c r="J25" s="993"/>
      <c r="K25" s="993"/>
      <c r="L25" s="993"/>
      <c r="M25" s="993"/>
      <c r="N25" s="993"/>
      <c r="O25" s="1380" t="s">
        <v>63</v>
      </c>
      <c r="P25" s="1380"/>
      <c r="Q25" s="1380"/>
      <c r="R25" s="981"/>
      <c r="S25" s="995"/>
      <c r="T25" s="991"/>
      <c r="U25" s="993"/>
      <c r="V25" s="993"/>
      <c r="W25" s="993"/>
      <c r="X25" s="993"/>
      <c r="Y25" s="993"/>
      <c r="Z25" s="993"/>
      <c r="AA25" s="993"/>
      <c r="AB25" s="993"/>
    </row>
    <row r="26" spans="1:28" ht="18" customHeight="1">
      <c r="A26" s="996"/>
      <c r="B26" s="996" t="s">
        <v>64</v>
      </c>
      <c r="C26" s="996"/>
      <c r="D26" s="997"/>
      <c r="E26" s="998">
        <v>43817698.282526523</v>
      </c>
      <c r="F26" s="998">
        <v>43091930.075117595</v>
      </c>
      <c r="G26" s="994">
        <f t="shared" ref="G26:G55" si="2">H26+I26+J26+K26+L26+M26+N26</f>
        <v>38315834.12479049</v>
      </c>
      <c r="H26" s="998">
        <v>23920057.93291105</v>
      </c>
      <c r="I26" s="998">
        <v>5786847.8633509772</v>
      </c>
      <c r="J26" s="998">
        <v>197120.79449861095</v>
      </c>
      <c r="K26" s="998">
        <v>573977.4397237068</v>
      </c>
      <c r="L26" s="998">
        <v>122732.89239850259</v>
      </c>
      <c r="M26" s="998">
        <v>498326.59359459783</v>
      </c>
      <c r="N26" s="998">
        <v>7216770.6083130389</v>
      </c>
      <c r="O26" s="996"/>
      <c r="P26" s="996" t="s">
        <v>52</v>
      </c>
      <c r="Q26" s="996"/>
      <c r="R26" s="997"/>
      <c r="S26" s="994">
        <f>SUM(T26:Y26)</f>
        <v>4776095.9503270742</v>
      </c>
      <c r="T26" s="994">
        <v>2241716.9986358974</v>
      </c>
      <c r="U26" s="994">
        <v>239435.4546651956</v>
      </c>
      <c r="V26" s="994">
        <v>95836.527954145655</v>
      </c>
      <c r="W26" s="994">
        <v>211015.50451038964</v>
      </c>
      <c r="X26" s="994">
        <v>102410.30197858361</v>
      </c>
      <c r="Y26" s="994">
        <v>1885681.1625828617</v>
      </c>
      <c r="Z26" s="994">
        <v>725768.20740898047</v>
      </c>
      <c r="AA26" s="994">
        <v>299934.66065655818</v>
      </c>
      <c r="AB26" s="994">
        <v>425833.5467524234</v>
      </c>
    </row>
    <row r="27" spans="1:28" ht="18" customHeight="1">
      <c r="A27" s="996"/>
      <c r="B27" s="996" t="s">
        <v>25</v>
      </c>
      <c r="C27" s="996"/>
      <c r="D27" s="997"/>
      <c r="E27" s="998">
        <v>5944444.1298663961</v>
      </c>
      <c r="F27" s="998">
        <v>5917555.048905205</v>
      </c>
      <c r="G27" s="994">
        <f t="shared" si="2"/>
        <v>5033621.9301309101</v>
      </c>
      <c r="H27" s="998">
        <v>3452143.0135309068</v>
      </c>
      <c r="I27" s="998">
        <v>600446.00724687148</v>
      </c>
      <c r="J27" s="998">
        <v>0</v>
      </c>
      <c r="K27" s="998">
        <v>92288.414880213531</v>
      </c>
      <c r="L27" s="998">
        <v>9964.271683951989</v>
      </c>
      <c r="M27" s="998">
        <v>76617.067122968729</v>
      </c>
      <c r="N27" s="998">
        <v>802163.15566599835</v>
      </c>
      <c r="O27" s="996"/>
      <c r="P27" s="996" t="s">
        <v>25</v>
      </c>
      <c r="Q27" s="996"/>
      <c r="R27" s="997"/>
      <c r="S27" s="994">
        <f>SUM(T27:Y27)</f>
        <v>883933.11877429602</v>
      </c>
      <c r="T27" s="994">
        <v>244999.51057816719</v>
      </c>
      <c r="U27" s="994">
        <v>28970.710446783112</v>
      </c>
      <c r="V27" s="994">
        <v>24414.251569333181</v>
      </c>
      <c r="W27" s="994">
        <v>46601.349600737813</v>
      </c>
      <c r="X27" s="994">
        <v>1396.2269813825733</v>
      </c>
      <c r="Y27" s="994">
        <v>537551.06959789211</v>
      </c>
      <c r="Z27" s="994">
        <v>26889.080961192241</v>
      </c>
      <c r="AA27" s="994">
        <v>19956.853754914613</v>
      </c>
      <c r="AB27" s="994">
        <v>6932.2272062776319</v>
      </c>
    </row>
    <row r="28" spans="1:28" ht="18" customHeight="1">
      <c r="A28" s="1380" t="s">
        <v>26</v>
      </c>
      <c r="B28" s="1380"/>
      <c r="C28" s="1380"/>
      <c r="D28" s="981"/>
      <c r="E28" s="998"/>
      <c r="F28" s="998"/>
      <c r="G28" s="994"/>
      <c r="H28" s="998"/>
      <c r="I28" s="998"/>
      <c r="J28" s="998"/>
      <c r="K28" s="998"/>
      <c r="L28" s="998"/>
      <c r="M28" s="998"/>
      <c r="N28" s="998"/>
      <c r="O28" s="1380" t="s">
        <v>26</v>
      </c>
      <c r="P28" s="1380"/>
      <c r="Q28" s="1380"/>
      <c r="R28" s="981"/>
      <c r="S28" s="994"/>
      <c r="T28" s="994"/>
      <c r="U28" s="994"/>
      <c r="V28" s="994"/>
      <c r="W28" s="994"/>
      <c r="X28" s="994"/>
      <c r="Y28" s="994"/>
      <c r="Z28" s="994"/>
      <c r="AA28" s="994"/>
      <c r="AB28" s="994"/>
    </row>
    <row r="29" spans="1:28" ht="18" customHeight="1">
      <c r="A29" s="996"/>
      <c r="B29" s="999" t="s">
        <v>81</v>
      </c>
      <c r="C29" s="996"/>
      <c r="D29" s="997"/>
      <c r="E29" s="998">
        <v>134882179.81862932</v>
      </c>
      <c r="F29" s="998">
        <v>132433817.00560963</v>
      </c>
      <c r="G29" s="994">
        <f t="shared" si="2"/>
        <v>119931014.44963181</v>
      </c>
      <c r="H29" s="998">
        <v>75343991.176648751</v>
      </c>
      <c r="I29" s="998">
        <v>19427190.328463908</v>
      </c>
      <c r="J29" s="998">
        <v>773432.70100066671</v>
      </c>
      <c r="K29" s="998">
        <v>1582744.3330513635</v>
      </c>
      <c r="L29" s="998">
        <v>391610.13309274666</v>
      </c>
      <c r="M29" s="998">
        <v>1252310.1668785964</v>
      </c>
      <c r="N29" s="998">
        <v>21159735.610495772</v>
      </c>
      <c r="O29" s="996"/>
      <c r="P29" s="996" t="s">
        <v>81</v>
      </c>
      <c r="Q29" s="996"/>
      <c r="R29" s="997"/>
      <c r="S29" s="994">
        <f>SUM(T29:Y29)</f>
        <v>12502802.55597773</v>
      </c>
      <c r="T29" s="994">
        <v>6690097.1349969748</v>
      </c>
      <c r="U29" s="994">
        <v>558131.49328258098</v>
      </c>
      <c r="V29" s="994">
        <v>274323.97573378781</v>
      </c>
      <c r="W29" s="994">
        <v>553389.94026839046</v>
      </c>
      <c r="X29" s="994">
        <v>406100.52622183331</v>
      </c>
      <c r="Y29" s="994">
        <v>4020759.4854741618</v>
      </c>
      <c r="Z29" s="994">
        <v>2448362.8130197683</v>
      </c>
      <c r="AA29" s="994">
        <v>932901.30005394469</v>
      </c>
      <c r="AB29" s="994">
        <v>1515461.5129658238</v>
      </c>
    </row>
    <row r="30" spans="1:28" ht="18" customHeight="1">
      <c r="A30" s="996"/>
      <c r="B30" s="999" t="s">
        <v>82</v>
      </c>
      <c r="C30" s="996"/>
      <c r="D30" s="997"/>
      <c r="E30" s="998">
        <v>36337300.121258661</v>
      </c>
      <c r="F30" s="998">
        <v>36033140.370719045</v>
      </c>
      <c r="G30" s="994">
        <f t="shared" si="2"/>
        <v>32020985.40498947</v>
      </c>
      <c r="H30" s="998">
        <v>21323018.856006067</v>
      </c>
      <c r="I30" s="998">
        <v>4267743.9121237332</v>
      </c>
      <c r="J30" s="998">
        <v>61806.367853600568</v>
      </c>
      <c r="K30" s="998">
        <v>398915.78810647118</v>
      </c>
      <c r="L30" s="998">
        <v>126521.21379944905</v>
      </c>
      <c r="M30" s="998">
        <v>319363.73218988476</v>
      </c>
      <c r="N30" s="998">
        <v>5523615.5349102616</v>
      </c>
      <c r="O30" s="996"/>
      <c r="P30" s="996" t="s">
        <v>82</v>
      </c>
      <c r="Q30" s="996"/>
      <c r="R30" s="997"/>
      <c r="S30" s="994">
        <f>SUM(T30:Y30)</f>
        <v>4012154.9657295672</v>
      </c>
      <c r="T30" s="994">
        <v>1816755.8223354684</v>
      </c>
      <c r="U30" s="994">
        <v>206801.55159410471</v>
      </c>
      <c r="V30" s="994">
        <v>78101.254078545258</v>
      </c>
      <c r="W30" s="994">
        <v>200892.22723694882</v>
      </c>
      <c r="X30" s="994">
        <v>9550.7920124318225</v>
      </c>
      <c r="Y30" s="994">
        <v>1700053.3184720685</v>
      </c>
      <c r="Z30" s="994">
        <v>304159.75053961907</v>
      </c>
      <c r="AA30" s="994">
        <v>191806.31217769504</v>
      </c>
      <c r="AB30" s="994">
        <v>112353.43836192392</v>
      </c>
    </row>
    <row r="31" spans="1:28" ht="18" customHeight="1">
      <c r="A31" s="996"/>
      <c r="B31" s="999" t="s">
        <v>83</v>
      </c>
      <c r="C31" s="996"/>
      <c r="D31" s="997"/>
      <c r="E31" s="998">
        <v>14459336.395159628</v>
      </c>
      <c r="F31" s="998">
        <v>14318366.173538581</v>
      </c>
      <c r="G31" s="994">
        <f t="shared" si="2"/>
        <v>12264018.342540832</v>
      </c>
      <c r="H31" s="998">
        <v>7759833.4277965054</v>
      </c>
      <c r="I31" s="998">
        <v>1511354.3826340728</v>
      </c>
      <c r="J31" s="998">
        <v>30478.086994323618</v>
      </c>
      <c r="K31" s="998">
        <v>270318.01245359122</v>
      </c>
      <c r="L31" s="998">
        <v>38515.728497334501</v>
      </c>
      <c r="M31" s="998">
        <v>234117.76894813689</v>
      </c>
      <c r="N31" s="998">
        <v>2419400.9352168664</v>
      </c>
      <c r="O31" s="996"/>
      <c r="P31" s="996" t="s">
        <v>83</v>
      </c>
      <c r="Q31" s="996"/>
      <c r="R31" s="997"/>
      <c r="S31" s="994">
        <f>SUM(T31:Y31)</f>
        <v>2054347.830997766</v>
      </c>
      <c r="T31" s="994">
        <v>774719.74764394306</v>
      </c>
      <c r="U31" s="994">
        <v>141694.87179426002</v>
      </c>
      <c r="V31" s="994">
        <v>43263.111901551019</v>
      </c>
      <c r="W31" s="994">
        <v>92724.101021985276</v>
      </c>
      <c r="X31" s="994">
        <v>17748.331894871364</v>
      </c>
      <c r="Y31" s="994">
        <v>984197.66674115544</v>
      </c>
      <c r="Z31" s="994">
        <v>140970.22162104552</v>
      </c>
      <c r="AA31" s="994">
        <v>89715.779973007549</v>
      </c>
      <c r="AB31" s="994">
        <v>51254.441648037966</v>
      </c>
    </row>
    <row r="32" spans="1:28" ht="18" customHeight="1">
      <c r="A32" s="996"/>
      <c r="B32" s="999" t="s">
        <v>344</v>
      </c>
      <c r="C32" s="996"/>
      <c r="D32" s="997"/>
      <c r="E32" s="998">
        <v>6098620.1249835761</v>
      </c>
      <c r="F32" s="998">
        <v>6076343.0613612542</v>
      </c>
      <c r="G32" s="994">
        <f t="shared" si="2"/>
        <v>4898328.7889672453</v>
      </c>
      <c r="H32" s="998">
        <v>3485047.7442881269</v>
      </c>
      <c r="I32" s="998">
        <v>486706.13590619445</v>
      </c>
      <c r="J32" s="998">
        <v>0</v>
      </c>
      <c r="K32" s="998">
        <v>107815.27328193164</v>
      </c>
      <c r="L32" s="998">
        <v>9956.0482682175552</v>
      </c>
      <c r="M32" s="998">
        <v>69291.097989992326</v>
      </c>
      <c r="N32" s="998">
        <v>739512.48923278251</v>
      </c>
      <c r="O32" s="996"/>
      <c r="P32" s="999" t="s">
        <v>344</v>
      </c>
      <c r="Q32" s="996"/>
      <c r="R32" s="997"/>
      <c r="S32" s="994">
        <f>SUM(T32:Y32)</f>
        <v>1178014.2723940092</v>
      </c>
      <c r="T32" s="994">
        <v>287698.42390136549</v>
      </c>
      <c r="U32" s="994">
        <v>39345.362453294045</v>
      </c>
      <c r="V32" s="994">
        <v>22489.488595672075</v>
      </c>
      <c r="W32" s="994">
        <v>44013.061752237889</v>
      </c>
      <c r="X32" s="994">
        <v>3113.8518274686803</v>
      </c>
      <c r="Y32" s="994">
        <v>781354.08386397094</v>
      </c>
      <c r="Z32" s="994">
        <v>22277.063622322461</v>
      </c>
      <c r="AA32" s="994">
        <v>18275.173101630549</v>
      </c>
      <c r="AB32" s="994">
        <v>4001.8905206919139</v>
      </c>
    </row>
    <row r="33" spans="1:28" ht="18" customHeight="1">
      <c r="A33" s="996"/>
      <c r="B33" s="999" t="s">
        <v>343</v>
      </c>
      <c r="C33" s="996"/>
      <c r="D33" s="997"/>
      <c r="E33" s="998">
        <v>97975387.635678396</v>
      </c>
      <c r="F33" s="998">
        <v>94953168.937185928</v>
      </c>
      <c r="G33" s="994">
        <f t="shared" si="2"/>
        <v>83613623.160804018</v>
      </c>
      <c r="H33" s="998">
        <v>41431501.484924622</v>
      </c>
      <c r="I33" s="998">
        <v>13544740.638190955</v>
      </c>
      <c r="J33" s="998">
        <v>361394.47236180905</v>
      </c>
      <c r="K33" s="998">
        <v>1092509.6507537689</v>
      </c>
      <c r="L33" s="998">
        <v>183926.61809045225</v>
      </c>
      <c r="M33" s="998">
        <v>2069913.6783919598</v>
      </c>
      <c r="N33" s="998">
        <v>24929636.618090451</v>
      </c>
      <c r="O33" s="996"/>
      <c r="P33" s="999" t="s">
        <v>343</v>
      </c>
      <c r="Q33" s="996"/>
      <c r="R33" s="997"/>
      <c r="S33" s="994">
        <f>SUM(T33:Y33)</f>
        <v>11339545.77638191</v>
      </c>
      <c r="T33" s="994">
        <v>5514389.35678392</v>
      </c>
      <c r="U33" s="994">
        <v>478077.9296482412</v>
      </c>
      <c r="V33" s="994">
        <v>157614.89698492462</v>
      </c>
      <c r="W33" s="994">
        <v>605520.29396984924</v>
      </c>
      <c r="X33" s="994">
        <v>164750.06281407035</v>
      </c>
      <c r="Y33" s="994">
        <v>4419193.2361809043</v>
      </c>
      <c r="Z33" s="994">
        <v>3022218.6984924623</v>
      </c>
      <c r="AA33" s="994">
        <v>1019383.0552763819</v>
      </c>
      <c r="AB33" s="994">
        <v>2002835.6432160805</v>
      </c>
    </row>
    <row r="34" spans="1:28" ht="18" customHeight="1">
      <c r="A34" s="1380" t="s">
        <v>27</v>
      </c>
      <c r="B34" s="1380"/>
      <c r="C34" s="1380"/>
      <c r="D34" s="981"/>
      <c r="E34" s="998"/>
      <c r="F34" s="998"/>
      <c r="G34" s="998"/>
      <c r="H34" s="998"/>
      <c r="I34" s="998"/>
      <c r="J34" s="998"/>
      <c r="K34" s="998"/>
      <c r="L34" s="998"/>
      <c r="M34" s="998"/>
      <c r="N34" s="998"/>
      <c r="O34" s="1380" t="s">
        <v>27</v>
      </c>
      <c r="P34" s="1380"/>
      <c r="Q34" s="1380"/>
      <c r="R34" s="981"/>
      <c r="S34" s="994"/>
      <c r="T34" s="994"/>
      <c r="U34" s="994"/>
      <c r="V34" s="994"/>
      <c r="W34" s="994"/>
      <c r="X34" s="994"/>
      <c r="Y34" s="994"/>
      <c r="Z34" s="994"/>
      <c r="AA34" s="994"/>
      <c r="AB34" s="994"/>
    </row>
    <row r="35" spans="1:28" ht="18" customHeight="1">
      <c r="A35" s="1391" t="s">
        <v>65</v>
      </c>
      <c r="B35" s="1391"/>
      <c r="C35" s="1000"/>
      <c r="D35" s="981"/>
      <c r="E35" s="998">
        <v>33360957.997234222</v>
      </c>
      <c r="F35" s="998">
        <v>32825171.594639629</v>
      </c>
      <c r="G35" s="994">
        <f t="shared" si="2"/>
        <v>29124294.385178074</v>
      </c>
      <c r="H35" s="998">
        <v>18273888.225104578</v>
      </c>
      <c r="I35" s="998">
        <v>4355438.6392501909</v>
      </c>
      <c r="J35" s="998">
        <v>143526.92965508721</v>
      </c>
      <c r="K35" s="998">
        <v>441522.94038229954</v>
      </c>
      <c r="L35" s="998">
        <v>90586.302082389855</v>
      </c>
      <c r="M35" s="998">
        <v>381846.48120629025</v>
      </c>
      <c r="N35" s="998">
        <v>5437484.8674972411</v>
      </c>
      <c r="O35" s="1391" t="s">
        <v>65</v>
      </c>
      <c r="P35" s="1391"/>
      <c r="Q35" s="1000"/>
      <c r="R35" s="981"/>
      <c r="S35" s="994">
        <f t="shared" ref="S35:S49" si="3">SUM(T35:Y35)</f>
        <v>3700877.2094615502</v>
      </c>
      <c r="T35" s="994">
        <v>1694291.4601249811</v>
      </c>
      <c r="U35" s="994">
        <v>182294.8154881901</v>
      </c>
      <c r="V35" s="994">
        <v>75773.677970903169</v>
      </c>
      <c r="W35" s="994">
        <v>166382.83035060056</v>
      </c>
      <c r="X35" s="994">
        <v>74947.656050185353</v>
      </c>
      <c r="Y35" s="994">
        <v>1507186.7694766901</v>
      </c>
      <c r="Z35" s="994">
        <v>535786.4025946249</v>
      </c>
      <c r="AA35" s="994">
        <v>223680.15638985785</v>
      </c>
      <c r="AB35" s="994">
        <v>312106.24620476767</v>
      </c>
    </row>
    <row r="36" spans="1:28" ht="18" customHeight="1">
      <c r="A36" s="1001"/>
      <c r="B36" s="999" t="s">
        <v>28</v>
      </c>
      <c r="C36" s="1002"/>
      <c r="D36" s="981"/>
      <c r="E36" s="998">
        <v>51887751.372833699</v>
      </c>
      <c r="F36" s="998">
        <v>51004693.79941874</v>
      </c>
      <c r="G36" s="994">
        <f t="shared" si="2"/>
        <v>44582390.051160641</v>
      </c>
      <c r="H36" s="998">
        <v>27487940.757174253</v>
      </c>
      <c r="I36" s="998">
        <v>7500578.2935355818</v>
      </c>
      <c r="J36" s="998">
        <v>133801.17137321254</v>
      </c>
      <c r="K36" s="998">
        <v>645014.43191728264</v>
      </c>
      <c r="L36" s="998">
        <v>154014.55140537975</v>
      </c>
      <c r="M36" s="998">
        <v>575001.38318934035</v>
      </c>
      <c r="N36" s="998">
        <v>8086039.4625655953</v>
      </c>
      <c r="O36" s="1001"/>
      <c r="P36" s="999" t="s">
        <v>28</v>
      </c>
      <c r="Q36" s="1002"/>
      <c r="R36" s="981"/>
      <c r="S36" s="994">
        <f t="shared" si="3"/>
        <v>6422303.7482581139</v>
      </c>
      <c r="T36" s="994">
        <v>3187322.9923393284</v>
      </c>
      <c r="U36" s="994">
        <v>353231.9092089195</v>
      </c>
      <c r="V36" s="994">
        <v>120112.39678571239</v>
      </c>
      <c r="W36" s="994">
        <v>254230.54611887413</v>
      </c>
      <c r="X36" s="994">
        <v>163207.67833502637</v>
      </c>
      <c r="Y36" s="994">
        <v>2344198.2254702537</v>
      </c>
      <c r="Z36" s="994">
        <v>883057.57341495785</v>
      </c>
      <c r="AA36" s="994">
        <v>393173.00009825488</v>
      </c>
      <c r="AB36" s="994">
        <v>489884.57331670279</v>
      </c>
    </row>
    <row r="37" spans="1:28" ht="18" customHeight="1">
      <c r="A37" s="1003"/>
      <c r="B37" s="1003" t="s">
        <v>1148</v>
      </c>
      <c r="C37" s="1004"/>
      <c r="D37" s="997"/>
      <c r="E37" s="998">
        <v>43399596.316016406</v>
      </c>
      <c r="F37" s="998">
        <v>42932214.181818478</v>
      </c>
      <c r="G37" s="994">
        <f t="shared" si="2"/>
        <v>36559594.709990658</v>
      </c>
      <c r="H37" s="998">
        <v>25152063.951019965</v>
      </c>
      <c r="I37" s="998">
        <v>5764117.1752064209</v>
      </c>
      <c r="J37" s="998">
        <v>260244.07145856877</v>
      </c>
      <c r="K37" s="998">
        <v>472430.2191073611</v>
      </c>
      <c r="L37" s="998">
        <v>82440.561595465944</v>
      </c>
      <c r="M37" s="998">
        <v>410792.24515143415</v>
      </c>
      <c r="N37" s="998">
        <v>4417506.4864514414</v>
      </c>
      <c r="O37" s="1003"/>
      <c r="P37" s="1003" t="s">
        <v>1148</v>
      </c>
      <c r="Q37" s="1004"/>
      <c r="R37" s="997"/>
      <c r="S37" s="994">
        <f t="shared" si="3"/>
        <v>6372619.4718277883</v>
      </c>
      <c r="T37" s="994">
        <v>2548060.6669240366</v>
      </c>
      <c r="U37" s="994">
        <v>319611.79278045159</v>
      </c>
      <c r="V37" s="994">
        <v>125987.74487371622</v>
      </c>
      <c r="W37" s="994">
        <v>256727.94349370667</v>
      </c>
      <c r="X37" s="994">
        <v>95978.719572534465</v>
      </c>
      <c r="Y37" s="994">
        <v>3026252.6041833437</v>
      </c>
      <c r="Z37" s="994">
        <v>467382.13419793436</v>
      </c>
      <c r="AA37" s="994">
        <v>318276.26635819796</v>
      </c>
      <c r="AB37" s="994">
        <v>149105.86783973643</v>
      </c>
    </row>
    <row r="38" spans="1:28" ht="18" customHeight="1">
      <c r="A38" s="1003"/>
      <c r="B38" s="1003" t="s">
        <v>1149</v>
      </c>
      <c r="C38" s="1004"/>
      <c r="D38" s="997"/>
      <c r="E38" s="998">
        <v>125387390.88790697</v>
      </c>
      <c r="F38" s="998">
        <v>122416868.24930879</v>
      </c>
      <c r="G38" s="994">
        <f t="shared" si="2"/>
        <v>107603942.12211575</v>
      </c>
      <c r="H38" s="998">
        <v>59906200.567849152</v>
      </c>
      <c r="I38" s="998">
        <v>20164778.835054599</v>
      </c>
      <c r="J38" s="998">
        <v>145794.45042631164</v>
      </c>
      <c r="K38" s="998">
        <v>1418718.3819238795</v>
      </c>
      <c r="L38" s="998">
        <v>458657.47533750464</v>
      </c>
      <c r="M38" s="998">
        <v>1474010.0238607267</v>
      </c>
      <c r="N38" s="998">
        <v>24035782.387663573</v>
      </c>
      <c r="O38" s="1003"/>
      <c r="P38" s="1003" t="s">
        <v>1149</v>
      </c>
      <c r="Q38" s="1004"/>
      <c r="R38" s="997"/>
      <c r="S38" s="994">
        <f t="shared" si="3"/>
        <v>14812926.127193101</v>
      </c>
      <c r="T38" s="994">
        <v>8386941.8234323245</v>
      </c>
      <c r="U38" s="994">
        <v>777515.66200097546</v>
      </c>
      <c r="V38" s="994">
        <v>259781.43741072051</v>
      </c>
      <c r="W38" s="994">
        <v>544777.45721239934</v>
      </c>
      <c r="X38" s="994">
        <v>510859.12309061579</v>
      </c>
      <c r="Y38" s="994">
        <v>4333050.6240460668</v>
      </c>
      <c r="Z38" s="994">
        <v>2970522.6385981524</v>
      </c>
      <c r="AA38" s="994">
        <v>1078084.548027321</v>
      </c>
      <c r="AB38" s="994">
        <v>1892438.0905708303</v>
      </c>
    </row>
    <row r="39" spans="1:28" ht="18" customHeight="1">
      <c r="A39" s="1003"/>
      <c r="B39" s="1003" t="s">
        <v>1150</v>
      </c>
      <c r="C39" s="1004"/>
      <c r="D39" s="997"/>
      <c r="E39" s="998">
        <v>28025796.644447807</v>
      </c>
      <c r="F39" s="998">
        <v>27721678.23939319</v>
      </c>
      <c r="G39" s="994">
        <f t="shared" si="2"/>
        <v>24387875.187420174</v>
      </c>
      <c r="H39" s="998">
        <v>16807305.164079759</v>
      </c>
      <c r="I39" s="998">
        <v>3167634.6135153938</v>
      </c>
      <c r="J39" s="998">
        <v>110276.42039597846</v>
      </c>
      <c r="K39" s="998">
        <v>278977.71506956551</v>
      </c>
      <c r="L39" s="998">
        <v>68469.441181683869</v>
      </c>
      <c r="M39" s="998">
        <v>156166.44680686685</v>
      </c>
      <c r="N39" s="998">
        <v>3799045.3863709262</v>
      </c>
      <c r="O39" s="1003"/>
      <c r="P39" s="1003" t="s">
        <v>1150</v>
      </c>
      <c r="Q39" s="1004"/>
      <c r="R39" s="997"/>
      <c r="S39" s="994">
        <f t="shared" si="3"/>
        <v>3333803.0519730123</v>
      </c>
      <c r="T39" s="994">
        <v>1611114.4625290034</v>
      </c>
      <c r="U39" s="994">
        <v>166324.86564806593</v>
      </c>
      <c r="V39" s="994">
        <v>67630.832950698037</v>
      </c>
      <c r="W39" s="994">
        <v>157643.73853101747</v>
      </c>
      <c r="X39" s="994">
        <v>88495.986107239049</v>
      </c>
      <c r="Y39" s="994">
        <v>1242593.1662069883</v>
      </c>
      <c r="Z39" s="994">
        <v>304118.40505462064</v>
      </c>
      <c r="AA39" s="994">
        <v>184258.68669015117</v>
      </c>
      <c r="AB39" s="994">
        <v>119859.71836446937</v>
      </c>
    </row>
    <row r="40" spans="1:28" ht="18" customHeight="1">
      <c r="A40" s="1003"/>
      <c r="B40" s="1003" t="s">
        <v>1151</v>
      </c>
      <c r="C40" s="1004"/>
      <c r="D40" s="997"/>
      <c r="E40" s="998">
        <v>23655396.362510692</v>
      </c>
      <c r="F40" s="998">
        <v>23464962.1518506</v>
      </c>
      <c r="G40" s="994">
        <f t="shared" si="2"/>
        <v>20986036.211251043</v>
      </c>
      <c r="H40" s="998">
        <v>13556181.028923137</v>
      </c>
      <c r="I40" s="998">
        <v>3159285.510617428</v>
      </c>
      <c r="J40" s="998">
        <v>0</v>
      </c>
      <c r="K40" s="998">
        <v>551266.90505886672</v>
      </c>
      <c r="L40" s="998">
        <v>66513.944675750943</v>
      </c>
      <c r="M40" s="998">
        <v>418080.59974979528</v>
      </c>
      <c r="N40" s="998">
        <v>3234708.2222260628</v>
      </c>
      <c r="O40" s="1003"/>
      <c r="P40" s="1003" t="s">
        <v>1151</v>
      </c>
      <c r="Q40" s="1004"/>
      <c r="R40" s="997"/>
      <c r="S40" s="994">
        <f t="shared" si="3"/>
        <v>2478925.9405995538</v>
      </c>
      <c r="T40" s="994">
        <v>1130247.6027626062</v>
      </c>
      <c r="U40" s="994">
        <v>218467.37719028877</v>
      </c>
      <c r="V40" s="994">
        <v>47736.318228554075</v>
      </c>
      <c r="W40" s="994">
        <v>103126.58209909583</v>
      </c>
      <c r="X40" s="994">
        <v>25256.779446581459</v>
      </c>
      <c r="Y40" s="994">
        <v>954091.28087242739</v>
      </c>
      <c r="Z40" s="994">
        <v>190434.21066009969</v>
      </c>
      <c r="AA40" s="994">
        <v>112669.56541779055</v>
      </c>
      <c r="AB40" s="994">
        <v>77764.645242309096</v>
      </c>
    </row>
    <row r="41" spans="1:28" ht="18" customHeight="1">
      <c r="A41" s="1003"/>
      <c r="B41" s="999" t="s">
        <v>30</v>
      </c>
      <c r="C41" s="1004"/>
      <c r="D41" s="997"/>
      <c r="E41" s="998">
        <v>23128067.705468908</v>
      </c>
      <c r="F41" s="998">
        <v>22836827.313543562</v>
      </c>
      <c r="G41" s="994">
        <f t="shared" si="2"/>
        <v>20529711.370367054</v>
      </c>
      <c r="H41" s="998">
        <v>14405204.247341152</v>
      </c>
      <c r="I41" s="998">
        <v>2771097.1259995494</v>
      </c>
      <c r="J41" s="998">
        <v>60271.627012787256</v>
      </c>
      <c r="K41" s="998">
        <v>164573.24380867829</v>
      </c>
      <c r="L41" s="998">
        <v>53660.607611045503</v>
      </c>
      <c r="M41" s="998">
        <v>207901.78022144144</v>
      </c>
      <c r="N41" s="998">
        <v>2867002.7383724018</v>
      </c>
      <c r="O41" s="1003"/>
      <c r="P41" s="999" t="s">
        <v>30</v>
      </c>
      <c r="Q41" s="1004"/>
      <c r="R41" s="997"/>
      <c r="S41" s="994">
        <f t="shared" si="3"/>
        <v>2307115.9431765014</v>
      </c>
      <c r="T41" s="994">
        <v>927224.64009938471</v>
      </c>
      <c r="U41" s="994">
        <v>116618.4495158397</v>
      </c>
      <c r="V41" s="994">
        <v>57117.73139686307</v>
      </c>
      <c r="W41" s="994">
        <v>131229.41973466642</v>
      </c>
      <c r="X41" s="994">
        <v>42909.95108396664</v>
      </c>
      <c r="Y41" s="994">
        <v>1032015.751345781</v>
      </c>
      <c r="Z41" s="994">
        <v>291240.3919253716</v>
      </c>
      <c r="AA41" s="994">
        <v>115738.44513076202</v>
      </c>
      <c r="AB41" s="994">
        <v>175501.94679460974</v>
      </c>
    </row>
    <row r="42" spans="1:28" ht="18" customHeight="1">
      <c r="A42" s="1003"/>
      <c r="B42" s="1003" t="s">
        <v>1152</v>
      </c>
      <c r="C42" s="1004"/>
      <c r="D42" s="997"/>
      <c r="E42" s="998">
        <v>33118733.828102756</v>
      </c>
      <c r="F42" s="998">
        <v>32700491.502449274</v>
      </c>
      <c r="G42" s="994">
        <f t="shared" si="2"/>
        <v>29660556.996824108</v>
      </c>
      <c r="H42" s="998">
        <v>20701432.419941854</v>
      </c>
      <c r="I42" s="998">
        <v>4569110.7712652553</v>
      </c>
      <c r="J42" s="998">
        <v>124034.59827176735</v>
      </c>
      <c r="K42" s="998">
        <v>222518.32902121849</v>
      </c>
      <c r="L42" s="998">
        <v>90795.6908285885</v>
      </c>
      <c r="M42" s="998">
        <v>243453.13889886279</v>
      </c>
      <c r="N42" s="998">
        <v>3709212.0485965586</v>
      </c>
      <c r="O42" s="1003"/>
      <c r="P42" s="1003" t="s">
        <v>1152</v>
      </c>
      <c r="Q42" s="1004"/>
      <c r="R42" s="997"/>
      <c r="S42" s="994">
        <f t="shared" si="3"/>
        <v>3039934.5056251874</v>
      </c>
      <c r="T42" s="994">
        <v>1430351.4455670167</v>
      </c>
      <c r="U42" s="994">
        <v>182488.83917756518</v>
      </c>
      <c r="V42" s="994">
        <v>69768.129863974274</v>
      </c>
      <c r="W42" s="994">
        <v>181530.64314364712</v>
      </c>
      <c r="X42" s="994">
        <v>52426.48845962216</v>
      </c>
      <c r="Y42" s="994">
        <v>1123368.959413362</v>
      </c>
      <c r="Z42" s="994">
        <v>418242.3256534696</v>
      </c>
      <c r="AA42" s="994">
        <v>166965.80580809142</v>
      </c>
      <c r="AB42" s="994">
        <v>251276.51984537827</v>
      </c>
    </row>
    <row r="43" spans="1:28" ht="18" customHeight="1">
      <c r="A43" s="1003"/>
      <c r="B43" s="1003" t="s">
        <v>1153</v>
      </c>
      <c r="C43" s="1004"/>
      <c r="D43" s="997"/>
      <c r="E43" s="998">
        <v>13684440.938031014</v>
      </c>
      <c r="F43" s="998">
        <v>13513248.483465292</v>
      </c>
      <c r="G43" s="994">
        <f t="shared" si="2"/>
        <v>11898825.590688856</v>
      </c>
      <c r="H43" s="998">
        <v>8453726.3203625046</v>
      </c>
      <c r="I43" s="998">
        <v>1071533.7955643423</v>
      </c>
      <c r="J43" s="998">
        <v>0</v>
      </c>
      <c r="K43" s="998">
        <v>109800.94424049341</v>
      </c>
      <c r="L43" s="998">
        <v>18558.857479516762</v>
      </c>
      <c r="M43" s="998">
        <v>174297.03772441391</v>
      </c>
      <c r="N43" s="998">
        <v>2070908.635317584</v>
      </c>
      <c r="O43" s="1003"/>
      <c r="P43" s="1003" t="s">
        <v>1153</v>
      </c>
      <c r="Q43" s="1004"/>
      <c r="R43" s="997"/>
      <c r="S43" s="994">
        <f t="shared" si="3"/>
        <v>1614422.8927764348</v>
      </c>
      <c r="T43" s="994">
        <v>451646.56460294552</v>
      </c>
      <c r="U43" s="994">
        <v>54354.795886001142</v>
      </c>
      <c r="V43" s="994">
        <v>45160.006044384521</v>
      </c>
      <c r="W43" s="994">
        <v>83682.441986730511</v>
      </c>
      <c r="X43" s="994">
        <v>33914.492123481243</v>
      </c>
      <c r="Y43" s="994">
        <v>945664.59213289176</v>
      </c>
      <c r="Z43" s="994">
        <v>171192.45456572995</v>
      </c>
      <c r="AA43" s="994">
        <v>67316.040800620351</v>
      </c>
      <c r="AB43" s="994">
        <v>103876.41376510967</v>
      </c>
    </row>
    <row r="44" spans="1:28" ht="18" customHeight="1">
      <c r="A44" s="1003"/>
      <c r="B44" s="999" t="s">
        <v>31</v>
      </c>
      <c r="C44" s="1004"/>
      <c r="D44" s="997"/>
      <c r="E44" s="998">
        <v>27173735.6136351</v>
      </c>
      <c r="F44" s="998">
        <v>26710577.383926373</v>
      </c>
      <c r="G44" s="994">
        <f t="shared" si="2"/>
        <v>24137255.999295682</v>
      </c>
      <c r="H44" s="998">
        <v>14026781.28988401</v>
      </c>
      <c r="I44" s="998">
        <v>3124652.5976478579</v>
      </c>
      <c r="J44" s="998">
        <v>255714.37834761915</v>
      </c>
      <c r="K44" s="998">
        <v>550508.20331949543</v>
      </c>
      <c r="L44" s="998">
        <v>73757.708704195611</v>
      </c>
      <c r="M44" s="998">
        <v>377396.63456756796</v>
      </c>
      <c r="N44" s="998">
        <v>5728445.1868249383</v>
      </c>
      <c r="O44" s="1003"/>
      <c r="P44" s="999" t="s">
        <v>31</v>
      </c>
      <c r="Q44" s="1004"/>
      <c r="R44" s="997"/>
      <c r="S44" s="994">
        <f t="shared" si="3"/>
        <v>2573321.3846307006</v>
      </c>
      <c r="T44" s="994">
        <v>1053872.5073809333</v>
      </c>
      <c r="U44" s="994">
        <v>89812.175796653595</v>
      </c>
      <c r="V44" s="994">
        <v>52965.606052809439</v>
      </c>
      <c r="W44" s="994">
        <v>126843.53048506574</v>
      </c>
      <c r="X44" s="994">
        <v>25865.108709659991</v>
      </c>
      <c r="Y44" s="994">
        <v>1223962.4562055788</v>
      </c>
      <c r="Z44" s="994">
        <v>463158.22970872471</v>
      </c>
      <c r="AA44" s="994">
        <v>176970.89735035424</v>
      </c>
      <c r="AB44" s="994">
        <v>286187.33235837054</v>
      </c>
    </row>
    <row r="45" spans="1:28" ht="18" customHeight="1">
      <c r="A45" s="1003"/>
      <c r="B45" s="1003" t="s">
        <v>1154</v>
      </c>
      <c r="C45" s="1000"/>
      <c r="D45" s="981"/>
      <c r="E45" s="998">
        <v>21977141.577861503</v>
      </c>
      <c r="F45" s="998">
        <v>21684275.809533484</v>
      </c>
      <c r="G45" s="994">
        <f t="shared" si="2"/>
        <v>19166309.557900663</v>
      </c>
      <c r="H45" s="998">
        <v>11524362.200210562</v>
      </c>
      <c r="I45" s="998">
        <v>3025006.4019915326</v>
      </c>
      <c r="J45" s="998">
        <v>149794.26513466099</v>
      </c>
      <c r="K45" s="998">
        <v>486156.17337856063</v>
      </c>
      <c r="L45" s="998">
        <v>70973.103117263978</v>
      </c>
      <c r="M45" s="998">
        <v>370619.12325252558</v>
      </c>
      <c r="N45" s="998">
        <v>3539398.290815556</v>
      </c>
      <c r="O45" s="1003"/>
      <c r="P45" s="1003" t="s">
        <v>1154</v>
      </c>
      <c r="Q45" s="1000"/>
      <c r="R45" s="981"/>
      <c r="S45" s="994">
        <f t="shared" si="3"/>
        <v>2517966.251632818</v>
      </c>
      <c r="T45" s="994">
        <v>1070265.7132922774</v>
      </c>
      <c r="U45" s="994">
        <v>99386.796230269741</v>
      </c>
      <c r="V45" s="994">
        <v>38290.53833953946</v>
      </c>
      <c r="W45" s="994">
        <v>102711.13794606445</v>
      </c>
      <c r="X45" s="994">
        <v>20227.075618926996</v>
      </c>
      <c r="Y45" s="994">
        <v>1187084.9902057403</v>
      </c>
      <c r="Z45" s="994">
        <v>292865.76832802588</v>
      </c>
      <c r="AA45" s="994">
        <v>108227.5703069407</v>
      </c>
      <c r="AB45" s="994">
        <v>184638.198021085</v>
      </c>
    </row>
    <row r="46" spans="1:28" ht="18" customHeight="1">
      <c r="A46" s="1003"/>
      <c r="B46" s="1003" t="s">
        <v>1155</v>
      </c>
      <c r="C46" s="1000"/>
      <c r="D46" s="981"/>
      <c r="E46" s="998">
        <v>39499721.815260716</v>
      </c>
      <c r="F46" s="998">
        <v>38769615.496917337</v>
      </c>
      <c r="G46" s="994">
        <f t="shared" si="2"/>
        <v>35440125.727055222</v>
      </c>
      <c r="H46" s="998">
        <v>19125647.722258028</v>
      </c>
      <c r="I46" s="998">
        <v>4364752.8954190481</v>
      </c>
      <c r="J46" s="998">
        <v>548972.4037806975</v>
      </c>
      <c r="K46" s="998">
        <v>813062.09968954534</v>
      </c>
      <c r="L46" s="998">
        <v>115380.79888375518</v>
      </c>
      <c r="M46" s="998">
        <v>562783.01881263976</v>
      </c>
      <c r="N46" s="998">
        <v>9909526.7882115059</v>
      </c>
      <c r="O46" s="1003"/>
      <c r="P46" s="1003" t="s">
        <v>1155</v>
      </c>
      <c r="Q46" s="1000"/>
      <c r="R46" s="981"/>
      <c r="S46" s="994">
        <f t="shared" si="3"/>
        <v>3329489.7698621345</v>
      </c>
      <c r="T46" s="994">
        <v>1483687.9893564386</v>
      </c>
      <c r="U46" s="994">
        <v>118984.71256304067</v>
      </c>
      <c r="V46" s="994">
        <v>69076.68686382068</v>
      </c>
      <c r="W46" s="994">
        <v>178921.68147501347</v>
      </c>
      <c r="X46" s="994">
        <v>40524.577000156998</v>
      </c>
      <c r="Y46" s="994">
        <v>1438294.1226036639</v>
      </c>
      <c r="Z46" s="994">
        <v>730106.31834337302</v>
      </c>
      <c r="AA46" s="994">
        <v>297171.6918862054</v>
      </c>
      <c r="AB46" s="994">
        <v>432934.62645716756</v>
      </c>
    </row>
    <row r="47" spans="1:28" ht="18" customHeight="1">
      <c r="A47" s="1003"/>
      <c r="B47" s="1003" t="s">
        <v>1156</v>
      </c>
      <c r="C47" s="1000"/>
      <c r="D47" s="981"/>
      <c r="E47" s="998">
        <v>17034557.389016531</v>
      </c>
      <c r="F47" s="998">
        <v>16743773.394651651</v>
      </c>
      <c r="G47" s="994">
        <f t="shared" si="2"/>
        <v>15007849.728557732</v>
      </c>
      <c r="H47" s="998">
        <v>10120930.746250216</v>
      </c>
      <c r="I47" s="998">
        <v>1758585.6548364202</v>
      </c>
      <c r="J47" s="998">
        <v>0</v>
      </c>
      <c r="K47" s="998">
        <v>296648.86026985338</v>
      </c>
      <c r="L47" s="998">
        <v>27448.836733591026</v>
      </c>
      <c r="M47" s="998">
        <v>166541.29317175556</v>
      </c>
      <c r="N47" s="998">
        <v>2637694.3372958964</v>
      </c>
      <c r="O47" s="1003"/>
      <c r="P47" s="1003" t="s">
        <v>1156</v>
      </c>
      <c r="Q47" s="1000"/>
      <c r="R47" s="981"/>
      <c r="S47" s="994">
        <f t="shared" si="3"/>
        <v>1735923.6660939152</v>
      </c>
      <c r="T47" s="994">
        <v>538757.92975294322</v>
      </c>
      <c r="U47" s="994">
        <v>47931.891688063391</v>
      </c>
      <c r="V47" s="994">
        <v>46157.560418136178</v>
      </c>
      <c r="W47" s="994">
        <v>85784.184258545924</v>
      </c>
      <c r="X47" s="994">
        <v>13363.030352828489</v>
      </c>
      <c r="Y47" s="994">
        <v>1003929.0696233979</v>
      </c>
      <c r="Z47" s="994">
        <v>290783.99436487374</v>
      </c>
      <c r="AA47" s="994">
        <v>92866.665775133501</v>
      </c>
      <c r="AB47" s="994">
        <v>197917.32858974038</v>
      </c>
    </row>
    <row r="48" spans="1:28" ht="18" customHeight="1">
      <c r="A48" s="1003"/>
      <c r="B48" s="999" t="s">
        <v>33</v>
      </c>
      <c r="C48" s="1000"/>
      <c r="D48" s="981"/>
      <c r="E48" s="998">
        <v>14290985.481554439</v>
      </c>
      <c r="F48" s="998">
        <v>14066101.469760975</v>
      </c>
      <c r="G48" s="994">
        <f t="shared" si="2"/>
        <v>12435812.319349248</v>
      </c>
      <c r="H48" s="998">
        <v>8783474.2466072142</v>
      </c>
      <c r="I48" s="998">
        <v>1335295.8604134675</v>
      </c>
      <c r="J48" s="998">
        <v>0</v>
      </c>
      <c r="K48" s="998">
        <v>109611.35375401647</v>
      </c>
      <c r="L48" s="998">
        <v>8999.1302127222134</v>
      </c>
      <c r="M48" s="998">
        <v>211743.32768990865</v>
      </c>
      <c r="N48" s="998">
        <v>1986688.4006719207</v>
      </c>
      <c r="O48" s="1003"/>
      <c r="P48" s="999" t="s">
        <v>33</v>
      </c>
      <c r="Q48" s="1000"/>
      <c r="R48" s="981"/>
      <c r="S48" s="994">
        <f t="shared" si="3"/>
        <v>1630289.1504117269</v>
      </c>
      <c r="T48" s="994">
        <v>713330.59748888167</v>
      </c>
      <c r="U48" s="994">
        <v>56598.764592850086</v>
      </c>
      <c r="V48" s="994">
        <v>45571.075695876832</v>
      </c>
      <c r="W48" s="994">
        <v>59116.909431769353</v>
      </c>
      <c r="X48" s="994">
        <v>7054.7606228642426</v>
      </c>
      <c r="Y48" s="994">
        <v>748617.04257948452</v>
      </c>
      <c r="Z48" s="994">
        <v>224884.0117934685</v>
      </c>
      <c r="AA48" s="994">
        <v>73935.414278522963</v>
      </c>
      <c r="AB48" s="994">
        <v>150948.59751494555</v>
      </c>
    </row>
    <row r="49" spans="1:28" ht="18" customHeight="1">
      <c r="A49" s="1391" t="s">
        <v>34</v>
      </c>
      <c r="B49" s="1391"/>
      <c r="C49" s="1000"/>
      <c r="D49" s="981"/>
      <c r="E49" s="998">
        <v>12651178.78189062</v>
      </c>
      <c r="F49" s="998">
        <v>12625625.881817546</v>
      </c>
      <c r="G49" s="994">
        <f t="shared" si="2"/>
        <v>11027276.311529238</v>
      </c>
      <c r="H49" s="998">
        <v>6867180.9999110941</v>
      </c>
      <c r="I49" s="998">
        <v>1495874.74743836</v>
      </c>
      <c r="J49" s="998">
        <v>0</v>
      </c>
      <c r="K49" s="998">
        <v>154941.87258596288</v>
      </c>
      <c r="L49" s="998">
        <v>72424.959447338304</v>
      </c>
      <c r="M49" s="998">
        <v>153262.76646825523</v>
      </c>
      <c r="N49" s="998">
        <v>2283590.9656782262</v>
      </c>
      <c r="O49" s="1391" t="s">
        <v>34</v>
      </c>
      <c r="P49" s="1391"/>
      <c r="Q49" s="1000"/>
      <c r="R49" s="981"/>
      <c r="S49" s="994">
        <f t="shared" si="3"/>
        <v>1598349.5702883049</v>
      </c>
      <c r="T49" s="994">
        <v>436214.67487405293</v>
      </c>
      <c r="U49" s="994">
        <v>25558.215094919549</v>
      </c>
      <c r="V49" s="994">
        <v>51484.495134259632</v>
      </c>
      <c r="W49" s="994">
        <v>43710.837207131568</v>
      </c>
      <c r="X49" s="994">
        <v>1337.3804349334748</v>
      </c>
      <c r="Y49" s="994">
        <v>1040043.9675430078</v>
      </c>
      <c r="Z49" s="994">
        <v>25552.900073074044</v>
      </c>
      <c r="AA49" s="994">
        <v>25552.900073074044</v>
      </c>
      <c r="AB49" s="994">
        <v>0</v>
      </c>
    </row>
    <row r="50" spans="1:28" ht="18" customHeight="1">
      <c r="A50" s="1387" t="s">
        <v>164</v>
      </c>
      <c r="B50" s="1387"/>
      <c r="C50" s="1387"/>
      <c r="D50" s="997"/>
      <c r="E50" s="998"/>
      <c r="F50" s="998"/>
      <c r="G50" s="998"/>
      <c r="H50" s="998"/>
      <c r="I50" s="998"/>
      <c r="J50" s="998"/>
      <c r="K50" s="998"/>
      <c r="L50" s="998"/>
      <c r="M50" s="998"/>
      <c r="N50" s="998"/>
      <c r="O50" s="1387" t="s">
        <v>164</v>
      </c>
      <c r="P50" s="1387"/>
      <c r="Q50" s="1387"/>
      <c r="R50" s="997"/>
      <c r="S50" s="994"/>
      <c r="T50" s="994"/>
      <c r="U50" s="994"/>
      <c r="V50" s="994"/>
      <c r="W50" s="994"/>
      <c r="X50" s="994"/>
      <c r="Y50" s="994"/>
      <c r="Z50" s="994"/>
      <c r="AA50" s="994"/>
      <c r="AB50" s="994"/>
    </row>
    <row r="51" spans="1:28" ht="18" customHeight="1">
      <c r="A51" s="1391" t="s">
        <v>35</v>
      </c>
      <c r="B51" s="1391" t="s">
        <v>35</v>
      </c>
      <c r="C51" s="1005"/>
      <c r="D51" s="997"/>
      <c r="E51" s="998">
        <v>44010980.29441157</v>
      </c>
      <c r="F51" s="998">
        <v>43334167.630003802</v>
      </c>
      <c r="G51" s="1006">
        <f t="shared" si="2"/>
        <v>39031520.634587079</v>
      </c>
      <c r="H51" s="998">
        <v>24728797.358158354</v>
      </c>
      <c r="I51" s="998">
        <v>5317826.9833091274</v>
      </c>
      <c r="J51" s="998">
        <v>50720.028374567468</v>
      </c>
      <c r="K51" s="998">
        <v>657116.3497383612</v>
      </c>
      <c r="L51" s="998">
        <v>131382.59700624115</v>
      </c>
      <c r="M51" s="998">
        <v>562959.70513589564</v>
      </c>
      <c r="N51" s="998">
        <v>7582717.6128645334</v>
      </c>
      <c r="O51" s="1391" t="s">
        <v>35</v>
      </c>
      <c r="P51" s="1391" t="s">
        <v>35</v>
      </c>
      <c r="Q51" s="1005"/>
      <c r="R51" s="997"/>
      <c r="S51" s="1007">
        <f>SUM(T51:Y51)</f>
        <v>4302646.9954166915</v>
      </c>
      <c r="T51" s="994">
        <v>1903161.5629321823</v>
      </c>
      <c r="U51" s="994">
        <v>177220.59019748689</v>
      </c>
      <c r="V51" s="994">
        <v>86882.688229051128</v>
      </c>
      <c r="W51" s="994">
        <v>207404.94418002569</v>
      </c>
      <c r="X51" s="994">
        <v>70168.675566058635</v>
      </c>
      <c r="Y51" s="994">
        <v>1857808.5343118864</v>
      </c>
      <c r="Z51" s="994">
        <v>676812.66440779017</v>
      </c>
      <c r="AA51" s="994">
        <v>286563.04220787482</v>
      </c>
      <c r="AB51" s="994">
        <v>390249.62219991506</v>
      </c>
    </row>
    <row r="52" spans="1:28" ht="18" customHeight="1">
      <c r="A52" s="999"/>
      <c r="B52" s="999" t="s">
        <v>36</v>
      </c>
      <c r="C52" s="999"/>
      <c r="D52" s="997"/>
      <c r="E52" s="998">
        <v>31466077.137880433</v>
      </c>
      <c r="F52" s="998">
        <v>31047310.571875378</v>
      </c>
      <c r="G52" s="1006">
        <f t="shared" si="2"/>
        <v>27841782.707512345</v>
      </c>
      <c r="H52" s="998">
        <v>17661551.063483715</v>
      </c>
      <c r="I52" s="998">
        <v>3297368.7605535612</v>
      </c>
      <c r="J52" s="998">
        <v>12743.75988106353</v>
      </c>
      <c r="K52" s="998">
        <v>579764.01952354854</v>
      </c>
      <c r="L52" s="998">
        <v>66139.484230977643</v>
      </c>
      <c r="M52" s="998">
        <v>494405.46482969512</v>
      </c>
      <c r="N52" s="998">
        <v>5729810.1550097829</v>
      </c>
      <c r="O52" s="999"/>
      <c r="P52" s="999" t="s">
        <v>36</v>
      </c>
      <c r="Q52" s="999"/>
      <c r="R52" s="997"/>
      <c r="S52" s="1007">
        <f>SUM(T52:Y52)</f>
        <v>3205527.8643630221</v>
      </c>
      <c r="T52" s="994">
        <v>1191198.908584222</v>
      </c>
      <c r="U52" s="994">
        <v>131264.17748936996</v>
      </c>
      <c r="V52" s="994">
        <v>73208.284543665257</v>
      </c>
      <c r="W52" s="994">
        <v>170683.13113251654</v>
      </c>
      <c r="X52" s="994">
        <v>66426.919394287732</v>
      </c>
      <c r="Y52" s="994">
        <v>1572746.4432189609</v>
      </c>
      <c r="Z52" s="994">
        <v>418766.56600506924</v>
      </c>
      <c r="AA52" s="994">
        <v>172495.00775344617</v>
      </c>
      <c r="AB52" s="994">
        <v>246271.55825162304</v>
      </c>
    </row>
    <row r="53" spans="1:28" ht="18" customHeight="1">
      <c r="A53" s="999"/>
      <c r="B53" s="1389" t="s">
        <v>37</v>
      </c>
      <c r="C53" s="1389"/>
      <c r="D53" s="997"/>
      <c r="E53" s="998">
        <v>61833281.420026593</v>
      </c>
      <c r="F53" s="998">
        <v>60639293.072419673</v>
      </c>
      <c r="G53" s="1006">
        <f t="shared" si="2"/>
        <v>54834473.050987549</v>
      </c>
      <c r="H53" s="998">
        <v>32105395.531007309</v>
      </c>
      <c r="I53" s="998">
        <v>8918768.1945941783</v>
      </c>
      <c r="J53" s="998">
        <v>5719.5781571624193</v>
      </c>
      <c r="K53" s="998">
        <v>782404.62790509558</v>
      </c>
      <c r="L53" s="998">
        <v>235217.80653811662</v>
      </c>
      <c r="M53" s="998">
        <v>806556.56856576016</v>
      </c>
      <c r="N53" s="998">
        <v>11980410.74421992</v>
      </c>
      <c r="O53" s="999"/>
      <c r="P53" s="999" t="s">
        <v>37</v>
      </c>
      <c r="Q53" s="999"/>
      <c r="R53" s="997"/>
      <c r="S53" s="1007">
        <f>SUM(T53:Y53)</f>
        <v>5804820.0214321185</v>
      </c>
      <c r="T53" s="994">
        <v>2688657.4076981526</v>
      </c>
      <c r="U53" s="994">
        <v>253768.99830933829</v>
      </c>
      <c r="V53" s="994">
        <v>110520.79633026352</v>
      </c>
      <c r="W53" s="994">
        <v>261315.1739404918</v>
      </c>
      <c r="X53" s="994">
        <v>75085.69673737738</v>
      </c>
      <c r="Y53" s="994">
        <v>2415471.9484164943</v>
      </c>
      <c r="Z53" s="994">
        <v>1193988.3476069318</v>
      </c>
      <c r="AA53" s="994">
        <v>523004.65669579554</v>
      </c>
      <c r="AB53" s="994">
        <v>670983.69091113633</v>
      </c>
    </row>
    <row r="54" spans="1:28" ht="18" customHeight="1">
      <c r="A54" s="999"/>
      <c r="B54" s="1389" t="s">
        <v>38</v>
      </c>
      <c r="C54" s="1389"/>
      <c r="D54" s="997"/>
      <c r="E54" s="998">
        <v>82382821.889598355</v>
      </c>
      <c r="F54" s="998">
        <v>81171136.015212297</v>
      </c>
      <c r="G54" s="1006">
        <f t="shared" si="2"/>
        <v>73417225.62517947</v>
      </c>
      <c r="H54" s="998">
        <v>50846694.080646068</v>
      </c>
      <c r="I54" s="998">
        <v>10263561.964679405</v>
      </c>
      <c r="J54" s="998">
        <v>334081.73427246348</v>
      </c>
      <c r="K54" s="998">
        <v>867704.86151567008</v>
      </c>
      <c r="L54" s="998">
        <v>312112.75958995649</v>
      </c>
      <c r="M54" s="998">
        <v>525609.31171751185</v>
      </c>
      <c r="N54" s="998">
        <v>10267460.912758399</v>
      </c>
      <c r="O54" s="999"/>
      <c r="P54" s="999" t="s">
        <v>38</v>
      </c>
      <c r="Q54" s="999"/>
      <c r="R54" s="997"/>
      <c r="S54" s="1007">
        <f>SUM(T54:Y54)</f>
        <v>7753910.3900328074</v>
      </c>
      <c r="T54" s="994">
        <v>4462718.0622155368</v>
      </c>
      <c r="U54" s="994">
        <v>298765.69475826208</v>
      </c>
      <c r="V54" s="994">
        <v>121593.77228509325</v>
      </c>
      <c r="W54" s="994">
        <v>316787.59836395422</v>
      </c>
      <c r="X54" s="994">
        <v>82287.697861385735</v>
      </c>
      <c r="Y54" s="994">
        <v>2471757.5645485744</v>
      </c>
      <c r="Z54" s="994">
        <v>1211685.8743860605</v>
      </c>
      <c r="AA54" s="994">
        <v>509776.47186199093</v>
      </c>
      <c r="AB54" s="994">
        <v>701909.4025240693</v>
      </c>
    </row>
    <row r="55" spans="1:28" ht="18" customHeight="1" thickBot="1">
      <c r="A55" s="1390" t="s">
        <v>39</v>
      </c>
      <c r="B55" s="1390"/>
      <c r="C55" s="1008"/>
      <c r="D55" s="1009"/>
      <c r="E55" s="1010">
        <v>25699587.209697973</v>
      </c>
      <c r="F55" s="1010">
        <v>25274277.175936073</v>
      </c>
      <c r="G55" s="1011">
        <f t="shared" si="2"/>
        <v>22041955.074663952</v>
      </c>
      <c r="H55" s="1010">
        <v>13674184.15934597</v>
      </c>
      <c r="I55" s="1010">
        <v>3625329.70818112</v>
      </c>
      <c r="J55" s="1010">
        <v>197899.07676444182</v>
      </c>
      <c r="K55" s="1010">
        <v>291503.52125506481</v>
      </c>
      <c r="L55" s="1010">
        <v>63577.811469096116</v>
      </c>
      <c r="M55" s="1010">
        <v>256285.09746272457</v>
      </c>
      <c r="N55" s="1010">
        <v>3933175.7001855318</v>
      </c>
      <c r="O55" s="1390" t="s">
        <v>39</v>
      </c>
      <c r="P55" s="1390"/>
      <c r="Q55" s="1008"/>
      <c r="R55" s="1009"/>
      <c r="S55" s="1012">
        <f>SUM(T55:Y55)</f>
        <v>3232322.1012721588</v>
      </c>
      <c r="T55" s="1011">
        <v>1511454.829676986</v>
      </c>
      <c r="U55" s="1011">
        <v>179573.5098014095</v>
      </c>
      <c r="V55" s="1011">
        <v>67679.365955767149</v>
      </c>
      <c r="W55" s="1011">
        <v>135231.78865428441</v>
      </c>
      <c r="X55" s="1011">
        <v>75214.990998920926</v>
      </c>
      <c r="Y55" s="1011">
        <v>1263167.6161847909</v>
      </c>
      <c r="Z55" s="1011">
        <v>425310.03376188205</v>
      </c>
      <c r="AA55" s="1011">
        <v>175543.04105981917</v>
      </c>
      <c r="AB55" s="1011">
        <v>249766.99270206303</v>
      </c>
    </row>
    <row r="56" spans="1:28" s="1013" customFormat="1">
      <c r="B56" s="1014"/>
      <c r="C56" s="1014"/>
      <c r="D56" s="1015"/>
      <c r="I56" s="1016"/>
    </row>
    <row r="57" spans="1:28" ht="26.1" customHeight="1"/>
    <row r="58" spans="1:28" ht="26.1" customHeight="1"/>
    <row r="59" spans="1:28" ht="26.1" customHeight="1"/>
    <row r="60" spans="1:28" ht="26.1" customHeight="1"/>
    <row r="61" spans="1:28" ht="26.1" customHeight="1"/>
    <row r="62" spans="1:28" ht="26.1" customHeight="1"/>
    <row r="63" spans="1:28" ht="26.1" customHeight="1"/>
    <row r="64" spans="1:28" ht="26.1" customHeight="1"/>
    <row r="65" ht="26.1" customHeight="1"/>
    <row r="66" ht="26.1" customHeight="1"/>
    <row r="67" ht="26.1" customHeight="1"/>
    <row r="68" ht="26.1" customHeight="1"/>
    <row r="69" ht="26.1" customHeight="1"/>
    <row r="70" ht="26.1" customHeight="1"/>
    <row r="71" ht="26.1" customHeight="1"/>
    <row r="72" ht="26.1" customHeight="1"/>
    <row r="73" ht="26.1" customHeight="1"/>
    <row r="74" ht="26.1" customHeight="1"/>
    <row r="75" ht="26.1" customHeight="1"/>
    <row r="76" ht="26.1" customHeight="1"/>
    <row r="77" ht="26.1" customHeight="1"/>
  </sheetData>
  <mergeCells count="86">
    <mergeCell ref="B53:C53"/>
    <mergeCell ref="B54:C54"/>
    <mergeCell ref="A18:C18"/>
    <mergeCell ref="O18:Q18"/>
    <mergeCell ref="A55:B55"/>
    <mergeCell ref="O55:P55"/>
    <mergeCell ref="A34:C34"/>
    <mergeCell ref="O34:Q34"/>
    <mergeCell ref="A35:B35"/>
    <mergeCell ref="O35:P35"/>
    <mergeCell ref="A49:B49"/>
    <mergeCell ref="O49:P49"/>
    <mergeCell ref="A21:C21"/>
    <mergeCell ref="O21:Q21"/>
    <mergeCell ref="A51:B51"/>
    <mergeCell ref="O51:P51"/>
    <mergeCell ref="AD14:AF14"/>
    <mergeCell ref="AQ14:AS14"/>
    <mergeCell ref="A14:C14"/>
    <mergeCell ref="O14:Q14"/>
    <mergeCell ref="A15:C15"/>
    <mergeCell ref="O15:Q15"/>
    <mergeCell ref="A50:C50"/>
    <mergeCell ref="O50:Q50"/>
    <mergeCell ref="A22:C22"/>
    <mergeCell ref="A19:C19"/>
    <mergeCell ref="O19:Q19"/>
    <mergeCell ref="A28:C28"/>
    <mergeCell ref="O28:Q28"/>
    <mergeCell ref="A25:C25"/>
    <mergeCell ref="O25:Q25"/>
    <mergeCell ref="A20:C20"/>
    <mergeCell ref="O20:Q20"/>
    <mergeCell ref="O22:Q22"/>
    <mergeCell ref="A23:C23"/>
    <mergeCell ref="O23:Q23"/>
    <mergeCell ref="A24:C24"/>
    <mergeCell ref="O24:Q24"/>
    <mergeCell ref="A17:C17"/>
    <mergeCell ref="O17:Q17"/>
    <mergeCell ref="A16:C16"/>
    <mergeCell ref="O16:Q16"/>
    <mergeCell ref="U5:U6"/>
    <mergeCell ref="O8:Q8"/>
    <mergeCell ref="K5:K6"/>
    <mergeCell ref="O10:Q10"/>
    <mergeCell ref="A12:C12"/>
    <mergeCell ref="O12:Q12"/>
    <mergeCell ref="A11:C11"/>
    <mergeCell ref="O11:Q11"/>
    <mergeCell ref="A7:C7"/>
    <mergeCell ref="O7:Q7"/>
    <mergeCell ref="L5:L6"/>
    <mergeCell ref="M5:M6"/>
    <mergeCell ref="A3:C6"/>
    <mergeCell ref="E3:E6"/>
    <mergeCell ref="F3:N3"/>
    <mergeCell ref="F4:F6"/>
    <mergeCell ref="A13:C13"/>
    <mergeCell ref="O13:Q13"/>
    <mergeCell ref="A9:C9"/>
    <mergeCell ref="O9:Q9"/>
    <mergeCell ref="A10:C10"/>
    <mergeCell ref="A8:C8"/>
    <mergeCell ref="A1:H1"/>
    <mergeCell ref="I1:N1"/>
    <mergeCell ref="O1:W1"/>
    <mergeCell ref="X1:AB1"/>
    <mergeCell ref="AB4:AB6"/>
    <mergeCell ref="G5:G6"/>
    <mergeCell ref="H5:H6"/>
    <mergeCell ref="I5:I6"/>
    <mergeCell ref="Z4:Z6"/>
    <mergeCell ref="S3:Y3"/>
    <mergeCell ref="G4:N4"/>
    <mergeCell ref="J5:J6"/>
    <mergeCell ref="AA4:AA6"/>
    <mergeCell ref="V5:V6"/>
    <mergeCell ref="S4:Y4"/>
    <mergeCell ref="W5:W6"/>
    <mergeCell ref="X5:X6"/>
    <mergeCell ref="N5:N6"/>
    <mergeCell ref="T5:T6"/>
    <mergeCell ref="Y5:Y6"/>
    <mergeCell ref="S5:S6"/>
    <mergeCell ref="O3:Q6"/>
  </mergeCells>
  <phoneticPr fontId="5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8" pageOrder="overThenDown" orientation="portrait" r:id="rId1"/>
  <headerFooter alignWithMargins="0">
    <oddFooter>&amp;C&amp;P</oddFooter>
  </headerFooter>
  <colBreaks count="3" manualBreakCount="3">
    <brk id="8" max="43" man="1"/>
    <brk id="14" max="1048575" man="1"/>
    <brk id="23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BD86"/>
  <sheetViews>
    <sheetView view="pageBreakPreview" topLeftCell="A26" zoomScaleNormal="50" zoomScaleSheetLayoutView="75" workbookViewId="0">
      <selection activeCell="J65" sqref="J65"/>
    </sheetView>
  </sheetViews>
  <sheetFormatPr defaultColWidth="9.109375" defaultRowHeight="15.6"/>
  <cols>
    <col min="1" max="1" width="2.33203125" style="699" customWidth="1"/>
    <col min="2" max="2" width="17.33203125" style="699" customWidth="1"/>
    <col min="3" max="3" width="2.33203125" style="699" customWidth="1"/>
    <col min="4" max="4" width="1.6640625" style="700" customWidth="1"/>
    <col min="5" max="8" width="15.88671875" style="681" customWidth="1"/>
    <col min="9" max="9" width="15.33203125" style="681" customWidth="1"/>
    <col min="10" max="10" width="15.33203125" style="685" customWidth="1"/>
    <col min="11" max="13" width="15.33203125" style="681" customWidth="1"/>
    <col min="14" max="14" width="15.33203125" style="685" customWidth="1"/>
    <col min="15" max="15" width="2.33203125" style="699" customWidth="1"/>
    <col min="16" max="16" width="17.33203125" style="699" customWidth="1"/>
    <col min="17" max="17" width="2.33203125" style="699" customWidth="1"/>
    <col min="18" max="18" width="1.6640625" style="700" customWidth="1"/>
    <col min="19" max="19" width="14.109375" style="681" customWidth="1"/>
    <col min="20" max="22" width="13.88671875" style="681" customWidth="1"/>
    <col min="23" max="23" width="13.33203125" style="681" customWidth="1"/>
    <col min="24" max="24" width="20.88671875" style="681" customWidth="1"/>
    <col min="25" max="25" width="19.33203125" style="681" customWidth="1"/>
    <col min="26" max="28" width="18.33203125" style="681" customWidth="1"/>
    <col min="29" max="29" width="11.44140625" style="681" customWidth="1"/>
    <col min="30" max="33" width="9.109375" style="681"/>
    <col min="34" max="36" width="13.5546875" style="681" bestFit="1" customWidth="1"/>
    <col min="37" max="37" width="12.33203125" style="681" bestFit="1" customWidth="1"/>
    <col min="38" max="41" width="11" style="681" bestFit="1" customWidth="1"/>
    <col min="42" max="42" width="12.33203125" style="681" bestFit="1" customWidth="1"/>
    <col min="43" max="46" width="9.109375" style="681"/>
    <col min="47" max="47" width="12.33203125" style="681" bestFit="1" customWidth="1"/>
    <col min="48" max="51" width="11" style="681" bestFit="1" customWidth="1"/>
    <col min="52" max="53" width="12.33203125" style="681" bestFit="1" customWidth="1"/>
    <col min="54" max="54" width="11" style="681" bestFit="1" customWidth="1"/>
    <col min="55" max="55" width="12.33203125" style="681" bestFit="1" customWidth="1"/>
    <col min="56" max="16384" width="9.109375" style="681"/>
  </cols>
  <sheetData>
    <row r="1" spans="1:55" s="714" customFormat="1" ht="35.1" customHeight="1">
      <c r="A1" s="1393" t="s">
        <v>614</v>
      </c>
      <c r="B1" s="1393"/>
      <c r="C1" s="1393"/>
      <c r="D1" s="1393"/>
      <c r="E1" s="1393"/>
      <c r="F1" s="1393"/>
      <c r="G1" s="1393"/>
      <c r="H1" s="1393"/>
      <c r="I1" s="1394" t="s">
        <v>395</v>
      </c>
      <c r="J1" s="1394"/>
      <c r="K1" s="1394"/>
      <c r="L1" s="1394"/>
      <c r="M1" s="1394"/>
      <c r="N1" s="1394"/>
      <c r="O1" s="1393" t="s">
        <v>615</v>
      </c>
      <c r="P1" s="1393"/>
      <c r="Q1" s="1393"/>
      <c r="R1" s="1393"/>
      <c r="S1" s="1393"/>
      <c r="T1" s="1393"/>
      <c r="U1" s="1393"/>
      <c r="V1" s="1393"/>
      <c r="W1" s="1393"/>
      <c r="X1" s="1394" t="s">
        <v>396</v>
      </c>
      <c r="Y1" s="1394"/>
      <c r="Z1" s="1394"/>
      <c r="AA1" s="1394"/>
      <c r="AB1" s="1394"/>
    </row>
    <row r="2" spans="1:55" ht="12.9" customHeight="1" thickBot="1">
      <c r="A2" s="681"/>
      <c r="B2" s="682"/>
      <c r="C2" s="682"/>
      <c r="D2" s="683"/>
      <c r="E2" s="684"/>
      <c r="F2" s="684"/>
      <c r="G2" s="684"/>
      <c r="H2" s="684"/>
      <c r="I2" s="684"/>
      <c r="K2" s="684"/>
      <c r="L2" s="684"/>
      <c r="M2" s="684"/>
      <c r="N2" s="686" t="s">
        <v>66</v>
      </c>
      <c r="O2" s="681"/>
      <c r="P2" s="682"/>
      <c r="Q2" s="682"/>
      <c r="R2" s="683"/>
      <c r="S2" s="684"/>
      <c r="T2" s="684"/>
      <c r="U2" s="686"/>
      <c r="V2" s="684"/>
      <c r="W2" s="684"/>
      <c r="X2" s="684"/>
      <c r="Y2" s="684"/>
      <c r="Z2" s="684"/>
      <c r="AA2" s="684"/>
      <c r="AB2" s="686" t="s">
        <v>66</v>
      </c>
    </row>
    <row r="3" spans="1:55" ht="15" customHeight="1">
      <c r="A3" s="1405" t="s">
        <v>23</v>
      </c>
      <c r="B3" s="1405"/>
      <c r="C3" s="1405"/>
      <c r="D3" s="687"/>
      <c r="E3" s="1408" t="s">
        <v>78</v>
      </c>
      <c r="F3" s="1410" t="s">
        <v>227</v>
      </c>
      <c r="G3" s="1411"/>
      <c r="H3" s="1411"/>
      <c r="I3" s="1411"/>
      <c r="J3" s="1411"/>
      <c r="K3" s="1411"/>
      <c r="L3" s="1411"/>
      <c r="M3" s="1411"/>
      <c r="N3" s="1411"/>
      <c r="O3" s="1405" t="s">
        <v>23</v>
      </c>
      <c r="P3" s="1405"/>
      <c r="Q3" s="1405"/>
      <c r="R3" s="687"/>
      <c r="S3" s="1400" t="s">
        <v>228</v>
      </c>
      <c r="T3" s="1275"/>
      <c r="U3" s="1275"/>
      <c r="V3" s="1275"/>
      <c r="W3" s="1275"/>
      <c r="X3" s="1275"/>
      <c r="Y3" s="1276"/>
      <c r="Z3" s="715" t="s">
        <v>925</v>
      </c>
      <c r="AA3" s="715"/>
      <c r="AB3" s="716"/>
    </row>
    <row r="4" spans="1:55" ht="15" customHeight="1">
      <c r="A4" s="1406"/>
      <c r="B4" s="1406"/>
      <c r="C4" s="1406"/>
      <c r="D4" s="688"/>
      <c r="E4" s="1409"/>
      <c r="F4" s="1396" t="s">
        <v>204</v>
      </c>
      <c r="G4" s="1401" t="s">
        <v>229</v>
      </c>
      <c r="H4" s="1402"/>
      <c r="I4" s="1402"/>
      <c r="J4" s="1402"/>
      <c r="K4" s="1402"/>
      <c r="L4" s="1402"/>
      <c r="M4" s="1402"/>
      <c r="N4" s="1403"/>
      <c r="O4" s="1406"/>
      <c r="P4" s="1406"/>
      <c r="Q4" s="1406"/>
      <c r="R4" s="688"/>
      <c r="S4" s="1412" t="s">
        <v>230</v>
      </c>
      <c r="T4" s="1270"/>
      <c r="U4" s="1270"/>
      <c r="V4" s="1270"/>
      <c r="W4" s="1270"/>
      <c r="X4" s="1270"/>
      <c r="Y4" s="1271"/>
      <c r="Z4" s="1396" t="s">
        <v>204</v>
      </c>
      <c r="AA4" s="1396" t="s">
        <v>231</v>
      </c>
      <c r="AB4" s="1395" t="s">
        <v>542</v>
      </c>
    </row>
    <row r="5" spans="1:55" ht="15" customHeight="1">
      <c r="A5" s="1406"/>
      <c r="B5" s="1406"/>
      <c r="C5" s="1406"/>
      <c r="D5" s="688"/>
      <c r="E5" s="1409"/>
      <c r="F5" s="1409"/>
      <c r="G5" s="1396" t="s">
        <v>68</v>
      </c>
      <c r="H5" s="1396" t="s">
        <v>233</v>
      </c>
      <c r="I5" s="1398" t="s">
        <v>234</v>
      </c>
      <c r="J5" s="1396" t="s">
        <v>235</v>
      </c>
      <c r="K5" s="1396" t="s">
        <v>179</v>
      </c>
      <c r="L5" s="1396" t="s">
        <v>236</v>
      </c>
      <c r="M5" s="1396" t="s">
        <v>237</v>
      </c>
      <c r="N5" s="1396" t="s">
        <v>238</v>
      </c>
      <c r="O5" s="1406"/>
      <c r="P5" s="1406"/>
      <c r="Q5" s="1406"/>
      <c r="R5" s="688"/>
      <c r="S5" s="1396" t="s">
        <v>68</v>
      </c>
      <c r="T5" s="1396" t="s">
        <v>168</v>
      </c>
      <c r="U5" s="1396" t="s">
        <v>239</v>
      </c>
      <c r="V5" s="1396" t="s">
        <v>240</v>
      </c>
      <c r="W5" s="1396" t="s">
        <v>241</v>
      </c>
      <c r="X5" s="1398" t="s">
        <v>242</v>
      </c>
      <c r="Y5" s="1396" t="s">
        <v>243</v>
      </c>
      <c r="Z5" s="1264"/>
      <c r="AA5" s="1264"/>
      <c r="AB5" s="1262"/>
    </row>
    <row r="6" spans="1:55" ht="48.75" customHeight="1">
      <c r="A6" s="1407"/>
      <c r="B6" s="1407"/>
      <c r="C6" s="1407"/>
      <c r="D6" s="689"/>
      <c r="E6" s="1397"/>
      <c r="F6" s="1397"/>
      <c r="G6" s="1397"/>
      <c r="H6" s="1397"/>
      <c r="I6" s="1399"/>
      <c r="J6" s="1397"/>
      <c r="K6" s="1397"/>
      <c r="L6" s="1397"/>
      <c r="M6" s="1397"/>
      <c r="N6" s="1397"/>
      <c r="O6" s="1407"/>
      <c r="P6" s="1407"/>
      <c r="Q6" s="1407"/>
      <c r="R6" s="689"/>
      <c r="S6" s="1397"/>
      <c r="T6" s="1397"/>
      <c r="U6" s="1397"/>
      <c r="V6" s="1397"/>
      <c r="W6" s="1397"/>
      <c r="X6" s="1399"/>
      <c r="Y6" s="1397"/>
      <c r="Z6" s="1265"/>
      <c r="AA6" s="1265"/>
      <c r="AB6" s="1263"/>
    </row>
    <row r="7" spans="1:55" s="717" customFormat="1" ht="24.6" hidden="1" customHeight="1">
      <c r="A7" s="1404" t="s">
        <v>212</v>
      </c>
      <c r="B7" s="1404"/>
      <c r="C7" s="1404"/>
      <c r="D7" s="690"/>
      <c r="E7" s="691">
        <v>33164217</v>
      </c>
      <c r="F7" s="692">
        <v>31816173</v>
      </c>
      <c r="G7" s="692"/>
      <c r="H7" s="692">
        <v>18735446</v>
      </c>
      <c r="I7" s="692">
        <v>6632984</v>
      </c>
      <c r="J7" s="692">
        <v>240112</v>
      </c>
      <c r="K7" s="692">
        <v>283593</v>
      </c>
      <c r="L7" s="692">
        <v>46955</v>
      </c>
      <c r="M7" s="692">
        <v>267556</v>
      </c>
      <c r="N7" s="692">
        <v>2209893</v>
      </c>
      <c r="O7" s="1404" t="s">
        <v>212</v>
      </c>
      <c r="P7" s="1404"/>
      <c r="Q7" s="1404"/>
      <c r="R7" s="690"/>
      <c r="S7" s="692"/>
      <c r="T7" s="691">
        <v>1558551</v>
      </c>
      <c r="U7" s="692">
        <v>85271</v>
      </c>
      <c r="V7" s="692">
        <v>97919</v>
      </c>
      <c r="W7" s="692">
        <v>198580</v>
      </c>
      <c r="X7" s="692">
        <v>110347</v>
      </c>
      <c r="Y7" s="692">
        <v>1071222</v>
      </c>
      <c r="Z7" s="692">
        <v>1348044</v>
      </c>
      <c r="AA7" s="692">
        <v>709039</v>
      </c>
      <c r="AB7" s="692">
        <v>639005</v>
      </c>
    </row>
    <row r="8" spans="1:55" s="717" customFormat="1" ht="24.6" hidden="1" customHeight="1">
      <c r="A8" s="1392" t="s">
        <v>226</v>
      </c>
      <c r="B8" s="1392"/>
      <c r="C8" s="1392"/>
      <c r="D8" s="690"/>
      <c r="E8" s="693">
        <v>32569579</v>
      </c>
      <c r="F8" s="694">
        <v>30497935</v>
      </c>
      <c r="G8" s="694"/>
      <c r="H8" s="694">
        <v>16632055</v>
      </c>
      <c r="I8" s="694">
        <v>6210973</v>
      </c>
      <c r="J8" s="694">
        <v>100491</v>
      </c>
      <c r="K8" s="694">
        <v>234783</v>
      </c>
      <c r="L8" s="694">
        <v>48324</v>
      </c>
      <c r="M8" s="694">
        <v>283747</v>
      </c>
      <c r="N8" s="694">
        <v>3743315</v>
      </c>
      <c r="O8" s="1392" t="s">
        <v>213</v>
      </c>
      <c r="P8" s="1392"/>
      <c r="Q8" s="1392"/>
      <c r="R8" s="690"/>
      <c r="S8" s="694"/>
      <c r="T8" s="693">
        <v>1497076</v>
      </c>
      <c r="U8" s="694">
        <v>79351</v>
      </c>
      <c r="V8" s="694">
        <v>95354</v>
      </c>
      <c r="W8" s="694">
        <v>176297</v>
      </c>
      <c r="X8" s="694">
        <v>158591</v>
      </c>
      <c r="Y8" s="694">
        <v>919943</v>
      </c>
      <c r="Z8" s="694">
        <v>2071644</v>
      </c>
      <c r="AA8" s="694">
        <v>1060079</v>
      </c>
      <c r="AB8" s="694">
        <v>1011565</v>
      </c>
    </row>
    <row r="9" spans="1:55" s="717" customFormat="1" ht="24.6" hidden="1" customHeight="1">
      <c r="A9" s="1392" t="s">
        <v>214</v>
      </c>
      <c r="B9" s="1392"/>
      <c r="C9" s="1392"/>
      <c r="D9" s="690"/>
      <c r="E9" s="693">
        <v>29201524.025547665</v>
      </c>
      <c r="F9" s="694">
        <v>28297136.69193577</v>
      </c>
      <c r="G9" s="694"/>
      <c r="H9" s="694">
        <v>18772155.554229092</v>
      </c>
      <c r="I9" s="694">
        <v>4216461.2054557195</v>
      </c>
      <c r="J9" s="694">
        <v>119841.52092162597</v>
      </c>
      <c r="K9" s="694">
        <v>163522.35420521698</v>
      </c>
      <c r="L9" s="694">
        <v>45199.988061839656</v>
      </c>
      <c r="M9" s="694">
        <v>184681.12934996604</v>
      </c>
      <c r="N9" s="694">
        <v>1494556.8554885692</v>
      </c>
      <c r="O9" s="1392" t="s">
        <v>214</v>
      </c>
      <c r="P9" s="1392"/>
      <c r="Q9" s="1392"/>
      <c r="R9" s="690"/>
      <c r="S9" s="694"/>
      <c r="T9" s="693">
        <v>1167945.47018445</v>
      </c>
      <c r="U9" s="694">
        <v>88504.864800334268</v>
      </c>
      <c r="V9" s="694">
        <v>85530.925804332641</v>
      </c>
      <c r="W9" s="694">
        <v>118027.9376828027</v>
      </c>
      <c r="X9" s="694">
        <v>83527.965140571832</v>
      </c>
      <c r="Y9" s="694">
        <v>1504531.7853518773</v>
      </c>
      <c r="Z9" s="694">
        <v>904387.33361189044</v>
      </c>
      <c r="AA9" s="694">
        <v>567391.69104041066</v>
      </c>
      <c r="AB9" s="694">
        <v>336995.64257147972</v>
      </c>
    </row>
    <row r="10" spans="1:55" s="717" customFormat="1" ht="19.5" hidden="1" customHeight="1">
      <c r="A10" s="1392" t="s">
        <v>215</v>
      </c>
      <c r="B10" s="1392"/>
      <c r="C10" s="1392"/>
      <c r="D10" s="690"/>
      <c r="E10" s="693">
        <v>25087212.535658658</v>
      </c>
      <c r="F10" s="694">
        <v>23737494.640367161</v>
      </c>
      <c r="G10" s="694"/>
      <c r="H10" s="694">
        <v>12882690.680809325</v>
      </c>
      <c r="I10" s="694">
        <v>4067613.3498103791</v>
      </c>
      <c r="J10" s="694">
        <v>230862.17764400443</v>
      </c>
      <c r="K10" s="694">
        <v>190551.19871767145</v>
      </c>
      <c r="L10" s="694">
        <v>49495.545086136648</v>
      </c>
      <c r="M10" s="694">
        <v>269317.19912553782</v>
      </c>
      <c r="N10" s="694">
        <v>3464463.2458956982</v>
      </c>
      <c r="O10" s="1392" t="s">
        <v>215</v>
      </c>
      <c r="P10" s="1392"/>
      <c r="Q10" s="1392"/>
      <c r="R10" s="690"/>
      <c r="S10" s="694"/>
      <c r="T10" s="693">
        <v>1399251.3642824898</v>
      </c>
      <c r="U10" s="694">
        <v>61182.034253389764</v>
      </c>
      <c r="V10" s="694">
        <v>81608.328833412612</v>
      </c>
      <c r="W10" s="694">
        <v>157574.9738807042</v>
      </c>
      <c r="X10" s="694">
        <v>206322.99131916655</v>
      </c>
      <c r="Y10" s="694">
        <v>676561.55070922768</v>
      </c>
      <c r="Z10" s="694">
        <f>AA10+AB10</f>
        <v>1344076.1577283787</v>
      </c>
      <c r="AA10" s="694">
        <v>516386.71295122779</v>
      </c>
      <c r="AB10" s="694">
        <v>827689.44477715099</v>
      </c>
    </row>
    <row r="11" spans="1:55" s="717" customFormat="1" ht="19.5" hidden="1" customHeight="1">
      <c r="A11" s="1392" t="s">
        <v>216</v>
      </c>
      <c r="B11" s="1392"/>
      <c r="C11" s="1392"/>
      <c r="D11" s="690"/>
      <c r="E11" s="693">
        <v>28831743.493352219</v>
      </c>
      <c r="F11" s="694">
        <v>27623095.609976135</v>
      </c>
      <c r="G11" s="694"/>
      <c r="H11" s="694">
        <v>15872061.056433925</v>
      </c>
      <c r="I11" s="694">
        <v>4679300.595802715</v>
      </c>
      <c r="J11" s="694">
        <v>134082.74837730234</v>
      </c>
      <c r="K11" s="694">
        <v>250388.18022977101</v>
      </c>
      <c r="L11" s="694">
        <v>60296.178449042956</v>
      </c>
      <c r="M11" s="694">
        <v>253695.57969457618</v>
      </c>
      <c r="N11" s="694">
        <v>3786891.3702023816</v>
      </c>
      <c r="O11" s="1392" t="s">
        <v>216</v>
      </c>
      <c r="P11" s="1392"/>
      <c r="Q11" s="1392"/>
      <c r="R11" s="690"/>
      <c r="S11" s="694"/>
      <c r="T11" s="693">
        <v>1415643.9064882374</v>
      </c>
      <c r="U11" s="694">
        <v>64698.294354612597</v>
      </c>
      <c r="V11" s="694">
        <v>85620.210751060702</v>
      </c>
      <c r="W11" s="694">
        <v>153108.98892748181</v>
      </c>
      <c r="X11" s="694">
        <v>129173.76020868019</v>
      </c>
      <c r="Y11" s="694">
        <v>738134.74005633092</v>
      </c>
      <c r="Z11" s="694">
        <v>1208647.8833760421</v>
      </c>
      <c r="AA11" s="694">
        <v>459899.36144985352</v>
      </c>
      <c r="AB11" s="694">
        <v>748748.52192618744</v>
      </c>
    </row>
    <row r="12" spans="1:55" s="23" customFormat="1" ht="15" hidden="1" customHeight="1">
      <c r="A12" s="1277" t="s">
        <v>217</v>
      </c>
      <c r="B12" s="1277"/>
      <c r="C12" s="1277"/>
      <c r="D12" s="22"/>
      <c r="E12" s="50">
        <v>38156267.566526264</v>
      </c>
      <c r="F12" s="50">
        <v>36992274.407296374</v>
      </c>
      <c r="G12" s="50">
        <f>SUM(H12:N12)</f>
        <v>33793534.0702032</v>
      </c>
      <c r="H12" s="50">
        <v>21851352.915336061</v>
      </c>
      <c r="I12" s="50">
        <v>6340630.3084233301</v>
      </c>
      <c r="J12" s="50">
        <v>297616.24920692848</v>
      </c>
      <c r="K12" s="50">
        <v>305068.77746287436</v>
      </c>
      <c r="L12" s="50">
        <v>60374.470641156062</v>
      </c>
      <c r="M12" s="50">
        <v>335132.7925878641</v>
      </c>
      <c r="N12" s="50">
        <v>4603358.5565449912</v>
      </c>
      <c r="O12" s="1277" t="s">
        <v>217</v>
      </c>
      <c r="P12" s="1277"/>
      <c r="Q12" s="1277"/>
      <c r="R12" s="22"/>
      <c r="S12" s="50">
        <f>SUM(T12:Y12)</f>
        <v>3198740.3370931558</v>
      </c>
      <c r="T12" s="50">
        <v>1699366.0599113428</v>
      </c>
      <c r="U12" s="50">
        <v>75157.552211297429</v>
      </c>
      <c r="V12" s="50">
        <v>95789.529005912424</v>
      </c>
      <c r="W12" s="50">
        <v>143612.43606145002</v>
      </c>
      <c r="X12" s="50">
        <v>106911.49805856984</v>
      </c>
      <c r="Y12" s="50">
        <v>1077903.2618445836</v>
      </c>
      <c r="Z12" s="50">
        <v>1163993.159229842</v>
      </c>
      <c r="AA12" s="50">
        <v>449973.81647946709</v>
      </c>
      <c r="AB12" s="50">
        <v>714019.34275037365</v>
      </c>
    </row>
    <row r="13" spans="1:55" s="717" customFormat="1" ht="19.5" hidden="1" customHeight="1">
      <c r="A13" s="1392" t="s">
        <v>218</v>
      </c>
      <c r="B13" s="1392"/>
      <c r="C13" s="1392"/>
      <c r="D13" s="690"/>
      <c r="E13" s="50">
        <v>41772861.846913978</v>
      </c>
      <c r="F13" s="50">
        <v>40426985.007039823</v>
      </c>
      <c r="G13" s="50">
        <f>SUM(H13:N13)</f>
        <v>37002088.06108851</v>
      </c>
      <c r="H13" s="50">
        <v>24005055.943400685</v>
      </c>
      <c r="I13" s="50">
        <v>6154905.2945849318</v>
      </c>
      <c r="J13" s="50">
        <v>361809.52729559422</v>
      </c>
      <c r="K13" s="50">
        <v>352598.90561494918</v>
      </c>
      <c r="L13" s="50">
        <v>87422.202595249677</v>
      </c>
      <c r="M13" s="50">
        <v>366049.22572332196</v>
      </c>
      <c r="N13" s="50">
        <v>5674246.9618737763</v>
      </c>
      <c r="O13" s="1392" t="s">
        <v>218</v>
      </c>
      <c r="P13" s="1392"/>
      <c r="Q13" s="1392"/>
      <c r="R13" s="690"/>
      <c r="S13" s="50">
        <f>SUM(T13:Y13)</f>
        <v>3424896.94595135</v>
      </c>
      <c r="T13" s="50">
        <v>1808196.2163160311</v>
      </c>
      <c r="U13" s="50">
        <v>103150.78088428869</v>
      </c>
      <c r="V13" s="50">
        <v>99743.424295973207</v>
      </c>
      <c r="W13" s="50">
        <v>159151.46510906439</v>
      </c>
      <c r="X13" s="50">
        <v>113983.73259329573</v>
      </c>
      <c r="Y13" s="50">
        <v>1140671.3267526969</v>
      </c>
      <c r="Z13" s="50">
        <v>1345876.8398741367</v>
      </c>
      <c r="AA13" s="50">
        <v>433538.30233138299</v>
      </c>
      <c r="AB13" s="50">
        <v>912338.53754275339</v>
      </c>
    </row>
    <row r="14" spans="1:55" s="717" customFormat="1" ht="13.65" hidden="1" customHeight="1">
      <c r="A14" s="1277" t="s">
        <v>219</v>
      </c>
      <c r="B14" s="1277"/>
      <c r="C14" s="1277"/>
      <c r="D14" s="690"/>
      <c r="E14" s="50">
        <f>AH14/12.737</f>
        <v>42144515.372293949</v>
      </c>
      <c r="F14" s="50">
        <f>AI14/12.737</f>
        <v>40962131.687900163</v>
      </c>
      <c r="G14" s="50">
        <f>SUM(H14:N14)</f>
        <v>37380526.309127763</v>
      </c>
      <c r="H14" s="50">
        <f t="shared" ref="H14:N14" si="0">AJ14/12.737</f>
        <v>24484406.996289901</v>
      </c>
      <c r="I14" s="50">
        <f t="shared" si="0"/>
        <v>6067686.8272438096</v>
      </c>
      <c r="J14" s="50">
        <f t="shared" si="0"/>
        <v>342940.72577496857</v>
      </c>
      <c r="K14" s="50">
        <f t="shared" si="0"/>
        <v>350158.01139242103</v>
      </c>
      <c r="L14" s="50">
        <f t="shared" si="0"/>
        <v>84428.698700957393</v>
      </c>
      <c r="M14" s="50">
        <f t="shared" si="0"/>
        <v>348477.99309986003</v>
      </c>
      <c r="N14" s="50">
        <f t="shared" si="0"/>
        <v>5702427.0566258458</v>
      </c>
      <c r="O14" s="1277" t="s">
        <v>219</v>
      </c>
      <c r="P14" s="1277"/>
      <c r="Q14" s="1277"/>
      <c r="R14" s="690"/>
      <c r="S14" s="50">
        <f>SUM(T14:Y14)</f>
        <v>3581605.3787723361</v>
      </c>
      <c r="T14" s="50">
        <f t="shared" ref="T14:AB14" si="1">AU14/12.737</f>
        <v>1861637.6520249746</v>
      </c>
      <c r="U14" s="50">
        <f t="shared" si="1"/>
        <v>107514.83306439634</v>
      </c>
      <c r="V14" s="50">
        <f t="shared" si="1"/>
        <v>106302.799081467</v>
      </c>
      <c r="W14" s="50">
        <f t="shared" si="1"/>
        <v>163918.60742565122</v>
      </c>
      <c r="X14" s="50">
        <f t="shared" si="1"/>
        <v>97849.1085441459</v>
      </c>
      <c r="Y14" s="50">
        <f t="shared" si="1"/>
        <v>1244382.3786317015</v>
      </c>
      <c r="Z14" s="50">
        <f t="shared" si="1"/>
        <v>1182383.6843938048</v>
      </c>
      <c r="AA14" s="50">
        <f t="shared" si="1"/>
        <v>325730.3815733692</v>
      </c>
      <c r="AB14" s="50">
        <f t="shared" si="1"/>
        <v>856653.30282043549</v>
      </c>
      <c r="AD14" s="1230" t="s">
        <v>16</v>
      </c>
      <c r="AE14" s="1230"/>
      <c r="AF14" s="1230"/>
      <c r="AG14" s="330"/>
      <c r="AH14" s="50">
        <v>536794692.29690802</v>
      </c>
      <c r="AI14" s="50">
        <v>521734671.30878443</v>
      </c>
      <c r="AJ14" s="50">
        <v>311857891.91174448</v>
      </c>
      <c r="AK14" s="50">
        <v>77284127.118604407</v>
      </c>
      <c r="AL14" s="50">
        <v>4368036.0241957745</v>
      </c>
      <c r="AM14" s="50">
        <v>4459962.5911052665</v>
      </c>
      <c r="AN14" s="50">
        <v>1075368.3353540944</v>
      </c>
      <c r="AO14" s="50">
        <v>4438564.1981129171</v>
      </c>
      <c r="AP14" s="50">
        <v>72631813.420243397</v>
      </c>
      <c r="AQ14" s="1230" t="s">
        <v>16</v>
      </c>
      <c r="AR14" s="1230"/>
      <c r="AS14" s="1230"/>
      <c r="AT14" s="330"/>
      <c r="AU14" s="50">
        <v>23711678.7738421</v>
      </c>
      <c r="AV14" s="50">
        <v>1369416.4287412162</v>
      </c>
      <c r="AW14" s="50">
        <v>1353978.7519006452</v>
      </c>
      <c r="AX14" s="50">
        <v>2087831.3027805197</v>
      </c>
      <c r="AY14" s="50">
        <v>1246304.0955267863</v>
      </c>
      <c r="AZ14" s="50">
        <v>15849698.356631983</v>
      </c>
      <c r="BA14" s="50">
        <v>15060020.98812389</v>
      </c>
      <c r="BB14" s="50">
        <v>4148827.8701000037</v>
      </c>
      <c r="BC14" s="50">
        <v>10911193.118023887</v>
      </c>
    </row>
    <row r="15" spans="1:55" s="717" customFormat="1" ht="13.65" hidden="1" customHeight="1">
      <c r="A15" s="1392" t="s">
        <v>220</v>
      </c>
      <c r="B15" s="1392"/>
      <c r="C15" s="1392"/>
      <c r="D15" s="690"/>
      <c r="E15" s="50">
        <v>41212179.990529262</v>
      </c>
      <c r="F15" s="50">
        <v>40310550.64431195</v>
      </c>
      <c r="G15" s="50">
        <f>SUM(H15:N15)</f>
        <v>36647606.385123342</v>
      </c>
      <c r="H15" s="50">
        <v>24497213.916754019</v>
      </c>
      <c r="I15" s="50">
        <v>4980640.586688824</v>
      </c>
      <c r="J15" s="50">
        <v>327158.18345007277</v>
      </c>
      <c r="K15" s="50">
        <v>348765.98541615397</v>
      </c>
      <c r="L15" s="50">
        <v>94584.853173746102</v>
      </c>
      <c r="M15" s="50">
        <v>302287.58616481471</v>
      </c>
      <c r="N15" s="50">
        <v>6096955.2734757094</v>
      </c>
      <c r="O15" s="1392" t="s">
        <v>220</v>
      </c>
      <c r="P15" s="1392"/>
      <c r="Q15" s="1392"/>
      <c r="R15" s="690"/>
      <c r="S15" s="50">
        <f>SUM(T15:Y15)</f>
        <v>3662944.2591885841</v>
      </c>
      <c r="T15" s="50">
        <v>1841929.5475643608</v>
      </c>
      <c r="U15" s="50">
        <v>129832.38265855687</v>
      </c>
      <c r="V15" s="50">
        <v>109694.25423688427</v>
      </c>
      <c r="W15" s="50">
        <v>168066.91310654199</v>
      </c>
      <c r="X15" s="50">
        <v>61911.98426872195</v>
      </c>
      <c r="Y15" s="50">
        <v>1351509.1773535179</v>
      </c>
      <c r="Z15" s="50">
        <v>901629.3462173657</v>
      </c>
      <c r="AA15" s="50">
        <v>408653.58576893999</v>
      </c>
      <c r="AB15" s="50">
        <v>492975.76044842595</v>
      </c>
    </row>
    <row r="16" spans="1:55" s="717" customFormat="1" ht="13.65" hidden="1" customHeight="1">
      <c r="A16" s="1392" t="s">
        <v>221</v>
      </c>
      <c r="B16" s="1392"/>
      <c r="C16" s="1392"/>
      <c r="D16" s="690"/>
      <c r="E16" s="693">
        <v>41831884.227947295</v>
      </c>
      <c r="F16" s="694">
        <v>40639292.013985299</v>
      </c>
      <c r="G16" s="50">
        <v>37144025.03356915</v>
      </c>
      <c r="H16" s="694">
        <v>25220554.404049248</v>
      </c>
      <c r="I16" s="694">
        <v>4528842.5505770566</v>
      </c>
      <c r="J16" s="694">
        <v>528069.32979502797</v>
      </c>
      <c r="K16" s="694">
        <v>306626.31201307115</v>
      </c>
      <c r="L16" s="694">
        <v>72384.646764055607</v>
      </c>
      <c r="M16" s="694">
        <v>264556.71945534582</v>
      </c>
      <c r="N16" s="694">
        <v>6222991.070915347</v>
      </c>
      <c r="O16" s="1392" t="s">
        <v>221</v>
      </c>
      <c r="P16" s="1392"/>
      <c r="Q16" s="1392"/>
      <c r="R16" s="690"/>
      <c r="S16" s="50">
        <v>3495266.9804162392</v>
      </c>
      <c r="T16" s="50">
        <v>1677890.5310544758</v>
      </c>
      <c r="U16" s="694">
        <v>129480.98877031762</v>
      </c>
      <c r="V16" s="694">
        <v>87704.423459701793</v>
      </c>
      <c r="W16" s="694">
        <v>152052.8716760223</v>
      </c>
      <c r="X16" s="694">
        <v>120250.72469266465</v>
      </c>
      <c r="Y16" s="694">
        <v>1327887.4407630572</v>
      </c>
      <c r="Z16" s="694">
        <v>1192592.2139619431</v>
      </c>
      <c r="AA16" s="694">
        <v>432079.00909810874</v>
      </c>
      <c r="AB16" s="694">
        <v>760513.20486383454</v>
      </c>
    </row>
    <row r="17" spans="1:56" s="717" customFormat="1" ht="17.25" hidden="1" customHeight="1">
      <c r="A17" s="1392" t="s">
        <v>222</v>
      </c>
      <c r="B17" s="1392"/>
      <c r="C17" s="1392"/>
      <c r="D17" s="690"/>
      <c r="E17" s="693">
        <v>36351802.774204522</v>
      </c>
      <c r="F17" s="694">
        <v>35749044.815590635</v>
      </c>
      <c r="G17" s="50">
        <f>H17+I17+J17+K17+L17+M17+N17</f>
        <v>32382352.940521002</v>
      </c>
      <c r="H17" s="694">
        <v>21903701.178061981</v>
      </c>
      <c r="I17" s="694">
        <v>4589259.9875735166</v>
      </c>
      <c r="J17" s="694">
        <v>504252.56089278834</v>
      </c>
      <c r="K17" s="694">
        <v>391515.31883234152</v>
      </c>
      <c r="L17" s="694">
        <v>80222.394129865919</v>
      </c>
      <c r="M17" s="694">
        <v>235464.23961526551</v>
      </c>
      <c r="N17" s="694">
        <v>4677937.261415245</v>
      </c>
      <c r="O17" s="1392" t="s">
        <v>222</v>
      </c>
      <c r="P17" s="1392"/>
      <c r="Q17" s="1392"/>
      <c r="R17" s="690"/>
      <c r="S17" s="50">
        <f>T17+U17+V17+W17+X17+Y17</f>
        <v>3366691.8750696299</v>
      </c>
      <c r="T17" s="694">
        <v>1651137.6294629022</v>
      </c>
      <c r="U17" s="694">
        <v>122243.5883777549</v>
      </c>
      <c r="V17" s="694">
        <v>73591.683529628717</v>
      </c>
      <c r="W17" s="694">
        <v>150791.28913493053</v>
      </c>
      <c r="X17" s="694">
        <v>90016.913380786063</v>
      </c>
      <c r="Y17" s="694">
        <v>1278910.7711836274</v>
      </c>
      <c r="Z17" s="694">
        <v>602757.95861388464</v>
      </c>
      <c r="AA17" s="694">
        <v>223589.97104516294</v>
      </c>
      <c r="AB17" s="694">
        <v>379167.98756872257</v>
      </c>
    </row>
    <row r="18" spans="1:56" s="717" customFormat="1" ht="15" hidden="1" customHeight="1">
      <c r="A18" s="1392" t="s">
        <v>365</v>
      </c>
      <c r="B18" s="1392"/>
      <c r="C18" s="1392"/>
      <c r="D18" s="690"/>
      <c r="E18" s="680">
        <v>39820027.144423097</v>
      </c>
      <c r="F18" s="680">
        <v>39297108.755200997</v>
      </c>
      <c r="G18" s="243">
        <f>SUM(H18:N18)</f>
        <v>35698591.665724911</v>
      </c>
      <c r="H18" s="680">
        <v>23847461.748577144</v>
      </c>
      <c r="I18" s="680">
        <v>4910125.0430121087</v>
      </c>
      <c r="J18" s="680">
        <v>180815.64004305933</v>
      </c>
      <c r="K18" s="680">
        <v>368448.10162745614</v>
      </c>
      <c r="L18" s="680">
        <v>75843.604297378479</v>
      </c>
      <c r="M18" s="680">
        <v>247212.02716947367</v>
      </c>
      <c r="N18" s="680">
        <v>6068685.5009982921</v>
      </c>
      <c r="O18" s="1392" t="s">
        <v>365</v>
      </c>
      <c r="P18" s="1392"/>
      <c r="Q18" s="1392"/>
      <c r="R18" s="690"/>
      <c r="S18" s="199">
        <f>SUM(T18:Y18)</f>
        <v>3598517.089476089</v>
      </c>
      <c r="T18" s="680">
        <v>1787945.0079228687</v>
      </c>
      <c r="U18" s="680">
        <v>131014.24712993942</v>
      </c>
      <c r="V18" s="680">
        <v>84957.940175508556</v>
      </c>
      <c r="W18" s="680">
        <v>145924.7944457572</v>
      </c>
      <c r="X18" s="680">
        <v>79615.45602337498</v>
      </c>
      <c r="Y18" s="680">
        <v>1369059.6437786401</v>
      </c>
      <c r="Z18" s="680">
        <v>522918.38922212279</v>
      </c>
      <c r="AA18" s="680">
        <v>203114.99980638223</v>
      </c>
      <c r="AB18" s="680">
        <v>319803.38941573998</v>
      </c>
    </row>
    <row r="19" spans="1:56" s="717" customFormat="1" ht="15" hidden="1" customHeight="1">
      <c r="A19" s="1392" t="s">
        <v>979</v>
      </c>
      <c r="B19" s="1392"/>
      <c r="C19" s="1392"/>
      <c r="D19" s="690"/>
      <c r="E19" s="680">
        <f>'[1]27'!E19/'[1]1'!$E$19*1000</f>
        <v>38731168.642797194</v>
      </c>
      <c r="F19" s="680">
        <f>'[1]27'!F19/'[1]1'!$E$19*1000</f>
        <v>37948680.708628163</v>
      </c>
      <c r="G19" s="680">
        <f>'[1]27'!G19/'[1]1'!$E$19*1000</f>
        <v>34390071.643255785</v>
      </c>
      <c r="H19" s="680">
        <f>'[1]27'!H19/'[1]1'!$E$19*1000</f>
        <v>23131522.16182119</v>
      </c>
      <c r="I19" s="680">
        <f>'[1]27'!I19/'[1]1'!$E$19*1000</f>
        <v>4811458.786175698</v>
      </c>
      <c r="J19" s="680">
        <f>'[1]27'!J19/'[1]1'!$E$19*1000</f>
        <v>268320.21658502525</v>
      </c>
      <c r="K19" s="680">
        <f>'[1]27'!K19/'[1]1'!$E$19*1000</f>
        <v>379357.30632263271</v>
      </c>
      <c r="L19" s="680">
        <f>'[1]27'!L19/'[1]1'!$E$19*1000</f>
        <v>84419.453244180826</v>
      </c>
      <c r="M19" s="680">
        <f>'[1]27'!M19/'[1]1'!$E$19*1000</f>
        <v>272357.22414207767</v>
      </c>
      <c r="N19" s="680">
        <f>'[1]27'!N19/'[1]1'!$E$19*1000</f>
        <v>5442636.4949649787</v>
      </c>
      <c r="O19" s="1392" t="s">
        <v>979</v>
      </c>
      <c r="P19" s="1392"/>
      <c r="Q19" s="1392"/>
      <c r="R19" s="690"/>
      <c r="S19" s="680">
        <f>'[1]27'!S19/'[1]1'!$E$19*1000</f>
        <v>3558609.0653724414</v>
      </c>
      <c r="T19" s="680">
        <f>'[1]27'!T19/'[1]1'!$E$19*1000</f>
        <v>1729083.0239460042</v>
      </c>
      <c r="U19" s="680">
        <f>'[1]27'!U19/'[1]1'!$E$19*1000</f>
        <v>137004.3743022258</v>
      </c>
      <c r="V19" s="680">
        <f>'[1]27'!V19/'[1]1'!$E$19*1000</f>
        <v>79589.772452883422</v>
      </c>
      <c r="W19" s="680">
        <f>'[1]27'!W19/'[1]1'!$E$19*1000</f>
        <v>150021.32611465079</v>
      </c>
      <c r="X19" s="680">
        <f>'[1]27'!X19/'[1]1'!$E$19*1000</f>
        <v>85494.679066022261</v>
      </c>
      <c r="Y19" s="680">
        <f>'[1]27'!Y19/'[1]1'!$E$19*1000</f>
        <v>1377415.8894906547</v>
      </c>
      <c r="Z19" s="680">
        <f>'[1]27'!Z19/'[1]1'!$E$19*1000</f>
        <v>782487.93416902062</v>
      </c>
      <c r="AA19" s="680">
        <f>'[1]27'!AA19/'[1]1'!$E$19*1000</f>
        <v>321935.26692492998</v>
      </c>
      <c r="AB19" s="680">
        <f>'[1]27'!AB19/'[1]1'!$E$19*1000</f>
        <v>460552.6672440907</v>
      </c>
    </row>
    <row r="20" spans="1:56" s="717" customFormat="1" ht="15" customHeight="1">
      <c r="A20" s="1392" t="s">
        <v>980</v>
      </c>
      <c r="B20" s="1392"/>
      <c r="C20" s="1392"/>
      <c r="D20" s="690"/>
      <c r="E20" s="680">
        <v>36707776.877159506</v>
      </c>
      <c r="F20" s="680">
        <v>36109927.227299348</v>
      </c>
      <c r="G20" s="199">
        <f>SUM(H20:N20)</f>
        <v>32582708.048462242</v>
      </c>
      <c r="H20" s="680">
        <v>21944892.469442315</v>
      </c>
      <c r="I20" s="680">
        <v>4613387.0277209803</v>
      </c>
      <c r="J20" s="680">
        <v>84306.807110392983</v>
      </c>
      <c r="K20" s="680">
        <v>349479.779129092</v>
      </c>
      <c r="L20" s="680">
        <v>90965.499421935863</v>
      </c>
      <c r="M20" s="680">
        <v>312094.9100682576</v>
      </c>
      <c r="N20" s="680">
        <v>5187581.5555692697</v>
      </c>
      <c r="O20" s="1392" t="s">
        <v>980</v>
      </c>
      <c r="P20" s="1392"/>
      <c r="Q20" s="1392"/>
      <c r="R20" s="690"/>
      <c r="S20" s="199">
        <f>SUM(T20:Y20)</f>
        <v>3527219.1788371084</v>
      </c>
      <c r="T20" s="680">
        <v>1646567.00131221</v>
      </c>
      <c r="U20" s="680">
        <v>148853.27875719883</v>
      </c>
      <c r="V20" s="680">
        <v>75704.177905202319</v>
      </c>
      <c r="W20" s="680">
        <v>143084.10321228</v>
      </c>
      <c r="X20" s="680">
        <v>78544.680508857826</v>
      </c>
      <c r="Y20" s="680">
        <v>1434465.9371413596</v>
      </c>
      <c r="Z20" s="680">
        <v>597849.64986015542</v>
      </c>
      <c r="AA20" s="680">
        <v>234897.5389928284</v>
      </c>
      <c r="AB20" s="680">
        <v>362952.11086732667</v>
      </c>
    </row>
    <row r="21" spans="1:56" s="717" customFormat="1" ht="15" customHeight="1">
      <c r="A21" s="1392" t="s">
        <v>981</v>
      </c>
      <c r="B21" s="1392"/>
      <c r="C21" s="1392"/>
      <c r="D21" s="690"/>
      <c r="E21" s="694">
        <v>36384650.84097667</v>
      </c>
      <c r="F21" s="694">
        <v>35758658.805392958</v>
      </c>
      <c r="G21" s="199">
        <f>SUM(H21:N21)</f>
        <v>32424972.655164994</v>
      </c>
      <c r="H21" s="694">
        <v>21430915.401220392</v>
      </c>
      <c r="I21" s="694">
        <v>4206994.3103250666</v>
      </c>
      <c r="J21" s="694">
        <v>254589.81023957525</v>
      </c>
      <c r="K21" s="694">
        <v>552082.55035323929</v>
      </c>
      <c r="L21" s="694">
        <v>133107.384415523</v>
      </c>
      <c r="M21" s="694">
        <v>463525.75636522658</v>
      </c>
      <c r="N21" s="694">
        <v>5383757.4422459686</v>
      </c>
      <c r="O21" s="1392" t="s">
        <v>981</v>
      </c>
      <c r="P21" s="1392"/>
      <c r="Q21" s="1392"/>
      <c r="R21" s="690"/>
      <c r="S21" s="50">
        <f>SUM(T21:Y21)</f>
        <v>3333686.1502279462</v>
      </c>
      <c r="T21" s="694">
        <v>1545780.9203717569</v>
      </c>
      <c r="U21" s="694">
        <v>142785.79705631375</v>
      </c>
      <c r="V21" s="694">
        <v>67652.575744273257</v>
      </c>
      <c r="W21" s="694">
        <v>154443.40886367502</v>
      </c>
      <c r="X21" s="694">
        <v>68985.155228734351</v>
      </c>
      <c r="Y21" s="694">
        <v>1354038.2929631926</v>
      </c>
      <c r="Z21" s="694">
        <v>625992.03558372671</v>
      </c>
      <c r="AA21" s="694">
        <v>256469.74629398581</v>
      </c>
      <c r="AB21" s="694">
        <v>369522.28928974055</v>
      </c>
    </row>
    <row r="22" spans="1:56" s="717" customFormat="1" ht="15" customHeight="1">
      <c r="A22" s="1392" t="s">
        <v>982</v>
      </c>
      <c r="B22" s="1392"/>
      <c r="C22" s="1392"/>
      <c r="D22" s="690"/>
      <c r="E22" s="680">
        <v>38180245.582422793</v>
      </c>
      <c r="F22" s="680">
        <v>37562421.366287068</v>
      </c>
      <c r="G22" s="199">
        <f>SUM(H22:N22)</f>
        <v>34040341.959376939</v>
      </c>
      <c r="H22" s="680">
        <v>23358123.538604774</v>
      </c>
      <c r="I22" s="680">
        <v>4471807.5374186626</v>
      </c>
      <c r="J22" s="680">
        <v>200045.66643148119</v>
      </c>
      <c r="K22" s="680">
        <v>372284.03011080495</v>
      </c>
      <c r="L22" s="680">
        <v>124354.28463366062</v>
      </c>
      <c r="M22" s="680">
        <v>351175.06538276246</v>
      </c>
      <c r="N22" s="680">
        <v>5162551.8367947908</v>
      </c>
      <c r="O22" s="1392" t="s">
        <v>982</v>
      </c>
      <c r="P22" s="1392"/>
      <c r="Q22" s="1392"/>
      <c r="R22" s="690"/>
      <c r="S22" s="199">
        <f>SUM(T22:Y22)</f>
        <v>3522079.4069100781</v>
      </c>
      <c r="T22" s="680">
        <v>1641694.440087311</v>
      </c>
      <c r="U22" s="680">
        <v>149953.67267053155</v>
      </c>
      <c r="V22" s="680">
        <v>72570.890879590399</v>
      </c>
      <c r="W22" s="680">
        <v>168760.46264781919</v>
      </c>
      <c r="X22" s="680">
        <v>73403.46386352976</v>
      </c>
      <c r="Y22" s="680">
        <v>1415696.4767612964</v>
      </c>
      <c r="Z22" s="680">
        <v>617824.21613576845</v>
      </c>
      <c r="AA22" s="680">
        <v>263277.42664065841</v>
      </c>
      <c r="AB22" s="680">
        <v>354546.78949511022</v>
      </c>
    </row>
    <row r="23" spans="1:56" s="717" customFormat="1" ht="18" customHeight="1">
      <c r="A23" s="1392" t="s">
        <v>983</v>
      </c>
      <c r="B23" s="1392"/>
      <c r="C23" s="1392"/>
      <c r="D23" s="690"/>
      <c r="E23" s="680">
        <v>37099225.316913657</v>
      </c>
      <c r="F23" s="680">
        <v>36354160.471500121</v>
      </c>
      <c r="G23" s="199">
        <f>SUM(H23:N23)</f>
        <v>32810343.420956161</v>
      </c>
      <c r="H23" s="680">
        <v>21585450.285761792</v>
      </c>
      <c r="I23" s="680">
        <v>4530244.1227941802</v>
      </c>
      <c r="J23" s="680">
        <v>169703.53043394125</v>
      </c>
      <c r="K23" s="680">
        <v>627466.3240918559</v>
      </c>
      <c r="L23" s="680">
        <v>167920.25383174527</v>
      </c>
      <c r="M23" s="680">
        <v>303342.0762695595</v>
      </c>
      <c r="N23" s="680">
        <v>5426216.8277730858</v>
      </c>
      <c r="O23" s="1392" t="s">
        <v>983</v>
      </c>
      <c r="P23" s="1392"/>
      <c r="Q23" s="1392"/>
      <c r="R23" s="690"/>
      <c r="S23" s="199">
        <f>SUM(T23:Y23)</f>
        <v>3543817.0505438973</v>
      </c>
      <c r="T23" s="680">
        <v>1603873.9874431179</v>
      </c>
      <c r="U23" s="680">
        <v>166631.72778865224</v>
      </c>
      <c r="V23" s="680">
        <v>74963.177167107919</v>
      </c>
      <c r="W23" s="680">
        <v>153106.6319548116</v>
      </c>
      <c r="X23" s="680">
        <v>94979.457404389323</v>
      </c>
      <c r="Y23" s="680">
        <v>1450262.0687858185</v>
      </c>
      <c r="Z23" s="680">
        <v>745064.84541356505</v>
      </c>
      <c r="AA23" s="680">
        <v>243716.67051033836</v>
      </c>
      <c r="AB23" s="680">
        <v>501348.17490322533</v>
      </c>
    </row>
    <row r="24" spans="1:56" s="984" customFormat="1" ht="18" customHeight="1">
      <c r="A24" s="1380" t="s">
        <v>1147</v>
      </c>
      <c r="B24" s="1380"/>
      <c r="C24" s="1380"/>
      <c r="D24" s="981"/>
      <c r="E24" s="991">
        <v>32879487.357863698</v>
      </c>
      <c r="F24" s="991">
        <v>32355563.102524891</v>
      </c>
      <c r="G24" s="993">
        <f>H24+I24+J24+K24+L24+M24+N24</f>
        <v>28703566.439601332</v>
      </c>
      <c r="H24" s="991">
        <v>18008699.757196754</v>
      </c>
      <c r="I24" s="991">
        <v>4288958.1596180638</v>
      </c>
      <c r="J24" s="991">
        <v>140190.14842389349</v>
      </c>
      <c r="K24" s="991">
        <v>434860.36959829234</v>
      </c>
      <c r="L24" s="991">
        <v>90164.078689305796</v>
      </c>
      <c r="M24" s="991">
        <v>376532.2600289312</v>
      </c>
      <c r="N24" s="991">
        <v>5364161.6660460858</v>
      </c>
      <c r="O24" s="1380" t="s">
        <v>1147</v>
      </c>
      <c r="P24" s="1380"/>
      <c r="Q24" s="1380"/>
      <c r="R24" s="981"/>
      <c r="S24" s="993">
        <f>SUM(T24:Y24)</f>
        <v>3651996.6629235689</v>
      </c>
      <c r="T24" s="991">
        <v>1665043.1022418027</v>
      </c>
      <c r="U24" s="991">
        <v>178650.92964955204</v>
      </c>
      <c r="V24" s="991">
        <v>75208.99168098456</v>
      </c>
      <c r="W24" s="991">
        <v>163530.89444353475</v>
      </c>
      <c r="X24" s="991">
        <v>73236.32991308879</v>
      </c>
      <c r="Y24" s="991">
        <v>1496326.4149946056</v>
      </c>
      <c r="Z24" s="991">
        <v>523924.25533883437</v>
      </c>
      <c r="AA24" s="991">
        <v>219074.00121149188</v>
      </c>
      <c r="AB24" s="991">
        <v>304850.25412734307</v>
      </c>
    </row>
    <row r="25" spans="1:56" s="324" customFormat="1" ht="13.65" customHeight="1">
      <c r="A25" s="1100" t="s">
        <v>17</v>
      </c>
      <c r="B25" s="1100"/>
      <c r="C25" s="1100"/>
      <c r="D25" s="2"/>
      <c r="E25" s="701"/>
      <c r="F25" s="680"/>
      <c r="G25" s="680"/>
      <c r="H25" s="680"/>
      <c r="I25" s="680"/>
      <c r="J25" s="710"/>
      <c r="K25" s="711"/>
      <c r="L25" s="711"/>
      <c r="M25" s="711"/>
      <c r="N25" s="711"/>
      <c r="O25" s="1100" t="s">
        <v>17</v>
      </c>
      <c r="P25" s="1100"/>
      <c r="Q25" s="1100"/>
      <c r="R25" s="718"/>
      <c r="S25" s="711"/>
      <c r="T25" s="711"/>
      <c r="U25" s="711"/>
      <c r="V25" s="711"/>
      <c r="W25" s="711"/>
      <c r="X25" s="711"/>
      <c r="Y25" s="711"/>
      <c r="Z25" s="711"/>
      <c r="AA25" s="711"/>
      <c r="AB25" s="711"/>
    </row>
    <row r="26" spans="1:56" s="43" customFormat="1" ht="13.65" customHeight="1">
      <c r="A26" s="98"/>
      <c r="B26" s="42" t="s">
        <v>301</v>
      </c>
      <c r="C26" s="98"/>
      <c r="D26" s="46"/>
      <c r="E26" s="702">
        <v>10800148.796344452</v>
      </c>
      <c r="F26" s="703">
        <v>10705985.993699303</v>
      </c>
      <c r="G26" s="994">
        <f t="shared" ref="G26:G64" si="2">H26+I26+J26+K26+L26+M26+N26</f>
        <v>9144859.3463172242</v>
      </c>
      <c r="H26" s="439">
        <v>6402767.7752428977</v>
      </c>
      <c r="I26" s="439">
        <v>1079809.8507486014</v>
      </c>
      <c r="J26" s="707">
        <v>45701.143561696081</v>
      </c>
      <c r="K26" s="439">
        <v>184933.9975683447</v>
      </c>
      <c r="L26" s="439">
        <v>26425.270730603945</v>
      </c>
      <c r="M26" s="439">
        <v>119007.8734810227</v>
      </c>
      <c r="N26" s="439">
        <v>1286213.4349840577</v>
      </c>
      <c r="O26" s="98"/>
      <c r="P26" s="42" t="s">
        <v>301</v>
      </c>
      <c r="Q26" s="98"/>
      <c r="R26" s="53"/>
      <c r="S26" s="428">
        <f t="shared" ref="S26:S31" si="3">SUM(T26:Y26)</f>
        <v>1561126.6473820941</v>
      </c>
      <c r="T26" s="439">
        <v>564097.40727035818</v>
      </c>
      <c r="U26" s="439">
        <v>89045.538596806815</v>
      </c>
      <c r="V26" s="439">
        <v>32770.728523071688</v>
      </c>
      <c r="W26" s="439">
        <v>72703.531453525895</v>
      </c>
      <c r="X26" s="439">
        <v>37869.210205123316</v>
      </c>
      <c r="Y26" s="439">
        <v>764640.23133320804</v>
      </c>
      <c r="Z26" s="439">
        <v>94162.802645141914</v>
      </c>
      <c r="AA26" s="439">
        <v>61070.245678247782</v>
      </c>
      <c r="AB26" s="439">
        <v>33092.55696689419</v>
      </c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</row>
    <row r="27" spans="1:56" s="43" customFormat="1" ht="13.65" customHeight="1">
      <c r="A27" s="98"/>
      <c r="B27" s="42" t="s">
        <v>850</v>
      </c>
      <c r="C27" s="98"/>
      <c r="D27" s="46"/>
      <c r="E27" s="702">
        <v>49336017.318220891</v>
      </c>
      <c r="F27" s="703">
        <v>48181195.725751646</v>
      </c>
      <c r="G27" s="994">
        <f t="shared" si="2"/>
        <v>41508724.373697706</v>
      </c>
      <c r="H27" s="703">
        <v>26942464.033865154</v>
      </c>
      <c r="I27" s="439">
        <v>6007388.3319455739</v>
      </c>
      <c r="J27" s="707">
        <v>74395.920772456448</v>
      </c>
      <c r="K27" s="439">
        <v>760601.38324869354</v>
      </c>
      <c r="L27" s="439">
        <v>153322.08474241215</v>
      </c>
      <c r="M27" s="439">
        <v>607055.47524478706</v>
      </c>
      <c r="N27" s="439">
        <v>6963497.1438786248</v>
      </c>
      <c r="O27" s="98"/>
      <c r="P27" s="42" t="s">
        <v>850</v>
      </c>
      <c r="Q27" s="98"/>
      <c r="R27" s="53"/>
      <c r="S27" s="428">
        <f t="shared" si="3"/>
        <v>6672471.3520540027</v>
      </c>
      <c r="T27" s="439">
        <v>2790585.5460354099</v>
      </c>
      <c r="U27" s="439">
        <v>316648.02007177559</v>
      </c>
      <c r="V27" s="439">
        <v>145125.67585552088</v>
      </c>
      <c r="W27" s="439">
        <v>264336.6454430045</v>
      </c>
      <c r="X27" s="439">
        <v>48302.099110568342</v>
      </c>
      <c r="Y27" s="439">
        <v>3107473.3655377231</v>
      </c>
      <c r="Z27" s="439">
        <v>1154821.5924692072</v>
      </c>
      <c r="AA27" s="439">
        <v>333428.83309558837</v>
      </c>
      <c r="AB27" s="439">
        <v>821392.75937361887</v>
      </c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</row>
    <row r="28" spans="1:56" s="43" customFormat="1" ht="13.65" customHeight="1">
      <c r="A28" s="98"/>
      <c r="B28" s="42" t="s">
        <v>851</v>
      </c>
      <c r="C28" s="98"/>
      <c r="D28" s="46"/>
      <c r="E28" s="702">
        <v>112105365.03604817</v>
      </c>
      <c r="F28" s="703">
        <v>110614253.33966188</v>
      </c>
      <c r="G28" s="994">
        <f t="shared" si="2"/>
        <v>99337938.859990031</v>
      </c>
      <c r="H28" s="703">
        <v>59830049.645019189</v>
      </c>
      <c r="I28" s="439">
        <v>15791259.663172062</v>
      </c>
      <c r="J28" s="707">
        <v>346871.90434063209</v>
      </c>
      <c r="K28" s="439">
        <v>1038465.0744077404</v>
      </c>
      <c r="L28" s="439">
        <v>210365.17422441283</v>
      </c>
      <c r="M28" s="439">
        <v>1131020.2343446391</v>
      </c>
      <c r="N28" s="439">
        <v>20989907.164481364</v>
      </c>
      <c r="O28" s="98"/>
      <c r="P28" s="42" t="s">
        <v>851</v>
      </c>
      <c r="Q28" s="98"/>
      <c r="R28" s="53"/>
      <c r="S28" s="428">
        <f t="shared" si="3"/>
        <v>11276314.479671836</v>
      </c>
      <c r="T28" s="439">
        <v>5631812.5936144292</v>
      </c>
      <c r="U28" s="439">
        <v>563623.37292290688</v>
      </c>
      <c r="V28" s="439">
        <v>227901.37253867264</v>
      </c>
      <c r="W28" s="439">
        <v>603519.45715993643</v>
      </c>
      <c r="X28" s="439">
        <v>347924.25068701402</v>
      </c>
      <c r="Y28" s="439">
        <v>3901533.4327488774</v>
      </c>
      <c r="Z28" s="439">
        <v>1491111.696386259</v>
      </c>
      <c r="AA28" s="439">
        <v>709051.17810980289</v>
      </c>
      <c r="AB28" s="439">
        <v>782060.51827645604</v>
      </c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</row>
    <row r="29" spans="1:56" s="43" customFormat="1" ht="13.65" customHeight="1">
      <c r="A29" s="98"/>
      <c r="B29" s="42" t="s">
        <v>852</v>
      </c>
      <c r="C29" s="98"/>
      <c r="D29" s="46"/>
      <c r="E29" s="702">
        <v>312285332.01186341</v>
      </c>
      <c r="F29" s="703">
        <v>306521247.33827794</v>
      </c>
      <c r="G29" s="994">
        <f t="shared" si="2"/>
        <v>277456937.444821</v>
      </c>
      <c r="H29" s="703">
        <v>160032152.49580175</v>
      </c>
      <c r="I29" s="439">
        <v>52780370.49308221</v>
      </c>
      <c r="J29" s="439">
        <v>5462542.6902963622</v>
      </c>
      <c r="K29" s="439">
        <v>4554506.2949655252</v>
      </c>
      <c r="L29" s="439">
        <v>666885.98401239037</v>
      </c>
      <c r="M29" s="439">
        <v>4062810.805489352</v>
      </c>
      <c r="N29" s="439">
        <v>49897668.681173384</v>
      </c>
      <c r="O29" s="98"/>
      <c r="P29" s="42" t="s">
        <v>852</v>
      </c>
      <c r="Q29" s="98"/>
      <c r="R29" s="53"/>
      <c r="S29" s="428">
        <f t="shared" si="3"/>
        <v>29064309.893456969</v>
      </c>
      <c r="T29" s="439">
        <v>15965524.157137012</v>
      </c>
      <c r="U29" s="439">
        <v>1224518.3110727891</v>
      </c>
      <c r="V29" s="439">
        <v>521144.46021054877</v>
      </c>
      <c r="W29" s="439">
        <v>1395249.7295318465</v>
      </c>
      <c r="X29" s="439">
        <v>637089.12783270574</v>
      </c>
      <c r="Y29" s="439">
        <v>9320784.1076720618</v>
      </c>
      <c r="Z29" s="439">
        <v>5764084.6735854214</v>
      </c>
      <c r="AA29" s="439">
        <v>2295221.5042435755</v>
      </c>
      <c r="AB29" s="439">
        <v>3468863.1693418468</v>
      </c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</row>
    <row r="30" spans="1:56" s="43" customFormat="1" ht="13.65" customHeight="1">
      <c r="A30" s="98"/>
      <c r="B30" s="42" t="s">
        <v>853</v>
      </c>
      <c r="C30" s="98"/>
      <c r="D30" s="46"/>
      <c r="E30" s="702">
        <v>762854102.05354893</v>
      </c>
      <c r="F30" s="703">
        <v>746064732.23074889</v>
      </c>
      <c r="G30" s="994">
        <f t="shared" si="2"/>
        <v>674865596.32305682</v>
      </c>
      <c r="H30" s="703">
        <v>390242216.00321734</v>
      </c>
      <c r="I30" s="439">
        <v>120218288.84648265</v>
      </c>
      <c r="J30" s="439">
        <v>2152259.2911197594</v>
      </c>
      <c r="K30" s="439">
        <v>8456167.2477186471</v>
      </c>
      <c r="L30" s="439">
        <v>2490017.8278449322</v>
      </c>
      <c r="M30" s="439">
        <v>10713804.689069908</v>
      </c>
      <c r="N30" s="439">
        <v>140592842.41760358</v>
      </c>
      <c r="O30" s="98"/>
      <c r="P30" s="42" t="s">
        <v>853</v>
      </c>
      <c r="Q30" s="98"/>
      <c r="R30" s="53"/>
      <c r="S30" s="428">
        <f t="shared" si="3"/>
        <v>71199135.90769197</v>
      </c>
      <c r="T30" s="439">
        <v>40047935.796044938</v>
      </c>
      <c r="U30" s="439">
        <v>3015958.4240478063</v>
      </c>
      <c r="V30" s="439">
        <v>1584038.5304378679</v>
      </c>
      <c r="W30" s="439">
        <v>2314757.3968940233</v>
      </c>
      <c r="X30" s="439">
        <v>1197686.1023130587</v>
      </c>
      <c r="Y30" s="439">
        <v>23038759.657954287</v>
      </c>
      <c r="Z30" s="439">
        <v>16789369.822800044</v>
      </c>
      <c r="AA30" s="439">
        <v>6394436.320671685</v>
      </c>
      <c r="AB30" s="439">
        <v>10394933.502128361</v>
      </c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</row>
    <row r="31" spans="1:56" s="43" customFormat="1" ht="13.65" customHeight="1">
      <c r="A31" s="98"/>
      <c r="B31" s="42" t="s">
        <v>306</v>
      </c>
      <c r="C31" s="98"/>
      <c r="D31" s="46"/>
      <c r="E31" s="702">
        <v>2850561947.2222223</v>
      </c>
      <c r="F31" s="703">
        <v>2798747804.814815</v>
      </c>
      <c r="G31" s="994">
        <f t="shared" si="2"/>
        <v>2615655980.7037029</v>
      </c>
      <c r="H31" s="703">
        <v>1536895794.5925925</v>
      </c>
      <c r="I31" s="439">
        <v>379944139.96296299</v>
      </c>
      <c r="J31" s="439">
        <v>1882134.7777777778</v>
      </c>
      <c r="K31" s="439">
        <v>28326665.629629631</v>
      </c>
      <c r="L31" s="439">
        <v>11826429.333333334</v>
      </c>
      <c r="M31" s="439">
        <v>29173399.148148149</v>
      </c>
      <c r="N31" s="439">
        <v>627607417.25925922</v>
      </c>
      <c r="O31" s="98"/>
      <c r="P31" s="42" t="s">
        <v>306</v>
      </c>
      <c r="Q31" s="98"/>
      <c r="R31" s="53"/>
      <c r="S31" s="428">
        <f t="shared" si="3"/>
        <v>183091824.1111111</v>
      </c>
      <c r="T31" s="439">
        <v>114224740.55555555</v>
      </c>
      <c r="U31" s="439">
        <v>5660153.4074074076</v>
      </c>
      <c r="V31" s="439">
        <v>3320818.4814814813</v>
      </c>
      <c r="W31" s="439">
        <v>7277957.4814814813</v>
      </c>
      <c r="X31" s="439">
        <v>1937842.7407407407</v>
      </c>
      <c r="Y31" s="439">
        <v>50670311.444444448</v>
      </c>
      <c r="Z31" s="439">
        <v>51814142.40740741</v>
      </c>
      <c r="AA31" s="439">
        <v>20312530.814814813</v>
      </c>
      <c r="AB31" s="439">
        <v>31501611.592592593</v>
      </c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</row>
    <row r="32" spans="1:56" s="43" customFormat="1" ht="13.65" customHeight="1">
      <c r="A32" s="1100" t="s">
        <v>18</v>
      </c>
      <c r="B32" s="1100"/>
      <c r="C32" s="1100"/>
      <c r="D32" s="2"/>
      <c r="E32" s="702"/>
      <c r="F32" s="703"/>
      <c r="G32" s="439"/>
      <c r="H32" s="703"/>
      <c r="I32" s="439"/>
      <c r="J32" s="439"/>
      <c r="K32" s="439"/>
      <c r="L32" s="439"/>
      <c r="M32" s="439"/>
      <c r="N32" s="439"/>
      <c r="O32" s="1100" t="s">
        <v>18</v>
      </c>
      <c r="P32" s="1100"/>
      <c r="Q32" s="1100"/>
      <c r="R32" s="53"/>
      <c r="S32" s="439"/>
      <c r="T32" s="439"/>
      <c r="U32" s="439"/>
      <c r="V32" s="439"/>
      <c r="W32" s="439"/>
      <c r="X32" s="439"/>
      <c r="Y32" s="439"/>
      <c r="Z32" s="439"/>
      <c r="AA32" s="439"/>
      <c r="AB32" s="439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</row>
    <row r="33" spans="1:56" s="43" customFormat="1" ht="13.65" customHeight="1">
      <c r="A33" s="98"/>
      <c r="B33" s="62" t="s">
        <v>487</v>
      </c>
      <c r="C33" s="98"/>
      <c r="D33" s="46"/>
      <c r="E33" s="702">
        <v>3191240.7570353323</v>
      </c>
      <c r="F33" s="703">
        <v>3140664.6836993238</v>
      </c>
      <c r="G33" s="994">
        <f t="shared" si="2"/>
        <v>2354826.1194836297</v>
      </c>
      <c r="H33" s="703">
        <v>1544563.5672121153</v>
      </c>
      <c r="I33" s="439">
        <v>358822.31617155107</v>
      </c>
      <c r="J33" s="439">
        <v>36037.852971746746</v>
      </c>
      <c r="K33" s="439">
        <v>35724.726646372488</v>
      </c>
      <c r="L33" s="439">
        <v>15434.355048633297</v>
      </c>
      <c r="M33" s="439">
        <v>49101.098313042348</v>
      </c>
      <c r="N33" s="439">
        <v>315142.20312016818</v>
      </c>
      <c r="O33" s="98"/>
      <c r="P33" s="62" t="s">
        <v>487</v>
      </c>
      <c r="Q33" s="98"/>
      <c r="R33" s="53"/>
      <c r="S33" s="428">
        <f t="shared" ref="S33:S42" si="4">SUM(T33:Y33)</f>
        <v>785838.56421569292</v>
      </c>
      <c r="T33" s="439">
        <v>346812.12986773025</v>
      </c>
      <c r="U33" s="439">
        <v>42767.479338132725</v>
      </c>
      <c r="V33" s="439">
        <v>19981.620476120403</v>
      </c>
      <c r="W33" s="439">
        <v>43211.692357013846</v>
      </c>
      <c r="X33" s="439">
        <v>36268.813094419325</v>
      </c>
      <c r="Y33" s="439">
        <v>296796.8290822765</v>
      </c>
      <c r="Z33" s="439">
        <v>50576.073336007728</v>
      </c>
      <c r="AA33" s="439">
        <v>29555.922563192838</v>
      </c>
      <c r="AB33" s="439">
        <v>21020.150772814879</v>
      </c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</row>
    <row r="34" spans="1:56" s="43" customFormat="1" ht="13.65" customHeight="1">
      <c r="A34" s="98"/>
      <c r="B34" s="62" t="s">
        <v>488</v>
      </c>
      <c r="C34" s="98"/>
      <c r="D34" s="46"/>
      <c r="E34" s="702">
        <v>7524420.1373174582</v>
      </c>
      <c r="F34" s="703">
        <v>7445493.397930339</v>
      </c>
      <c r="G34" s="994">
        <f t="shared" si="2"/>
        <v>6025851.2014858462</v>
      </c>
      <c r="H34" s="703">
        <v>3995394.2160858018</v>
      </c>
      <c r="I34" s="439">
        <v>831030.19615221198</v>
      </c>
      <c r="J34" s="439">
        <v>0</v>
      </c>
      <c r="K34" s="439">
        <v>227836.40363082904</v>
      </c>
      <c r="L34" s="439">
        <v>22861.67209012937</v>
      </c>
      <c r="M34" s="439">
        <v>105771.01434132828</v>
      </c>
      <c r="N34" s="439">
        <v>842957.69918554544</v>
      </c>
      <c r="O34" s="98"/>
      <c r="P34" s="62" t="s">
        <v>488</v>
      </c>
      <c r="Q34" s="98"/>
      <c r="R34" s="53"/>
      <c r="S34" s="428">
        <f t="shared" si="4"/>
        <v>1419642.1964444942</v>
      </c>
      <c r="T34" s="439">
        <v>597217.49059818196</v>
      </c>
      <c r="U34" s="439">
        <v>80206.685492425924</v>
      </c>
      <c r="V34" s="439">
        <v>32688.90969186015</v>
      </c>
      <c r="W34" s="439">
        <v>80856.9267552823</v>
      </c>
      <c r="X34" s="439">
        <v>8454.2142114294784</v>
      </c>
      <c r="Y34" s="439">
        <v>620217.9696953143</v>
      </c>
      <c r="Z34" s="439">
        <v>78926.739387118927</v>
      </c>
      <c r="AA34" s="439">
        <v>41380.715555782815</v>
      </c>
      <c r="AB34" s="439">
        <v>37546.023831336148</v>
      </c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</row>
    <row r="35" spans="1:56" s="43" customFormat="1" ht="13.65" customHeight="1">
      <c r="A35" s="42"/>
      <c r="B35" s="62" t="s">
        <v>489</v>
      </c>
      <c r="C35" s="42"/>
      <c r="D35" s="46"/>
      <c r="E35" s="702">
        <v>13681371.87942706</v>
      </c>
      <c r="F35" s="703">
        <v>13561376.676939823</v>
      </c>
      <c r="G35" s="994">
        <f t="shared" si="2"/>
        <v>11265745.402507238</v>
      </c>
      <c r="H35" s="703">
        <v>7811435.5394594176</v>
      </c>
      <c r="I35" s="439">
        <v>1481310.7204539669</v>
      </c>
      <c r="J35" s="439">
        <v>0</v>
      </c>
      <c r="K35" s="439">
        <v>221418.08211490308</v>
      </c>
      <c r="L35" s="439">
        <v>28008.888547050447</v>
      </c>
      <c r="M35" s="439">
        <v>129242.80112493809</v>
      </c>
      <c r="N35" s="439">
        <v>1594329.3708069623</v>
      </c>
      <c r="O35" s="42"/>
      <c r="P35" s="62" t="s">
        <v>489</v>
      </c>
      <c r="Q35" s="42"/>
      <c r="R35" s="53"/>
      <c r="S35" s="428">
        <f t="shared" si="4"/>
        <v>2295631.2744325753</v>
      </c>
      <c r="T35" s="439">
        <v>861103.3746772497</v>
      </c>
      <c r="U35" s="439">
        <v>111451.72070307638</v>
      </c>
      <c r="V35" s="439">
        <v>47816.653661061377</v>
      </c>
      <c r="W35" s="439">
        <v>103731.95890943537</v>
      </c>
      <c r="X35" s="439">
        <v>7327.4429695846884</v>
      </c>
      <c r="Y35" s="439">
        <v>1164200.1235121677</v>
      </c>
      <c r="Z35" s="439">
        <v>119995.20248724867</v>
      </c>
      <c r="AA35" s="439">
        <v>84696.191280933359</v>
      </c>
      <c r="AB35" s="439">
        <v>35299.011206315306</v>
      </c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</row>
    <row r="36" spans="1:56" s="43" customFormat="1" ht="13.65" customHeight="1">
      <c r="A36" s="42"/>
      <c r="B36" s="62" t="s">
        <v>490</v>
      </c>
      <c r="C36" s="42"/>
      <c r="D36" s="46"/>
      <c r="E36" s="702">
        <v>29768692.764606852</v>
      </c>
      <c r="F36" s="703">
        <v>29343746.068638548</v>
      </c>
      <c r="G36" s="994">
        <f t="shared" si="2"/>
        <v>25232031.768242635</v>
      </c>
      <c r="H36" s="703">
        <v>16763538.28328494</v>
      </c>
      <c r="I36" s="439">
        <v>3546235.0816824324</v>
      </c>
      <c r="J36" s="439">
        <v>44139.164133115919</v>
      </c>
      <c r="K36" s="439">
        <v>444403.01992703241</v>
      </c>
      <c r="L36" s="439">
        <v>79653.931708803168</v>
      </c>
      <c r="M36" s="439">
        <v>368323.08769672253</v>
      </c>
      <c r="N36" s="439">
        <v>3985739.1998095871</v>
      </c>
      <c r="O36" s="42"/>
      <c r="P36" s="62" t="s">
        <v>490</v>
      </c>
      <c r="Q36" s="42"/>
      <c r="R36" s="53"/>
      <c r="S36" s="428">
        <f t="shared" si="4"/>
        <v>4111714.300395932</v>
      </c>
      <c r="T36" s="439">
        <v>1612677.9774660275</v>
      </c>
      <c r="U36" s="439">
        <v>274013.23275222268</v>
      </c>
      <c r="V36" s="439">
        <v>92660.108698242853</v>
      </c>
      <c r="W36" s="439">
        <v>193844.56313851633</v>
      </c>
      <c r="X36" s="439">
        <v>87598.305691726855</v>
      </c>
      <c r="Y36" s="439">
        <v>1850920.1126491956</v>
      </c>
      <c r="Z36" s="439">
        <v>424946.69596830447</v>
      </c>
      <c r="AA36" s="439">
        <v>187727.16521970704</v>
      </c>
      <c r="AB36" s="439">
        <v>237219.53074859758</v>
      </c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</row>
    <row r="37" spans="1:56" s="43" customFormat="1" ht="13.65" customHeight="1">
      <c r="A37" s="42"/>
      <c r="B37" s="62" t="s">
        <v>491</v>
      </c>
      <c r="C37" s="42"/>
      <c r="D37" s="46"/>
      <c r="E37" s="702">
        <v>69257109.891118452</v>
      </c>
      <c r="F37" s="703">
        <v>68264033.068320245</v>
      </c>
      <c r="G37" s="994">
        <f t="shared" si="2"/>
        <v>58635781.678293094</v>
      </c>
      <c r="H37" s="703">
        <v>38260197.673603982</v>
      </c>
      <c r="I37" s="439">
        <v>6938774.7383051552</v>
      </c>
      <c r="J37" s="439">
        <v>310185.46728855756</v>
      </c>
      <c r="K37" s="439">
        <v>1132175.3984666539</v>
      </c>
      <c r="L37" s="439">
        <v>194847.17941485759</v>
      </c>
      <c r="M37" s="439">
        <v>825295.57394879428</v>
      </c>
      <c r="N37" s="439">
        <v>10974305.647265093</v>
      </c>
      <c r="O37" s="42"/>
      <c r="P37" s="62" t="s">
        <v>491</v>
      </c>
      <c r="Q37" s="42"/>
      <c r="R37" s="53"/>
      <c r="S37" s="428">
        <f t="shared" si="4"/>
        <v>9628251.3900271766</v>
      </c>
      <c r="T37" s="439">
        <v>3652308.1583898631</v>
      </c>
      <c r="U37" s="439">
        <v>408525.81911343895</v>
      </c>
      <c r="V37" s="439">
        <v>134890.1264761746</v>
      </c>
      <c r="W37" s="439">
        <v>345086.77652059996</v>
      </c>
      <c r="X37" s="439">
        <v>263202.85221589508</v>
      </c>
      <c r="Y37" s="439">
        <v>4824237.6573112048</v>
      </c>
      <c r="Z37" s="439">
        <v>993076.82279822079</v>
      </c>
      <c r="AA37" s="439">
        <v>483498.31505428214</v>
      </c>
      <c r="AB37" s="439">
        <v>509578.50774393894</v>
      </c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</row>
    <row r="38" spans="1:56" s="43" customFormat="1" ht="13.65" customHeight="1">
      <c r="A38" s="42"/>
      <c r="B38" s="62" t="s">
        <v>492</v>
      </c>
      <c r="C38" s="42"/>
      <c r="D38" s="46"/>
      <c r="E38" s="702">
        <v>150116050.03569442</v>
      </c>
      <c r="F38" s="703">
        <v>147905396.32630587</v>
      </c>
      <c r="G38" s="994">
        <f t="shared" si="2"/>
        <v>134868066.90660906</v>
      </c>
      <c r="H38" s="703">
        <v>86576770.138797209</v>
      </c>
      <c r="I38" s="439">
        <v>20511212.123950534</v>
      </c>
      <c r="J38" s="439">
        <v>453924.97247936582</v>
      </c>
      <c r="K38" s="439">
        <v>1768332.2179147396</v>
      </c>
      <c r="L38" s="439">
        <v>273474.8785363927</v>
      </c>
      <c r="M38" s="439">
        <v>1687169.2687988936</v>
      </c>
      <c r="N38" s="439">
        <v>23597183.306131944</v>
      </c>
      <c r="O38" s="42"/>
      <c r="P38" s="62" t="s">
        <v>492</v>
      </c>
      <c r="Q38" s="42"/>
      <c r="R38" s="53"/>
      <c r="S38" s="428">
        <f t="shared" si="4"/>
        <v>13037329.419696771</v>
      </c>
      <c r="T38" s="439">
        <v>6460647.3361873962</v>
      </c>
      <c r="U38" s="439">
        <v>639933.85855365417</v>
      </c>
      <c r="V38" s="439">
        <v>268008.21108740242</v>
      </c>
      <c r="W38" s="439">
        <v>691625.26416330901</v>
      </c>
      <c r="X38" s="439">
        <v>227595.84724090109</v>
      </c>
      <c r="Y38" s="439">
        <v>4749518.9024641057</v>
      </c>
      <c r="Z38" s="439">
        <v>2210653.709388589</v>
      </c>
      <c r="AA38" s="439">
        <v>816596.0680864983</v>
      </c>
      <c r="AB38" s="439">
        <v>1394057.6413020908</v>
      </c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</row>
    <row r="39" spans="1:56" s="43" customFormat="1" ht="13.65" customHeight="1">
      <c r="A39" s="42"/>
      <c r="B39" s="62" t="s">
        <v>493</v>
      </c>
      <c r="C39" s="42"/>
      <c r="D39" s="46"/>
      <c r="E39" s="702">
        <v>339705069.34310222</v>
      </c>
      <c r="F39" s="703">
        <v>332794720.97099036</v>
      </c>
      <c r="G39" s="994">
        <f t="shared" si="2"/>
        <v>305523915.01372874</v>
      </c>
      <c r="H39" s="703">
        <v>171012369.05851069</v>
      </c>
      <c r="I39" s="439">
        <v>61321651.650337048</v>
      </c>
      <c r="J39" s="439">
        <v>828756.95914754597</v>
      </c>
      <c r="K39" s="439">
        <v>3350055.0481957956</v>
      </c>
      <c r="L39" s="439">
        <v>592520.11844093422</v>
      </c>
      <c r="M39" s="439">
        <v>2349124.2044657907</v>
      </c>
      <c r="N39" s="439">
        <v>66069437.974630974</v>
      </c>
      <c r="O39" s="42"/>
      <c r="P39" s="62" t="s">
        <v>493</v>
      </c>
      <c r="Q39" s="42"/>
      <c r="R39" s="53"/>
      <c r="S39" s="428">
        <f t="shared" si="4"/>
        <v>27270805.95726157</v>
      </c>
      <c r="T39" s="439">
        <v>15107510.556106165</v>
      </c>
      <c r="U39" s="439">
        <v>1065135.0420834478</v>
      </c>
      <c r="V39" s="439">
        <v>553037.34419665905</v>
      </c>
      <c r="W39" s="439">
        <v>886732.54801384115</v>
      </c>
      <c r="X39" s="439">
        <v>486349.91157755489</v>
      </c>
      <c r="Y39" s="439">
        <v>9172040.5552839022</v>
      </c>
      <c r="Z39" s="439">
        <v>6910348.3721118905</v>
      </c>
      <c r="AA39" s="439">
        <v>2723534.7282294128</v>
      </c>
      <c r="AB39" s="439">
        <v>4186813.6438824795</v>
      </c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</row>
    <row r="40" spans="1:56" s="43" customFormat="1" ht="13.65" customHeight="1">
      <c r="A40" s="42"/>
      <c r="B40" s="62" t="s">
        <v>494</v>
      </c>
      <c r="C40" s="42"/>
      <c r="D40" s="46"/>
      <c r="E40" s="702">
        <v>633433166.65965438</v>
      </c>
      <c r="F40" s="703">
        <v>617435414.54899776</v>
      </c>
      <c r="G40" s="994">
        <f t="shared" si="2"/>
        <v>562377440.16870844</v>
      </c>
      <c r="H40" s="703">
        <v>320810945.57888836</v>
      </c>
      <c r="I40" s="439">
        <v>107534823.06329522</v>
      </c>
      <c r="J40" s="439">
        <v>2047018.1589755097</v>
      </c>
      <c r="K40" s="439">
        <v>10046286.859685291</v>
      </c>
      <c r="L40" s="439">
        <v>1421716.9855586032</v>
      </c>
      <c r="M40" s="439">
        <v>11105112.955914553</v>
      </c>
      <c r="N40" s="439">
        <v>109411536.5663909</v>
      </c>
      <c r="O40" s="42"/>
      <c r="P40" s="62" t="s">
        <v>494</v>
      </c>
      <c r="Q40" s="42"/>
      <c r="R40" s="53"/>
      <c r="S40" s="428">
        <f t="shared" si="4"/>
        <v>55057974.380289167</v>
      </c>
      <c r="T40" s="439">
        <v>31463629.037424903</v>
      </c>
      <c r="U40" s="439">
        <v>2322159.0099661425</v>
      </c>
      <c r="V40" s="439">
        <v>1897066.8472831517</v>
      </c>
      <c r="W40" s="439">
        <v>2379030.2353984467</v>
      </c>
      <c r="X40" s="439">
        <v>1397555.5899042231</v>
      </c>
      <c r="Y40" s="439">
        <v>15598533.660312295</v>
      </c>
      <c r="Z40" s="439">
        <v>15997752.11065663</v>
      </c>
      <c r="AA40" s="439">
        <v>5633682.527151783</v>
      </c>
      <c r="AB40" s="439">
        <v>10364069.583504846</v>
      </c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</row>
    <row r="41" spans="1:56" s="43" customFormat="1" ht="13.65" customHeight="1">
      <c r="A41" s="42"/>
      <c r="B41" s="62" t="s">
        <v>495</v>
      </c>
      <c r="C41" s="42"/>
      <c r="D41" s="46"/>
      <c r="E41" s="702">
        <v>1437778432.1381223</v>
      </c>
      <c r="F41" s="703">
        <v>1410450354.568469</v>
      </c>
      <c r="G41" s="994">
        <f t="shared" si="2"/>
        <v>1294685342.8396153</v>
      </c>
      <c r="H41" s="703">
        <v>728653302.78351891</v>
      </c>
      <c r="I41" s="439">
        <v>226574103.22262371</v>
      </c>
      <c r="J41" s="439">
        <v>21176865.671076953</v>
      </c>
      <c r="K41" s="439">
        <v>14783009.289090466</v>
      </c>
      <c r="L41" s="439">
        <v>4538079.8094758745</v>
      </c>
      <c r="M41" s="439">
        <v>14897241.400938658</v>
      </c>
      <c r="N41" s="439">
        <v>284062740.66289079</v>
      </c>
      <c r="O41" s="42"/>
      <c r="P41" s="62" t="s">
        <v>495</v>
      </c>
      <c r="Q41" s="42"/>
      <c r="R41" s="53"/>
      <c r="S41" s="428">
        <f t="shared" si="4"/>
        <v>115765011.72885355</v>
      </c>
      <c r="T41" s="439">
        <v>67625437.10232988</v>
      </c>
      <c r="U41" s="439">
        <v>4622843.7184840394</v>
      </c>
      <c r="V41" s="439">
        <v>1523002.1374398915</v>
      </c>
      <c r="W41" s="439">
        <v>3552492.5563960937</v>
      </c>
      <c r="X41" s="439">
        <v>1420445.1099517816</v>
      </c>
      <c r="Y41" s="439">
        <v>37020791.104251854</v>
      </c>
      <c r="Z41" s="439">
        <v>27328077.569653399</v>
      </c>
      <c r="AA41" s="439">
        <v>9565068.1582896002</v>
      </c>
      <c r="AB41" s="439">
        <v>17763009.411363795</v>
      </c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</row>
    <row r="42" spans="1:56" s="43" customFormat="1" ht="13.65" customHeight="1">
      <c r="A42" s="42"/>
      <c r="B42" s="62" t="s">
        <v>432</v>
      </c>
      <c r="C42" s="42"/>
      <c r="D42" s="46"/>
      <c r="E42" s="702">
        <v>5157831610.727273</v>
      </c>
      <c r="F42" s="703">
        <v>5076399766.818182</v>
      </c>
      <c r="G42" s="994">
        <f t="shared" si="2"/>
        <v>4831230735.454546</v>
      </c>
      <c r="H42" s="703">
        <v>3040663821.090909</v>
      </c>
      <c r="I42" s="439">
        <v>552710224.4545455</v>
      </c>
      <c r="J42" s="439">
        <v>4619785.3636363633</v>
      </c>
      <c r="K42" s="439">
        <v>40052399.363636367</v>
      </c>
      <c r="L42" s="439">
        <v>23246959.454545453</v>
      </c>
      <c r="M42" s="439">
        <v>50635433.81818182</v>
      </c>
      <c r="N42" s="439">
        <v>1119302111.909091</v>
      </c>
      <c r="O42" s="42"/>
      <c r="P42" s="62" t="s">
        <v>432</v>
      </c>
      <c r="Q42" s="42"/>
      <c r="R42" s="53"/>
      <c r="S42" s="428">
        <f t="shared" si="4"/>
        <v>245169031.36363637</v>
      </c>
      <c r="T42" s="439">
        <v>147162735.18181819</v>
      </c>
      <c r="U42" s="439">
        <v>6347642.1818181816</v>
      </c>
      <c r="V42" s="439">
        <v>6079176.9090909092</v>
      </c>
      <c r="W42" s="439">
        <v>13028813.363636363</v>
      </c>
      <c r="X42" s="439">
        <v>2869229.0909090908</v>
      </c>
      <c r="Y42" s="439">
        <v>69681434.63636364</v>
      </c>
      <c r="Z42" s="439">
        <v>81431843.909090906</v>
      </c>
      <c r="AA42" s="439">
        <v>31821686.90909091</v>
      </c>
      <c r="AB42" s="439">
        <v>49610157</v>
      </c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</row>
    <row r="43" spans="1:56" s="43" customFormat="1" ht="13.65" customHeight="1">
      <c r="A43" s="1100" t="s">
        <v>19</v>
      </c>
      <c r="B43" s="1100"/>
      <c r="C43" s="1100"/>
      <c r="D43" s="46"/>
      <c r="E43" s="702"/>
      <c r="F43" s="703"/>
      <c r="G43" s="439"/>
      <c r="H43" s="703"/>
      <c r="I43" s="439"/>
      <c r="J43" s="439"/>
      <c r="K43" s="439"/>
      <c r="L43" s="439"/>
      <c r="M43" s="439"/>
      <c r="N43" s="439"/>
      <c r="O43" s="1100" t="s">
        <v>19</v>
      </c>
      <c r="P43" s="1100"/>
      <c r="Q43" s="1100"/>
      <c r="R43" s="53"/>
      <c r="S43" s="428"/>
      <c r="T43" s="439"/>
      <c r="U43" s="439"/>
      <c r="V43" s="439"/>
      <c r="W43" s="439"/>
      <c r="X43" s="439"/>
      <c r="Y43" s="439"/>
      <c r="Z43" s="439"/>
      <c r="AA43" s="439"/>
      <c r="AB43" s="439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</row>
    <row r="44" spans="1:56" s="43" customFormat="1" ht="13.65" customHeight="1">
      <c r="A44" s="42"/>
      <c r="B44" s="62" t="s">
        <v>487</v>
      </c>
      <c r="C44" s="42"/>
      <c r="D44" s="46"/>
      <c r="E44" s="702">
        <v>2737741.3707130817</v>
      </c>
      <c r="F44" s="703">
        <v>2686076.3737043999</v>
      </c>
      <c r="G44" s="994">
        <f t="shared" si="2"/>
        <v>1890148.6957065843</v>
      </c>
      <c r="H44" s="703">
        <v>1187881.7886061214</v>
      </c>
      <c r="I44" s="439">
        <v>344052.36601228325</v>
      </c>
      <c r="J44" s="439">
        <v>3108.8474000613805</v>
      </c>
      <c r="K44" s="439">
        <v>33882.256481432763</v>
      </c>
      <c r="L44" s="439">
        <v>15296.36872874704</v>
      </c>
      <c r="M44" s="439">
        <v>46101.29544187228</v>
      </c>
      <c r="N44" s="439">
        <v>259825.77303606589</v>
      </c>
      <c r="O44" s="42"/>
      <c r="P44" s="62" t="s">
        <v>487</v>
      </c>
      <c r="Q44" s="42"/>
      <c r="R44" s="53"/>
      <c r="S44" s="428">
        <f t="shared" ref="S44:S53" si="5">SUM(T44:Y44)</f>
        <v>795927.67799781309</v>
      </c>
      <c r="T44" s="439">
        <v>348110.85608825553</v>
      </c>
      <c r="U44" s="439">
        <v>43330.012128413531</v>
      </c>
      <c r="V44" s="439">
        <v>20270.721192545068</v>
      </c>
      <c r="W44" s="439">
        <v>51916.253892167777</v>
      </c>
      <c r="X44" s="439">
        <v>46998.560427639452</v>
      </c>
      <c r="Y44" s="439">
        <v>285301.27426879178</v>
      </c>
      <c r="Z44" s="439">
        <v>51664.997008681923</v>
      </c>
      <c r="AA44" s="439">
        <v>29638.107681234804</v>
      </c>
      <c r="AB44" s="439">
        <v>22026.889327447105</v>
      </c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</row>
    <row r="45" spans="1:56" s="43" customFormat="1" ht="13.65" customHeight="1">
      <c r="A45" s="42"/>
      <c r="B45" s="62" t="s">
        <v>488</v>
      </c>
      <c r="C45" s="42"/>
      <c r="D45" s="46"/>
      <c r="E45" s="702">
        <v>7255143.6988525009</v>
      </c>
      <c r="F45" s="703">
        <v>7182329.9716421198</v>
      </c>
      <c r="G45" s="994">
        <f t="shared" si="2"/>
        <v>5795071.7622266524</v>
      </c>
      <c r="H45" s="703">
        <v>3676758.6846482176</v>
      </c>
      <c r="I45" s="439">
        <v>873950.15940587339</v>
      </c>
      <c r="J45" s="439">
        <v>40127.61919472037</v>
      </c>
      <c r="K45" s="439">
        <v>220615.11614187702</v>
      </c>
      <c r="L45" s="439">
        <v>23602.182687388791</v>
      </c>
      <c r="M45" s="439">
        <v>115444.61262285736</v>
      </c>
      <c r="N45" s="439">
        <v>844573.38752571878</v>
      </c>
      <c r="O45" s="42"/>
      <c r="P45" s="62" t="s">
        <v>488</v>
      </c>
      <c r="Q45" s="42"/>
      <c r="R45" s="53"/>
      <c r="S45" s="428">
        <f t="shared" si="5"/>
        <v>1387258.2094154661</v>
      </c>
      <c r="T45" s="439">
        <v>564443.93750707572</v>
      </c>
      <c r="U45" s="439">
        <v>79850.310851475646</v>
      </c>
      <c r="V45" s="439">
        <v>33051.804115259423</v>
      </c>
      <c r="W45" s="439">
        <v>86850.615931726672</v>
      </c>
      <c r="X45" s="439">
        <v>7756.8483617506217</v>
      </c>
      <c r="Y45" s="439">
        <v>615304.69264817808</v>
      </c>
      <c r="Z45" s="439">
        <v>72813.727210383717</v>
      </c>
      <c r="AA45" s="439">
        <v>43255.542842082308</v>
      </c>
      <c r="AB45" s="439">
        <v>29558.184368301409</v>
      </c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</row>
    <row r="46" spans="1:56" s="43" customFormat="1" ht="13.65" customHeight="1">
      <c r="A46" s="42"/>
      <c r="B46" s="62" t="s">
        <v>489</v>
      </c>
      <c r="C46" s="42"/>
      <c r="D46" s="46"/>
      <c r="E46" s="702">
        <v>13747770.063415308</v>
      </c>
      <c r="F46" s="703">
        <v>13560899.748106107</v>
      </c>
      <c r="G46" s="994">
        <f t="shared" si="2"/>
        <v>11267822.159993909</v>
      </c>
      <c r="H46" s="703">
        <v>7827405.9713453269</v>
      </c>
      <c r="I46" s="439">
        <v>1426978.6925950306</v>
      </c>
      <c r="J46" s="439">
        <v>1050.6141533522175</v>
      </c>
      <c r="K46" s="439">
        <v>226652.54336539994</v>
      </c>
      <c r="L46" s="439">
        <v>29943.185430578273</v>
      </c>
      <c r="M46" s="439">
        <v>126643.14863817189</v>
      </c>
      <c r="N46" s="439">
        <v>1629148.0044660487</v>
      </c>
      <c r="O46" s="42"/>
      <c r="P46" s="62" t="s">
        <v>489</v>
      </c>
      <c r="Q46" s="42"/>
      <c r="R46" s="53"/>
      <c r="S46" s="428">
        <f t="shared" si="5"/>
        <v>2293077.5881121904</v>
      </c>
      <c r="T46" s="439">
        <v>855362.23685997142</v>
      </c>
      <c r="U46" s="439">
        <v>111256.18635398545</v>
      </c>
      <c r="V46" s="439">
        <v>48973.390599364138</v>
      </c>
      <c r="W46" s="439">
        <v>92174.237534996486</v>
      </c>
      <c r="X46" s="439">
        <v>9094.0429416179777</v>
      </c>
      <c r="Y46" s="439">
        <v>1176217.4938222549</v>
      </c>
      <c r="Z46" s="439">
        <v>186870.31530921179</v>
      </c>
      <c r="AA46" s="439">
        <v>89218.685523139036</v>
      </c>
      <c r="AB46" s="439">
        <v>97651.629786072735</v>
      </c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</row>
    <row r="47" spans="1:56" s="43" customFormat="1" ht="13.65" customHeight="1">
      <c r="A47" s="98"/>
      <c r="B47" s="62" t="s">
        <v>490</v>
      </c>
      <c r="C47" s="98"/>
      <c r="D47" s="46"/>
      <c r="E47" s="702">
        <v>28931318.66210565</v>
      </c>
      <c r="F47" s="703">
        <v>28365101.061206024</v>
      </c>
      <c r="G47" s="994">
        <f t="shared" si="2"/>
        <v>24070667.852299515</v>
      </c>
      <c r="H47" s="703">
        <v>16081735.046311267</v>
      </c>
      <c r="I47" s="439">
        <v>3271340.1901180418</v>
      </c>
      <c r="J47" s="439">
        <v>135745.62838399806</v>
      </c>
      <c r="K47" s="439">
        <v>403039.04248821229</v>
      </c>
      <c r="L47" s="439">
        <v>69740.855595474437</v>
      </c>
      <c r="M47" s="439">
        <v>367662.42896415049</v>
      </c>
      <c r="N47" s="439">
        <v>3741404.6604383728</v>
      </c>
      <c r="O47" s="98"/>
      <c r="P47" s="62" t="s">
        <v>490</v>
      </c>
      <c r="Q47" s="98"/>
      <c r="R47" s="53"/>
      <c r="S47" s="428">
        <f t="shared" si="5"/>
        <v>4294433.2089065202</v>
      </c>
      <c r="T47" s="439">
        <v>1642037.2116109573</v>
      </c>
      <c r="U47" s="439">
        <v>272324.97178300284</v>
      </c>
      <c r="V47" s="439">
        <v>95377.841434872753</v>
      </c>
      <c r="W47" s="439">
        <v>185190.27207000219</v>
      </c>
      <c r="X47" s="439">
        <v>52868.510686918518</v>
      </c>
      <c r="Y47" s="439">
        <v>2046634.4013207662</v>
      </c>
      <c r="Z47" s="439">
        <v>566217.60089962545</v>
      </c>
      <c r="AA47" s="439">
        <v>187461.33736894361</v>
      </c>
      <c r="AB47" s="439">
        <v>378756.26353068202</v>
      </c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</row>
    <row r="48" spans="1:56" s="43" customFormat="1" ht="13.65" customHeight="1">
      <c r="A48" s="98"/>
      <c r="B48" s="62" t="s">
        <v>491</v>
      </c>
      <c r="C48" s="98"/>
      <c r="D48" s="46"/>
      <c r="E48" s="702">
        <v>66515068.231072076</v>
      </c>
      <c r="F48" s="703">
        <v>65783144.285067029</v>
      </c>
      <c r="G48" s="994">
        <f t="shared" si="2"/>
        <v>56787534.62391708</v>
      </c>
      <c r="H48" s="703">
        <v>37110520.491302952</v>
      </c>
      <c r="I48" s="439">
        <v>7384838.8878058959</v>
      </c>
      <c r="J48" s="439">
        <v>269952.35074165551</v>
      </c>
      <c r="K48" s="439">
        <v>1175753.0120709296</v>
      </c>
      <c r="L48" s="439">
        <v>206766.73281613726</v>
      </c>
      <c r="M48" s="439">
        <v>832909.5035279498</v>
      </c>
      <c r="N48" s="439">
        <v>9806793.645651564</v>
      </c>
      <c r="O48" s="98"/>
      <c r="P48" s="62" t="s">
        <v>491</v>
      </c>
      <c r="Q48" s="98"/>
      <c r="R48" s="53"/>
      <c r="S48" s="428">
        <f t="shared" si="5"/>
        <v>8995609.6611499637</v>
      </c>
      <c r="T48" s="439">
        <v>3479188.5306500047</v>
      </c>
      <c r="U48" s="439">
        <v>405373.86383009411</v>
      </c>
      <c r="V48" s="439">
        <v>134602.64738145156</v>
      </c>
      <c r="W48" s="439">
        <v>313214.04888867395</v>
      </c>
      <c r="X48" s="439">
        <v>264398.7475453557</v>
      </c>
      <c r="Y48" s="439">
        <v>4398831.8228543838</v>
      </c>
      <c r="Z48" s="439">
        <v>731923.94600504579</v>
      </c>
      <c r="AA48" s="439">
        <v>444744.45129074081</v>
      </c>
      <c r="AB48" s="439">
        <v>287179.49471430492</v>
      </c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</row>
    <row r="49" spans="1:56" s="43" customFormat="1" ht="13.65" customHeight="1">
      <c r="A49" s="98"/>
      <c r="B49" s="62" t="s">
        <v>492</v>
      </c>
      <c r="C49" s="98"/>
      <c r="D49" s="46"/>
      <c r="E49" s="702">
        <v>156129150.48428112</v>
      </c>
      <c r="F49" s="703">
        <v>153988771.91596401</v>
      </c>
      <c r="G49" s="994">
        <f t="shared" si="2"/>
        <v>140321586.21845359</v>
      </c>
      <c r="H49" s="703">
        <v>88683317.329456896</v>
      </c>
      <c r="I49" s="439">
        <v>20933808.251648687</v>
      </c>
      <c r="J49" s="439">
        <v>532640.2424328085</v>
      </c>
      <c r="K49" s="439">
        <v>1797790.3643075814</v>
      </c>
      <c r="L49" s="439">
        <v>295196.54921525338</v>
      </c>
      <c r="M49" s="439">
        <v>1940641.0338869388</v>
      </c>
      <c r="N49" s="439">
        <v>26138192.4475054</v>
      </c>
      <c r="O49" s="98"/>
      <c r="P49" s="62" t="s">
        <v>492</v>
      </c>
      <c r="Q49" s="98"/>
      <c r="R49" s="53"/>
      <c r="S49" s="428">
        <f t="shared" si="5"/>
        <v>13667185.697510477</v>
      </c>
      <c r="T49" s="439">
        <v>6786836.5701769786</v>
      </c>
      <c r="U49" s="439">
        <v>648847.33739961521</v>
      </c>
      <c r="V49" s="439">
        <v>300813.28592853399</v>
      </c>
      <c r="W49" s="439">
        <v>697645.76920997305</v>
      </c>
      <c r="X49" s="439">
        <v>253349.81136073693</v>
      </c>
      <c r="Y49" s="439">
        <v>4979692.9234346384</v>
      </c>
      <c r="Z49" s="439">
        <v>2140378.5683171223</v>
      </c>
      <c r="AA49" s="439">
        <v>866178.12603291776</v>
      </c>
      <c r="AB49" s="439">
        <v>1274200.442284205</v>
      </c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</row>
    <row r="50" spans="1:56" s="43" customFormat="1" ht="13.65" customHeight="1">
      <c r="A50" s="98"/>
      <c r="B50" s="62" t="s">
        <v>493</v>
      </c>
      <c r="C50" s="98"/>
      <c r="D50" s="46"/>
      <c r="E50" s="702">
        <v>349661526.73078614</v>
      </c>
      <c r="F50" s="703">
        <v>343997697.68360692</v>
      </c>
      <c r="G50" s="994">
        <f t="shared" si="2"/>
        <v>317052627.08941495</v>
      </c>
      <c r="H50" s="703">
        <v>178499903.81387794</v>
      </c>
      <c r="I50" s="439">
        <v>70741983.456175625</v>
      </c>
      <c r="J50" s="439">
        <v>1127860.7324338125</v>
      </c>
      <c r="K50" s="439">
        <v>3497053.1618424449</v>
      </c>
      <c r="L50" s="439">
        <v>642354.2546781312</v>
      </c>
      <c r="M50" s="439">
        <v>2339824.3155108397</v>
      </c>
      <c r="N50" s="439">
        <v>60203647.35489618</v>
      </c>
      <c r="O50" s="98"/>
      <c r="P50" s="62" t="s">
        <v>493</v>
      </c>
      <c r="Q50" s="98"/>
      <c r="R50" s="53"/>
      <c r="S50" s="428">
        <f t="shared" si="5"/>
        <v>26945070.594191875</v>
      </c>
      <c r="T50" s="439">
        <v>15969878.25812153</v>
      </c>
      <c r="U50" s="439">
        <v>1084865.1484625807</v>
      </c>
      <c r="V50" s="439">
        <v>373463.36208753893</v>
      </c>
      <c r="W50" s="439">
        <v>913571.23009781481</v>
      </c>
      <c r="X50" s="439">
        <v>629003.59396746266</v>
      </c>
      <c r="Y50" s="439">
        <v>7974289.0014549457</v>
      </c>
      <c r="Z50" s="439">
        <v>5663829.0471792305</v>
      </c>
      <c r="AA50" s="439">
        <v>2713041.3193246336</v>
      </c>
      <c r="AB50" s="439">
        <v>2950787.7278545965</v>
      </c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</row>
    <row r="51" spans="1:56" s="43" customFormat="1" ht="13.65" customHeight="1">
      <c r="A51" s="98"/>
      <c r="B51" s="62" t="s">
        <v>494</v>
      </c>
      <c r="C51" s="98"/>
      <c r="D51" s="46"/>
      <c r="E51" s="702">
        <v>619706696.19917572</v>
      </c>
      <c r="F51" s="703">
        <v>605404223.6821239</v>
      </c>
      <c r="G51" s="994">
        <f t="shared" si="2"/>
        <v>552008658.80741084</v>
      </c>
      <c r="H51" s="703">
        <v>303488560.74292099</v>
      </c>
      <c r="I51" s="450">
        <v>95626583.181413829</v>
      </c>
      <c r="J51" s="439">
        <v>13451173.072019003</v>
      </c>
      <c r="K51" s="439">
        <v>9132930.8453883473</v>
      </c>
      <c r="L51" s="439">
        <v>1629870.1741564563</v>
      </c>
      <c r="M51" s="439">
        <v>6840998.3811420547</v>
      </c>
      <c r="N51" s="439">
        <v>121838542.41037016</v>
      </c>
      <c r="O51" s="98"/>
      <c r="P51" s="62" t="s">
        <v>494</v>
      </c>
      <c r="Q51" s="98"/>
      <c r="R51" s="53"/>
      <c r="S51" s="428">
        <f t="shared" si="5"/>
        <v>53395564.874712989</v>
      </c>
      <c r="T51" s="439">
        <v>30340006.735444359</v>
      </c>
      <c r="U51" s="439">
        <v>2268641.590902532</v>
      </c>
      <c r="V51" s="439">
        <v>1396303.4116748984</v>
      </c>
      <c r="W51" s="439">
        <v>2280606.1277773534</v>
      </c>
      <c r="X51" s="439">
        <v>1041245.3257446851</v>
      </c>
      <c r="Y51" s="439">
        <v>16068761.683169158</v>
      </c>
      <c r="Z51" s="439">
        <v>14302472.517051693</v>
      </c>
      <c r="AA51" s="439">
        <v>5286019.2583209509</v>
      </c>
      <c r="AB51" s="439">
        <v>9016453.2587307394</v>
      </c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</row>
    <row r="52" spans="1:56" s="43" customFormat="1" ht="13.65" customHeight="1">
      <c r="A52" s="98"/>
      <c r="B52" s="62" t="s">
        <v>495</v>
      </c>
      <c r="C52" s="98"/>
      <c r="D52" s="46"/>
      <c r="E52" s="704">
        <v>1543507603.5198858</v>
      </c>
      <c r="F52" s="705">
        <v>1513632678.0256152</v>
      </c>
      <c r="G52" s="994">
        <f t="shared" si="2"/>
        <v>1402666523.1523609</v>
      </c>
      <c r="H52" s="712">
        <v>836578022.5571568</v>
      </c>
      <c r="I52" s="705">
        <v>227127842.6218771</v>
      </c>
      <c r="J52" s="439">
        <v>1257614.086188141</v>
      </c>
      <c r="K52" s="439">
        <v>15590722.02698849</v>
      </c>
      <c r="L52" s="439">
        <v>3913375.2627180219</v>
      </c>
      <c r="M52" s="439">
        <v>16227651.241941242</v>
      </c>
      <c r="N52" s="439">
        <v>301971295.35549128</v>
      </c>
      <c r="O52" s="98"/>
      <c r="P52" s="62" t="s">
        <v>495</v>
      </c>
      <c r="Q52" s="98"/>
      <c r="R52" s="53"/>
      <c r="S52" s="428">
        <f t="shared" si="5"/>
        <v>110966154.87325402</v>
      </c>
      <c r="T52" s="439">
        <v>64262523.949076027</v>
      </c>
      <c r="U52" s="439">
        <v>4412119.0290766349</v>
      </c>
      <c r="V52" s="439">
        <v>1861934.3063331926</v>
      </c>
      <c r="W52" s="439">
        <v>4192252.6801635115</v>
      </c>
      <c r="X52" s="439">
        <v>1325556.0768423588</v>
      </c>
      <c r="Y52" s="439">
        <v>34911768.831762284</v>
      </c>
      <c r="Z52" s="439">
        <v>29874925.49427069</v>
      </c>
      <c r="AA52" s="439">
        <v>12090935.481821269</v>
      </c>
      <c r="AB52" s="439">
        <v>17783990.012449417</v>
      </c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</row>
    <row r="53" spans="1:56" s="43" customFormat="1" ht="13.65" customHeight="1">
      <c r="A53" s="98"/>
      <c r="B53" s="62" t="s">
        <v>432</v>
      </c>
      <c r="C53" s="98"/>
      <c r="D53" s="46"/>
      <c r="E53" s="706">
        <v>4165241066.3654284</v>
      </c>
      <c r="F53" s="707">
        <v>4106166368.3580008</v>
      </c>
      <c r="G53" s="994">
        <f t="shared" si="2"/>
        <v>3900510727.4707422</v>
      </c>
      <c r="H53" s="707">
        <v>2477321055.101275</v>
      </c>
      <c r="I53" s="707">
        <v>451168346.27606928</v>
      </c>
      <c r="J53" s="439">
        <v>0</v>
      </c>
      <c r="K53" s="439">
        <v>33296439.049176451</v>
      </c>
      <c r="L53" s="439">
        <v>18700070.58755007</v>
      </c>
      <c r="M53" s="439">
        <v>40321151.032933041</v>
      </c>
      <c r="N53" s="439">
        <v>879703665.42373848</v>
      </c>
      <c r="O53" s="98"/>
      <c r="P53" s="62" t="s">
        <v>432</v>
      </c>
      <c r="Q53" s="98"/>
      <c r="R53" s="53"/>
      <c r="S53" s="428">
        <f t="shared" si="5"/>
        <v>205655640.88725859</v>
      </c>
      <c r="T53" s="439">
        <v>125241544.37852472</v>
      </c>
      <c r="U53" s="439">
        <v>5331902.7599460147</v>
      </c>
      <c r="V53" s="439">
        <v>4135147.470892177</v>
      </c>
      <c r="W53" s="439">
        <v>8701377.1422485672</v>
      </c>
      <c r="X53" s="439">
        <v>2394338.2750759861</v>
      </c>
      <c r="Y53" s="439">
        <v>59851330.860571124</v>
      </c>
      <c r="Z53" s="439">
        <v>59074698.007427551</v>
      </c>
      <c r="AA53" s="439">
        <v>18661984.21459014</v>
      </c>
      <c r="AB53" s="439">
        <v>40412713.792837404</v>
      </c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</row>
    <row r="54" spans="1:56" s="43" customFormat="1" ht="13.65" customHeight="1">
      <c r="A54" s="1100" t="s">
        <v>20</v>
      </c>
      <c r="B54" s="1100"/>
      <c r="C54" s="1100"/>
      <c r="D54" s="2"/>
      <c r="E54" s="706"/>
      <c r="F54" s="707"/>
      <c r="G54" s="707"/>
      <c r="H54" s="707"/>
      <c r="I54" s="707"/>
      <c r="J54" s="439"/>
      <c r="K54" s="439"/>
      <c r="L54" s="439"/>
      <c r="M54" s="439"/>
      <c r="N54" s="439"/>
      <c r="O54" s="1100" t="s">
        <v>20</v>
      </c>
      <c r="P54" s="1100"/>
      <c r="Q54" s="1100"/>
      <c r="R54" s="53"/>
      <c r="S54" s="439"/>
      <c r="T54" s="439"/>
      <c r="U54" s="439"/>
      <c r="V54" s="439"/>
      <c r="W54" s="439"/>
      <c r="X54" s="439"/>
      <c r="Y54" s="439"/>
      <c r="Z54" s="439"/>
      <c r="AA54" s="439"/>
      <c r="AB54" s="439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</row>
    <row r="55" spans="1:56" s="43" customFormat="1" ht="13.65" customHeight="1">
      <c r="A55" s="44"/>
      <c r="B55" s="62" t="s">
        <v>487</v>
      </c>
      <c r="C55" s="44"/>
      <c r="D55" s="180"/>
      <c r="E55" s="706">
        <v>4023357.5259561148</v>
      </c>
      <c r="F55" s="707">
        <v>4018144.998210086</v>
      </c>
      <c r="G55" s="1006">
        <f t="shared" si="2"/>
        <v>3326636.7683197758</v>
      </c>
      <c r="H55" s="707">
        <v>2379751.4803827959</v>
      </c>
      <c r="I55" s="707">
        <v>317626.47695205506</v>
      </c>
      <c r="J55" s="439">
        <v>0</v>
      </c>
      <c r="K55" s="439">
        <v>37802.847338670246</v>
      </c>
      <c r="L55" s="439">
        <v>14822.633229110517</v>
      </c>
      <c r="M55" s="439">
        <v>42606.345030884411</v>
      </c>
      <c r="N55" s="439">
        <v>534026.98538625997</v>
      </c>
      <c r="O55" s="44"/>
      <c r="P55" s="62" t="s">
        <v>487</v>
      </c>
      <c r="Q55" s="44"/>
      <c r="R55" s="53"/>
      <c r="S55" s="428">
        <f t="shared" ref="S55:S64" si="6">SUM(T55:Y55)</f>
        <v>691508.22989030927</v>
      </c>
      <c r="T55" s="439">
        <v>201414.48120229269</v>
      </c>
      <c r="U55" s="439">
        <v>18564.114308910546</v>
      </c>
      <c r="V55" s="439">
        <v>16554.636677835715</v>
      </c>
      <c r="W55" s="439">
        <v>34907.611440932138</v>
      </c>
      <c r="X55" s="439">
        <v>3266.3230524585238</v>
      </c>
      <c r="Y55" s="439">
        <v>416801.06320787966</v>
      </c>
      <c r="Z55" s="439">
        <v>5212.5277460301177</v>
      </c>
      <c r="AA55" s="439">
        <v>4456.5527793953879</v>
      </c>
      <c r="AB55" s="439">
        <v>755.97496663472987</v>
      </c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</row>
    <row r="56" spans="1:56" s="43" customFormat="1" ht="13.65" customHeight="1">
      <c r="A56" s="6"/>
      <c r="B56" s="62" t="s">
        <v>488</v>
      </c>
      <c r="C56" s="6"/>
      <c r="D56" s="2"/>
      <c r="E56" s="706">
        <v>6253533.0453508552</v>
      </c>
      <c r="F56" s="707">
        <v>6231059.3503577206</v>
      </c>
      <c r="G56" s="1006">
        <f t="shared" si="2"/>
        <v>5195298.1706574792</v>
      </c>
      <c r="H56" s="707">
        <v>3860920.3485268718</v>
      </c>
      <c r="I56" s="707">
        <v>569974.8532092867</v>
      </c>
      <c r="J56" s="439">
        <v>0</v>
      </c>
      <c r="K56" s="439">
        <v>132608.2346822423</v>
      </c>
      <c r="L56" s="439">
        <v>16607.252282246969</v>
      </c>
      <c r="M56" s="439">
        <v>60784.397002307342</v>
      </c>
      <c r="N56" s="439">
        <v>554403.08495452348</v>
      </c>
      <c r="O56" s="6"/>
      <c r="P56" s="62" t="s">
        <v>488</v>
      </c>
      <c r="Q56" s="6"/>
      <c r="R56" s="54"/>
      <c r="S56" s="428">
        <f t="shared" si="6"/>
        <v>1035761.1797002432</v>
      </c>
      <c r="T56" s="453">
        <v>367379.19350458204</v>
      </c>
      <c r="U56" s="453">
        <v>44474.73735322422</v>
      </c>
      <c r="V56" s="453">
        <v>22749.109937373123</v>
      </c>
      <c r="W56" s="453">
        <v>53057.252628820075</v>
      </c>
      <c r="X56" s="453">
        <v>7871.5457211440762</v>
      </c>
      <c r="Y56" s="453">
        <v>540229.34055509965</v>
      </c>
      <c r="Z56" s="453">
        <v>22473.694993134031</v>
      </c>
      <c r="AA56" s="453">
        <v>11746.857263883096</v>
      </c>
      <c r="AB56" s="453">
        <v>10726.837729250936</v>
      </c>
    </row>
    <row r="57" spans="1:56" s="43" customFormat="1" ht="13.65" customHeight="1">
      <c r="A57" s="98"/>
      <c r="B57" s="62" t="s">
        <v>489</v>
      </c>
      <c r="C57" s="98"/>
      <c r="D57" s="46"/>
      <c r="E57" s="706">
        <v>10279617.710740045</v>
      </c>
      <c r="F57" s="707">
        <v>10219823.446350219</v>
      </c>
      <c r="G57" s="1006">
        <f t="shared" si="2"/>
        <v>8587053.3077605497</v>
      </c>
      <c r="H57" s="707">
        <v>6176896.9889693661</v>
      </c>
      <c r="I57" s="707">
        <v>950427.90994405781</v>
      </c>
      <c r="J57" s="439">
        <v>0</v>
      </c>
      <c r="K57" s="439">
        <v>153163.39313342483</v>
      </c>
      <c r="L57" s="439">
        <v>25498.045837830738</v>
      </c>
      <c r="M57" s="439">
        <v>138629.78554640809</v>
      </c>
      <c r="N57" s="439">
        <v>1142437.1843294629</v>
      </c>
      <c r="O57" s="98"/>
      <c r="P57" s="62" t="s">
        <v>489</v>
      </c>
      <c r="Q57" s="98"/>
      <c r="R57" s="53"/>
      <c r="S57" s="428">
        <f t="shared" si="6"/>
        <v>1632770.138589662</v>
      </c>
      <c r="T57" s="439">
        <v>590004.47620569565</v>
      </c>
      <c r="U57" s="439">
        <v>70949.037870347733</v>
      </c>
      <c r="V57" s="439">
        <v>35802.172606474393</v>
      </c>
      <c r="W57" s="439">
        <v>67381.909387931009</v>
      </c>
      <c r="X57" s="439">
        <v>3965.3051230067549</v>
      </c>
      <c r="Y57" s="439">
        <v>864667.23739620659</v>
      </c>
      <c r="Z57" s="439">
        <v>59794.264389825839</v>
      </c>
      <c r="AA57" s="439">
        <v>38925.164140235793</v>
      </c>
      <c r="AB57" s="439">
        <v>20869.100249590036</v>
      </c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</row>
    <row r="58" spans="1:56" s="43" customFormat="1" ht="13.65" customHeight="1">
      <c r="A58" s="98"/>
      <c r="B58" s="62" t="s">
        <v>490</v>
      </c>
      <c r="C58" s="98"/>
      <c r="D58" s="46"/>
      <c r="E58" s="706">
        <v>18663851.356948733</v>
      </c>
      <c r="F58" s="707">
        <v>18493283.379600633</v>
      </c>
      <c r="G58" s="1006">
        <f t="shared" si="2"/>
        <v>15593722.280950293</v>
      </c>
      <c r="H58" s="707">
        <v>10172847.603803208</v>
      </c>
      <c r="I58" s="707">
        <v>2274555.0797746787</v>
      </c>
      <c r="J58" s="439">
        <v>274.39829551902864</v>
      </c>
      <c r="K58" s="439">
        <v>396532.07189244271</v>
      </c>
      <c r="L58" s="439">
        <v>35676.248831621138</v>
      </c>
      <c r="M58" s="439">
        <v>167768.42009207109</v>
      </c>
      <c r="N58" s="439">
        <v>2546068.4582607527</v>
      </c>
      <c r="O58" s="98"/>
      <c r="P58" s="62" t="s">
        <v>490</v>
      </c>
      <c r="Q58" s="98"/>
      <c r="R58" s="53"/>
      <c r="S58" s="428">
        <f t="shared" si="6"/>
        <v>2899561.0986503283</v>
      </c>
      <c r="T58" s="439">
        <v>1085470.5908301873</v>
      </c>
      <c r="U58" s="439">
        <v>236740.0365137684</v>
      </c>
      <c r="V58" s="439">
        <v>52466.705901687623</v>
      </c>
      <c r="W58" s="439">
        <v>134014.36641327452</v>
      </c>
      <c r="X58" s="439">
        <v>25538.719288391585</v>
      </c>
      <c r="Y58" s="439">
        <v>1365330.6797030189</v>
      </c>
      <c r="Z58" s="439">
        <v>170567.97734811861</v>
      </c>
      <c r="AA58" s="439">
        <v>128991.32581670063</v>
      </c>
      <c r="AB58" s="439">
        <v>41576.651531417912</v>
      </c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</row>
    <row r="59" spans="1:56" s="43" customFormat="1" ht="13.65" customHeight="1">
      <c r="A59" s="98"/>
      <c r="B59" s="62" t="s">
        <v>491</v>
      </c>
      <c r="C59" s="98"/>
      <c r="D59" s="46"/>
      <c r="E59" s="706">
        <v>35620995.105468065</v>
      </c>
      <c r="F59" s="707">
        <v>35245390.046101987</v>
      </c>
      <c r="G59" s="1006">
        <f t="shared" si="2"/>
        <v>29923883.145538535</v>
      </c>
      <c r="H59" s="707">
        <v>19941557.325464595</v>
      </c>
      <c r="I59" s="707">
        <v>4096246.3894126271</v>
      </c>
      <c r="J59" s="439">
        <v>191731.42683599069</v>
      </c>
      <c r="K59" s="439">
        <v>375135.76824185351</v>
      </c>
      <c r="L59" s="439">
        <v>129399.35977079436</v>
      </c>
      <c r="M59" s="439">
        <v>385247.01324374147</v>
      </c>
      <c r="N59" s="439">
        <v>4804565.8625689335</v>
      </c>
      <c r="O59" s="98"/>
      <c r="P59" s="62" t="s">
        <v>491</v>
      </c>
      <c r="Q59" s="98"/>
      <c r="R59" s="53"/>
      <c r="S59" s="428">
        <f t="shared" si="6"/>
        <v>5321506.9005634282</v>
      </c>
      <c r="T59" s="439">
        <v>1925917.6320199277</v>
      </c>
      <c r="U59" s="439">
        <v>215809.18399310904</v>
      </c>
      <c r="V59" s="439">
        <v>106538.74431727652</v>
      </c>
      <c r="W59" s="439">
        <v>181710.76439217498</v>
      </c>
      <c r="X59" s="439">
        <v>33505.887523125595</v>
      </c>
      <c r="Y59" s="439">
        <v>2858024.6883178153</v>
      </c>
      <c r="Z59" s="439">
        <v>375605.0593660837</v>
      </c>
      <c r="AA59" s="439">
        <v>209207.2756357496</v>
      </c>
      <c r="AB59" s="439">
        <v>166397.78373033376</v>
      </c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</row>
    <row r="60" spans="1:56" s="43" customFormat="1" ht="13.65" customHeight="1">
      <c r="A60" s="98"/>
      <c r="B60" s="62" t="s">
        <v>492</v>
      </c>
      <c r="C60" s="98"/>
      <c r="D60" s="46"/>
      <c r="E60" s="706">
        <v>65667254.995172434</v>
      </c>
      <c r="F60" s="707">
        <v>64512488.733270451</v>
      </c>
      <c r="G60" s="1006">
        <f t="shared" si="2"/>
        <v>57170273.908638611</v>
      </c>
      <c r="H60" s="707">
        <v>35194607.587991677</v>
      </c>
      <c r="I60" s="707">
        <v>8713284.8771589883</v>
      </c>
      <c r="J60" s="439">
        <v>58896.264019100265</v>
      </c>
      <c r="K60" s="439">
        <v>1145823.1767301403</v>
      </c>
      <c r="L60" s="439">
        <v>135890.47129168513</v>
      </c>
      <c r="M60" s="439">
        <v>813755.61909941793</v>
      </c>
      <c r="N60" s="439">
        <v>11108015.912347602</v>
      </c>
      <c r="O60" s="98"/>
      <c r="P60" s="62" t="s">
        <v>492</v>
      </c>
      <c r="Q60" s="98"/>
      <c r="R60" s="53"/>
      <c r="S60" s="428">
        <f t="shared" si="6"/>
        <v>7342214.824631881</v>
      </c>
      <c r="T60" s="439">
        <v>3497438.4776944267</v>
      </c>
      <c r="U60" s="439">
        <v>394024.08946533123</v>
      </c>
      <c r="V60" s="439">
        <v>166959.6697653633</v>
      </c>
      <c r="W60" s="439">
        <v>344617.81648971559</v>
      </c>
      <c r="X60" s="439">
        <v>287954.84498722135</v>
      </c>
      <c r="Y60" s="439">
        <v>2651219.9262298234</v>
      </c>
      <c r="Z60" s="439">
        <v>1154766.2619019435</v>
      </c>
      <c r="AA60" s="439">
        <v>427651.32832345931</v>
      </c>
      <c r="AB60" s="439">
        <v>727114.93357848399</v>
      </c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</row>
    <row r="61" spans="1:56" s="43" customFormat="1" ht="13.65" customHeight="1">
      <c r="A61" s="98"/>
      <c r="B61" s="62" t="s">
        <v>493</v>
      </c>
      <c r="C61" s="98"/>
      <c r="D61" s="46"/>
      <c r="E61" s="706">
        <v>103598487.43445539</v>
      </c>
      <c r="F61" s="707">
        <v>101579656.14976145</v>
      </c>
      <c r="G61" s="1006">
        <f t="shared" si="2"/>
        <v>90772543.038257986</v>
      </c>
      <c r="H61" s="707">
        <v>61009968.155745924</v>
      </c>
      <c r="I61" s="707">
        <v>12428417.184739353</v>
      </c>
      <c r="J61" s="713">
        <v>1239243.2609489176</v>
      </c>
      <c r="K61" s="439">
        <v>838586.8744843509</v>
      </c>
      <c r="L61" s="439">
        <v>205587.33488181722</v>
      </c>
      <c r="M61" s="439">
        <v>1238012.4615379551</v>
      </c>
      <c r="N61" s="439">
        <v>13812727.765919684</v>
      </c>
      <c r="O61" s="98"/>
      <c r="P61" s="62" t="s">
        <v>493</v>
      </c>
      <c r="Q61" s="98"/>
      <c r="R61" s="53"/>
      <c r="S61" s="428">
        <f t="shared" si="6"/>
        <v>10807113.111503407</v>
      </c>
      <c r="T61" s="439">
        <v>5875314.8343626307</v>
      </c>
      <c r="U61" s="439">
        <v>492550.49326338858</v>
      </c>
      <c r="V61" s="439">
        <v>178741.41304772365</v>
      </c>
      <c r="W61" s="439">
        <v>556772.13419020083</v>
      </c>
      <c r="X61" s="439">
        <v>117745.71750160531</v>
      </c>
      <c r="Y61" s="439">
        <v>3585988.5191378593</v>
      </c>
      <c r="Z61" s="439">
        <v>2018831.2846939377</v>
      </c>
      <c r="AA61" s="439">
        <v>773231.01477796782</v>
      </c>
      <c r="AB61" s="439">
        <v>1245600.2699159696</v>
      </c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</row>
    <row r="62" spans="1:56" s="43" customFormat="1" ht="13.65" customHeight="1">
      <c r="A62" s="98"/>
      <c r="B62" s="62" t="s">
        <v>494</v>
      </c>
      <c r="C62" s="98"/>
      <c r="D62" s="46"/>
      <c r="E62" s="706">
        <v>180207688.26355359</v>
      </c>
      <c r="F62" s="707">
        <v>177979090.68225133</v>
      </c>
      <c r="G62" s="1006">
        <f t="shared" si="2"/>
        <v>161234244.45218086</v>
      </c>
      <c r="H62" s="707">
        <v>97778626.307589263</v>
      </c>
      <c r="I62" s="707">
        <v>25280480.798088547</v>
      </c>
      <c r="J62" s="707">
        <v>52088.111219604965</v>
      </c>
      <c r="K62" s="439">
        <v>2701078.7085794918</v>
      </c>
      <c r="L62" s="439">
        <v>388699.8412457176</v>
      </c>
      <c r="M62" s="439">
        <v>2147883.2312447876</v>
      </c>
      <c r="N62" s="439">
        <v>32885387.45421347</v>
      </c>
      <c r="O62" s="98"/>
      <c r="P62" s="62" t="s">
        <v>494</v>
      </c>
      <c r="Q62" s="98"/>
      <c r="R62" s="53"/>
      <c r="S62" s="428">
        <f t="shared" si="6"/>
        <v>16744846.230070457</v>
      </c>
      <c r="T62" s="439">
        <v>8321741.3906540386</v>
      </c>
      <c r="U62" s="439">
        <v>951615.27153518947</v>
      </c>
      <c r="V62" s="439">
        <v>297041.21124632418</v>
      </c>
      <c r="W62" s="439">
        <v>779559.79025187087</v>
      </c>
      <c r="X62" s="439">
        <v>1075252.4446311716</v>
      </c>
      <c r="Y62" s="439">
        <v>5319636.1217518598</v>
      </c>
      <c r="Z62" s="439">
        <v>2228597.5813022847</v>
      </c>
      <c r="AA62" s="439">
        <v>895576.90040737099</v>
      </c>
      <c r="AB62" s="439">
        <v>1333020.6808949129</v>
      </c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</row>
    <row r="63" spans="1:56" s="43" customFormat="1" ht="13.65" customHeight="1">
      <c r="A63" s="98"/>
      <c r="B63" s="62" t="s">
        <v>495</v>
      </c>
      <c r="C63" s="98"/>
      <c r="D63" s="46"/>
      <c r="E63" s="706">
        <v>302071096.88926476</v>
      </c>
      <c r="F63" s="707">
        <v>294861207.67119372</v>
      </c>
      <c r="G63" s="1006">
        <f t="shared" si="2"/>
        <v>265425555.6481818</v>
      </c>
      <c r="H63" s="707">
        <v>160765897.15516168</v>
      </c>
      <c r="I63" s="707">
        <v>50893463.876024082</v>
      </c>
      <c r="J63" s="707">
        <v>1095349.3698656808</v>
      </c>
      <c r="K63" s="450">
        <v>3022744.3461707146</v>
      </c>
      <c r="L63" s="450">
        <v>610887.02799555322</v>
      </c>
      <c r="M63" s="450">
        <v>3184918.2466545203</v>
      </c>
      <c r="N63" s="450">
        <v>45852295.626309581</v>
      </c>
      <c r="O63" s="98"/>
      <c r="P63" s="62" t="s">
        <v>495</v>
      </c>
      <c r="Q63" s="98"/>
      <c r="R63" s="53"/>
      <c r="S63" s="428">
        <f t="shared" si="6"/>
        <v>29435652.023011964</v>
      </c>
      <c r="T63" s="450">
        <v>15608757.218521023</v>
      </c>
      <c r="U63" s="450">
        <v>1181255.1735601455</v>
      </c>
      <c r="V63" s="450">
        <v>553537.25085654238</v>
      </c>
      <c r="W63" s="450">
        <v>1704299.4935448652</v>
      </c>
      <c r="X63" s="450">
        <v>868289.40128386812</v>
      </c>
      <c r="Y63" s="450">
        <v>9519513.4852455221</v>
      </c>
      <c r="Z63" s="450">
        <v>7209889.2180710463</v>
      </c>
      <c r="AA63" s="450">
        <v>2791623.7068221117</v>
      </c>
      <c r="AB63" s="450">
        <v>4418265.511248935</v>
      </c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</row>
    <row r="64" spans="1:56" s="44" customFormat="1" ht="13.65" customHeight="1" thickBot="1">
      <c r="A64" s="100"/>
      <c r="B64" s="63" t="s">
        <v>432</v>
      </c>
      <c r="C64" s="100"/>
      <c r="D64" s="181"/>
      <c r="E64" s="708">
        <v>1374075060.8919168</v>
      </c>
      <c r="F64" s="709">
        <v>1344577378.4198794</v>
      </c>
      <c r="G64" s="1011">
        <f t="shared" si="2"/>
        <v>1244631791.4954445</v>
      </c>
      <c r="H64" s="709">
        <v>721289638.01989639</v>
      </c>
      <c r="I64" s="709">
        <v>190996241.4664495</v>
      </c>
      <c r="J64" s="709">
        <v>12270565.250103286</v>
      </c>
      <c r="K64" s="452">
        <v>14378991.797691295</v>
      </c>
      <c r="L64" s="452">
        <v>5134569.1784023298</v>
      </c>
      <c r="M64" s="452">
        <v>16368447.7836062</v>
      </c>
      <c r="N64" s="452">
        <v>284193337.99929565</v>
      </c>
      <c r="O64" s="100"/>
      <c r="P64" s="63" t="s">
        <v>432</v>
      </c>
      <c r="Q64" s="100"/>
      <c r="R64" s="55"/>
      <c r="S64" s="443">
        <f t="shared" si="6"/>
        <v>99945586.924434826</v>
      </c>
      <c r="T64" s="452">
        <v>58972782.270150945</v>
      </c>
      <c r="U64" s="452">
        <v>4122969.0588992694</v>
      </c>
      <c r="V64" s="452">
        <v>2263094.8053771243</v>
      </c>
      <c r="W64" s="452">
        <v>3689820.0674339691</v>
      </c>
      <c r="X64" s="452">
        <v>1511467.9568924753</v>
      </c>
      <c r="Y64" s="452">
        <v>29385452.765681043</v>
      </c>
      <c r="Z64" s="452">
        <v>29497682.472037096</v>
      </c>
      <c r="AA64" s="452">
        <v>11094527.784462027</v>
      </c>
      <c r="AB64" s="452">
        <v>18403154.687575068</v>
      </c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</row>
    <row r="65" spans="2:9" s="43" customFormat="1">
      <c r="B65" s="14"/>
      <c r="C65" s="14"/>
      <c r="D65" s="15"/>
      <c r="I65" s="44"/>
    </row>
    <row r="66" spans="2:9" ht="26.1" customHeight="1"/>
    <row r="67" spans="2:9" ht="26.1" customHeight="1"/>
    <row r="68" spans="2:9" ht="26.1" customHeight="1"/>
    <row r="69" spans="2:9" ht="26.1" customHeight="1"/>
    <row r="70" spans="2:9" ht="26.1" customHeight="1"/>
    <row r="71" spans="2:9" ht="26.1" customHeight="1"/>
    <row r="72" spans="2:9" ht="26.1" customHeight="1"/>
    <row r="73" spans="2:9" ht="26.1" customHeight="1"/>
    <row r="74" spans="2:9" ht="26.1" customHeight="1"/>
    <row r="75" spans="2:9" ht="26.1" customHeight="1"/>
    <row r="76" spans="2:9" ht="26.1" customHeight="1"/>
    <row r="77" spans="2:9" ht="26.1" customHeight="1"/>
    <row r="78" spans="2:9" ht="26.1" customHeight="1"/>
    <row r="79" spans="2:9" ht="26.1" customHeight="1"/>
    <row r="80" spans="2:9" ht="26.1" customHeight="1"/>
    <row r="81" ht="26.1" customHeight="1"/>
    <row r="82" ht="26.1" customHeight="1"/>
    <row r="83" ht="26.1" customHeight="1"/>
    <row r="84" ht="26.1" customHeight="1"/>
    <row r="85" ht="26.1" customHeight="1"/>
    <row r="86" ht="26.1" customHeight="1"/>
  </sheetData>
  <mergeCells count="76">
    <mergeCell ref="A43:C43"/>
    <mergeCell ref="O43:Q43"/>
    <mergeCell ref="A54:C54"/>
    <mergeCell ref="O54:Q54"/>
    <mergeCell ref="A19:C19"/>
    <mergeCell ref="O19:Q19"/>
    <mergeCell ref="A21:C21"/>
    <mergeCell ref="O21:Q21"/>
    <mergeCell ref="A20:C20"/>
    <mergeCell ref="O20:Q20"/>
    <mergeCell ref="A32:C32"/>
    <mergeCell ref="O32:Q32"/>
    <mergeCell ref="A22:C22"/>
    <mergeCell ref="O22:Q22"/>
    <mergeCell ref="A24:C24"/>
    <mergeCell ref="O24:Q24"/>
    <mergeCell ref="AD14:AF14"/>
    <mergeCell ref="AQ14:AS14"/>
    <mergeCell ref="A14:C14"/>
    <mergeCell ref="O14:Q14"/>
    <mergeCell ref="A25:C25"/>
    <mergeCell ref="O25:Q25"/>
    <mergeCell ref="A17:C17"/>
    <mergeCell ref="O17:Q17"/>
    <mergeCell ref="A15:C15"/>
    <mergeCell ref="O15:Q15"/>
    <mergeCell ref="A18:C18"/>
    <mergeCell ref="O18:Q18"/>
    <mergeCell ref="A16:C16"/>
    <mergeCell ref="O16:Q16"/>
    <mergeCell ref="A23:C23"/>
    <mergeCell ref="O23:Q23"/>
    <mergeCell ref="U5:U6"/>
    <mergeCell ref="O8:Q8"/>
    <mergeCell ref="K5:K6"/>
    <mergeCell ref="S4:Y4"/>
    <mergeCell ref="S5:S6"/>
    <mergeCell ref="O3:Q6"/>
    <mergeCell ref="Y5:Y6"/>
    <mergeCell ref="X5:X6"/>
    <mergeCell ref="T5:T6"/>
    <mergeCell ref="A13:C13"/>
    <mergeCell ref="O13:Q13"/>
    <mergeCell ref="A9:C9"/>
    <mergeCell ref="O9:Q9"/>
    <mergeCell ref="A10:C10"/>
    <mergeCell ref="O10:Q10"/>
    <mergeCell ref="A12:C12"/>
    <mergeCell ref="O12:Q12"/>
    <mergeCell ref="A11:C11"/>
    <mergeCell ref="O11:Q11"/>
    <mergeCell ref="A7:C7"/>
    <mergeCell ref="O7:Q7"/>
    <mergeCell ref="L5:L6"/>
    <mergeCell ref="M5:M6"/>
    <mergeCell ref="A3:C6"/>
    <mergeCell ref="E3:E6"/>
    <mergeCell ref="F3:N3"/>
    <mergeCell ref="F4:F6"/>
    <mergeCell ref="N5:N6"/>
    <mergeCell ref="A8:C8"/>
    <mergeCell ref="A1:H1"/>
    <mergeCell ref="I1:N1"/>
    <mergeCell ref="O1:W1"/>
    <mergeCell ref="X1:AB1"/>
    <mergeCell ref="AB4:AB6"/>
    <mergeCell ref="G5:G6"/>
    <mergeCell ref="H5:H6"/>
    <mergeCell ref="I5:I6"/>
    <mergeCell ref="Z4:Z6"/>
    <mergeCell ref="S3:Y3"/>
    <mergeCell ref="G4:N4"/>
    <mergeCell ref="J5:J6"/>
    <mergeCell ref="AA4:AA6"/>
    <mergeCell ref="V5:V6"/>
    <mergeCell ref="W5:W6"/>
  </mergeCells>
  <phoneticPr fontId="5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8" pageOrder="overThenDown" orientation="portrait" r:id="rId1"/>
  <headerFooter alignWithMargins="0">
    <oddFooter>&amp;C&amp;P</oddFooter>
  </headerFooter>
  <colBreaks count="3" manualBreakCount="3">
    <brk id="8" max="43" man="1"/>
    <brk id="14" max="1048575" man="1"/>
    <brk id="23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AE146"/>
  <sheetViews>
    <sheetView view="pageBreakPreview" zoomScaleNormal="70" workbookViewId="0">
      <selection activeCell="J65" sqref="J65"/>
    </sheetView>
  </sheetViews>
  <sheetFormatPr defaultColWidth="9.109375" defaultRowHeight="15.6"/>
  <cols>
    <col min="1" max="1" width="2.33203125" style="37" customWidth="1"/>
    <col min="2" max="2" width="15.6640625" style="37" customWidth="1"/>
    <col min="3" max="3" width="2.33203125" style="37" customWidth="1"/>
    <col min="4" max="4" width="1.6640625" style="38" customWidth="1"/>
    <col min="5" max="9" width="14.33203125" style="48" customWidth="1"/>
    <col min="10" max="13" width="18.33203125" style="48" customWidth="1"/>
    <col min="14" max="14" width="18.33203125" style="49" customWidth="1"/>
    <col min="15" max="15" width="17.33203125" style="49" customWidth="1"/>
    <col min="16" max="17" width="17.33203125" style="48" customWidth="1"/>
    <col min="18" max="18" width="16.6640625" style="48" customWidth="1"/>
    <col min="19" max="19" width="22.5546875" style="48" customWidth="1"/>
    <col min="20" max="22" width="19.109375" style="48" bestFit="1" customWidth="1"/>
    <col min="23" max="23" width="18.6640625" style="48" bestFit="1" customWidth="1"/>
    <col min="24" max="24" width="29" style="48" customWidth="1"/>
    <col min="25" max="25" width="18.6640625" style="48" bestFit="1" customWidth="1"/>
    <col min="26" max="26" width="20.5546875" style="48" bestFit="1" customWidth="1"/>
    <col min="27" max="27" width="22.109375" style="48" customWidth="1"/>
    <col min="28" max="28" width="26.88671875" style="48" customWidth="1"/>
    <col min="29" max="29" width="26.5546875" style="48" customWidth="1"/>
    <col min="30" max="30" width="19.33203125" style="48" bestFit="1" customWidth="1"/>
    <col min="31" max="31" width="20.33203125" style="48" customWidth="1"/>
    <col min="32" max="32" width="20" style="48" bestFit="1" customWidth="1"/>
    <col min="33" max="16384" width="9.109375" style="48"/>
  </cols>
  <sheetData>
    <row r="1" spans="1:31" s="24" customFormat="1" ht="35.1" customHeight="1" thickBot="1">
      <c r="A1" s="104"/>
      <c r="B1" s="104"/>
      <c r="C1" s="104"/>
      <c r="D1" s="104"/>
      <c r="E1" s="104"/>
      <c r="F1" s="104"/>
      <c r="G1" s="104"/>
      <c r="H1" s="104"/>
      <c r="I1" s="104" t="s">
        <v>616</v>
      </c>
      <c r="J1" s="103" t="s">
        <v>315</v>
      </c>
      <c r="K1" s="103"/>
      <c r="L1" s="103"/>
      <c r="M1" s="103"/>
      <c r="N1" s="103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426"/>
    </row>
    <row r="2" spans="1:31" ht="12.9" customHeight="1" thickBot="1">
      <c r="A2" s="48"/>
      <c r="B2" s="26"/>
      <c r="C2" s="26"/>
      <c r="D2" s="27"/>
      <c r="E2" s="51"/>
      <c r="F2" s="51"/>
      <c r="G2" s="51"/>
      <c r="H2" s="51"/>
      <c r="I2" s="51"/>
      <c r="J2" s="51"/>
      <c r="K2" s="51"/>
      <c r="L2" s="51"/>
      <c r="N2" s="586" t="s">
        <v>245</v>
      </c>
      <c r="O2" s="719"/>
      <c r="P2" s="719"/>
      <c r="Q2" s="719"/>
      <c r="R2" s="719"/>
      <c r="S2" s="719"/>
      <c r="T2" s="719"/>
      <c r="U2" s="50"/>
      <c r="V2" s="50"/>
      <c r="W2" s="50"/>
      <c r="X2" s="719"/>
      <c r="Y2" s="719"/>
      <c r="Z2" s="720" t="s">
        <v>272</v>
      </c>
      <c r="AA2" s="33"/>
      <c r="AB2" s="33"/>
      <c r="AC2" s="33"/>
      <c r="AD2" s="1415" t="s">
        <v>182</v>
      </c>
      <c r="AE2" s="33"/>
    </row>
    <row r="3" spans="1:31" ht="19.5" customHeight="1">
      <c r="A3" s="1300" t="s">
        <v>23</v>
      </c>
      <c r="B3" s="1300"/>
      <c r="C3" s="1300"/>
      <c r="D3" s="589"/>
      <c r="E3" s="1413" t="s">
        <v>80</v>
      </c>
      <c r="F3" s="1413" t="s">
        <v>58</v>
      </c>
      <c r="G3" s="1413" t="s">
        <v>59</v>
      </c>
      <c r="H3" s="1413" t="s">
        <v>59</v>
      </c>
      <c r="I3" s="1313" t="s">
        <v>246</v>
      </c>
      <c r="J3" s="1420" t="s">
        <v>1025</v>
      </c>
      <c r="K3" s="1313" t="s">
        <v>247</v>
      </c>
      <c r="L3" s="1313" t="s">
        <v>1026</v>
      </c>
      <c r="M3" s="1313" t="s">
        <v>248</v>
      </c>
      <c r="N3" s="1418" t="s">
        <v>249</v>
      </c>
      <c r="O3" s="719"/>
      <c r="P3" s="719"/>
      <c r="Q3" s="719"/>
      <c r="R3" s="719"/>
      <c r="S3" s="719"/>
      <c r="T3" s="721"/>
      <c r="U3" s="719"/>
      <c r="V3" s="719"/>
      <c r="W3" s="719"/>
      <c r="X3" s="719"/>
      <c r="Y3" s="719"/>
      <c r="Z3" s="720" t="s">
        <v>1027</v>
      </c>
      <c r="AA3" s="722" t="s">
        <v>264</v>
      </c>
      <c r="AB3" s="33"/>
      <c r="AC3" s="33"/>
      <c r="AD3" s="1416"/>
      <c r="AE3" s="33"/>
    </row>
    <row r="4" spans="1:31" ht="19.5" customHeight="1">
      <c r="A4" s="1301"/>
      <c r="B4" s="1301"/>
      <c r="C4" s="1301"/>
      <c r="D4" s="591"/>
      <c r="E4" s="1414"/>
      <c r="F4" s="1414"/>
      <c r="G4" s="1414"/>
      <c r="H4" s="1414"/>
      <c r="I4" s="1314"/>
      <c r="J4" s="1421"/>
      <c r="K4" s="1314"/>
      <c r="L4" s="1314"/>
      <c r="M4" s="1314"/>
      <c r="N4" s="1419"/>
      <c r="O4" s="719" t="s">
        <v>57</v>
      </c>
      <c r="P4" s="719" t="s">
        <v>131</v>
      </c>
      <c r="Q4" s="719" t="s">
        <v>132</v>
      </c>
      <c r="R4" s="719" t="s">
        <v>133</v>
      </c>
      <c r="S4" s="720" t="s">
        <v>263</v>
      </c>
      <c r="T4" s="719" t="s">
        <v>135</v>
      </c>
      <c r="U4" s="719" t="s">
        <v>136</v>
      </c>
      <c r="V4" s="720" t="s">
        <v>264</v>
      </c>
      <c r="W4" s="720" t="s">
        <v>259</v>
      </c>
      <c r="X4" s="719" t="s">
        <v>138</v>
      </c>
      <c r="Y4" s="720" t="s">
        <v>1028</v>
      </c>
      <c r="Z4" s="719" t="s">
        <v>139</v>
      </c>
      <c r="AA4" s="722" t="s">
        <v>265</v>
      </c>
      <c r="AB4" s="722" t="s">
        <v>250</v>
      </c>
      <c r="AC4" s="723" t="s">
        <v>244</v>
      </c>
      <c r="AD4" s="1417"/>
      <c r="AE4" s="33" t="s">
        <v>257</v>
      </c>
    </row>
    <row r="5" spans="1:31" ht="39.9" customHeight="1">
      <c r="A5" s="1302"/>
      <c r="B5" s="1302"/>
      <c r="C5" s="1302"/>
      <c r="D5" s="724"/>
      <c r="E5" s="725" t="s">
        <v>19</v>
      </c>
      <c r="F5" s="105" t="s">
        <v>80</v>
      </c>
      <c r="G5" s="105" t="s">
        <v>80</v>
      </c>
      <c r="H5" s="105" t="s">
        <v>58</v>
      </c>
      <c r="I5" s="1312"/>
      <c r="J5" s="1318"/>
      <c r="K5" s="1312"/>
      <c r="L5" s="1312"/>
      <c r="M5" s="1312"/>
      <c r="N5" s="1316"/>
      <c r="O5" s="726" t="s">
        <v>130</v>
      </c>
      <c r="P5" s="726" t="s">
        <v>436</v>
      </c>
      <c r="Q5" s="726" t="s">
        <v>437</v>
      </c>
      <c r="R5" s="726" t="s">
        <v>133</v>
      </c>
      <c r="S5" s="726" t="s">
        <v>438</v>
      </c>
      <c r="T5" s="726" t="s">
        <v>439</v>
      </c>
      <c r="U5" s="726" t="s">
        <v>440</v>
      </c>
      <c r="V5" s="726" t="s">
        <v>441</v>
      </c>
      <c r="W5" s="726" t="s">
        <v>258</v>
      </c>
      <c r="X5" s="726" t="s">
        <v>442</v>
      </c>
      <c r="Y5" s="726" t="s">
        <v>443</v>
      </c>
      <c r="Z5" s="726" t="s">
        <v>444</v>
      </c>
      <c r="AA5" s="726" t="s">
        <v>445</v>
      </c>
      <c r="AB5" s="726" t="s">
        <v>446</v>
      </c>
      <c r="AC5" s="726" t="s">
        <v>447</v>
      </c>
      <c r="AD5" s="726" t="s">
        <v>448</v>
      </c>
      <c r="AE5" s="726"/>
    </row>
    <row r="6" spans="1:31" s="33" customFormat="1" ht="24.6" hidden="1" customHeight="1">
      <c r="A6" s="1297" t="s">
        <v>1029</v>
      </c>
      <c r="B6" s="1297"/>
      <c r="C6" s="1297"/>
      <c r="D6" s="32"/>
      <c r="E6" s="727">
        <f t="shared" ref="E6:E17" si="0">P6/O6*100</f>
        <v>39.159057081163667</v>
      </c>
      <c r="F6" s="623">
        <f t="shared" ref="F6:F17" si="1">Q6/P6*100</f>
        <v>95.893901506664136</v>
      </c>
      <c r="G6" s="623">
        <f t="shared" ref="G6:G17" si="2">R6/P6*100</f>
        <v>30.979612562810278</v>
      </c>
      <c r="H6" s="623">
        <f t="shared" ref="H6:H17" si="3">R6/Q6*100</f>
        <v>32.306134254697469</v>
      </c>
      <c r="I6" s="623">
        <f t="shared" ref="I6:I17" si="4">AE6/(T6+U6+V6)*100</f>
        <v>164.3810855635858</v>
      </c>
      <c r="J6" s="623">
        <f t="shared" ref="J6:J17" si="5">S6/X6*100</f>
        <v>296.20892707576695</v>
      </c>
      <c r="K6" s="625">
        <f t="shared" ref="K6:K17" si="6">S6/W6*100</f>
        <v>66.218705974246106</v>
      </c>
      <c r="L6" s="625">
        <f t="shared" ref="L6:L17" si="7">S6/AD6*100</f>
        <v>61.170091896278599</v>
      </c>
      <c r="M6" s="623">
        <f t="shared" ref="M6:M17" si="8">R6/Z6*100</f>
        <v>13.191179487175416</v>
      </c>
      <c r="N6" s="625">
        <f t="shared" ref="N6:N12" si="9">(S6-AC6+AA6-AB6)/S6*100</f>
        <v>11.863929472327426</v>
      </c>
      <c r="O6" s="728">
        <v>603026494</v>
      </c>
      <c r="P6" s="728">
        <v>236139489</v>
      </c>
      <c r="Q6" s="728">
        <v>226443369</v>
      </c>
      <c r="R6" s="728">
        <v>73155098.799999997</v>
      </c>
      <c r="S6" s="728">
        <v>540752397</v>
      </c>
      <c r="T6" s="728">
        <v>37601085</v>
      </c>
      <c r="U6" s="728">
        <v>19002633</v>
      </c>
      <c r="V6" s="728">
        <v>217723483</v>
      </c>
      <c r="W6" s="728">
        <v>816615772</v>
      </c>
      <c r="X6" s="728">
        <v>182557765</v>
      </c>
      <c r="Y6" s="728">
        <v>868143845</v>
      </c>
      <c r="Z6" s="728">
        <v>554575873</v>
      </c>
      <c r="AA6" s="33">
        <v>554575873</v>
      </c>
      <c r="AB6" s="33">
        <v>526282949</v>
      </c>
      <c r="AC6" s="33">
        <v>504890838</v>
      </c>
      <c r="AD6" s="33">
        <v>884014361</v>
      </c>
      <c r="AE6" s="33">
        <v>450942031</v>
      </c>
    </row>
    <row r="7" spans="1:31" s="33" customFormat="1" ht="24.6" hidden="1" customHeight="1">
      <c r="A7" s="1296" t="s">
        <v>213</v>
      </c>
      <c r="B7" s="1296"/>
      <c r="C7" s="1296"/>
      <c r="D7" s="32"/>
      <c r="E7" s="727">
        <f t="shared" si="0"/>
        <v>31.302914484738647</v>
      </c>
      <c r="F7" s="623">
        <f t="shared" si="1"/>
        <v>94.015397937558532</v>
      </c>
      <c r="G7" s="623">
        <f t="shared" si="2"/>
        <v>-3.1124320453568264</v>
      </c>
      <c r="H7" s="623">
        <f t="shared" si="3"/>
        <v>-3.3105556256050583</v>
      </c>
      <c r="I7" s="623">
        <f t="shared" si="4"/>
        <v>83.422109007693663</v>
      </c>
      <c r="J7" s="623">
        <f t="shared" si="5"/>
        <v>256.33322992972302</v>
      </c>
      <c r="K7" s="625">
        <f t="shared" si="6"/>
        <v>42.074050953030479</v>
      </c>
      <c r="L7" s="625">
        <f t="shared" si="7"/>
        <v>39.981089959108076</v>
      </c>
      <c r="M7" s="623">
        <f t="shared" si="8"/>
        <v>-0.96165306482751489</v>
      </c>
      <c r="N7" s="625">
        <f t="shared" si="9"/>
        <v>3.5934807779870326</v>
      </c>
      <c r="O7" s="33">
        <v>494994273.78069001</v>
      </c>
      <c r="P7" s="33">
        <v>154947634.2259225</v>
      </c>
      <c r="Q7" s="33">
        <v>145674634.91233367</v>
      </c>
      <c r="R7" s="33">
        <v>-4822639.8211698933</v>
      </c>
      <c r="S7" s="33">
        <v>484619936.3037436</v>
      </c>
      <c r="T7" s="33">
        <v>61627792.47016219</v>
      </c>
      <c r="U7" s="33">
        <v>25981233.91723733</v>
      </c>
      <c r="V7" s="33">
        <v>414187546.63982821</v>
      </c>
      <c r="W7" s="33">
        <v>1151826185.799772</v>
      </c>
      <c r="X7" s="33">
        <v>189058568.97157201</v>
      </c>
      <c r="Y7" s="33">
        <v>1204890205.5401511</v>
      </c>
      <c r="Z7" s="33">
        <v>501494769.53363603</v>
      </c>
      <c r="AA7" s="33">
        <v>501494769.53363603</v>
      </c>
      <c r="AB7" s="33">
        <v>500259936.87579286</v>
      </c>
      <c r="AC7" s="33">
        <v>468440044.70421875</v>
      </c>
      <c r="AD7" s="33">
        <v>1212122873.0867617</v>
      </c>
      <c r="AE7" s="33">
        <v>418609284.14764512</v>
      </c>
    </row>
    <row r="8" spans="1:31" s="33" customFormat="1" ht="24.6" hidden="1" customHeight="1">
      <c r="A8" s="1296" t="s">
        <v>214</v>
      </c>
      <c r="B8" s="1296"/>
      <c r="C8" s="1296"/>
      <c r="D8" s="32"/>
      <c r="E8" s="727">
        <f t="shared" si="0"/>
        <v>25.530615044573246</v>
      </c>
      <c r="F8" s="623">
        <f t="shared" si="1"/>
        <v>94.159782079898761</v>
      </c>
      <c r="G8" s="623">
        <f t="shared" si="2"/>
        <v>8.0523164144689918</v>
      </c>
      <c r="H8" s="623">
        <f t="shared" si="3"/>
        <v>8.5517577001572107</v>
      </c>
      <c r="I8" s="623">
        <f t="shared" si="4"/>
        <v>110.83914720013858</v>
      </c>
      <c r="J8" s="623">
        <f t="shared" si="5"/>
        <v>168.61271552710116</v>
      </c>
      <c r="K8" s="625">
        <f t="shared" si="6"/>
        <v>52.59843364257604</v>
      </c>
      <c r="L8" s="625">
        <f t="shared" si="7"/>
        <v>52.009150298776284</v>
      </c>
      <c r="M8" s="623">
        <f t="shared" si="8"/>
        <v>1.9768252487342577</v>
      </c>
      <c r="N8" s="625">
        <f t="shared" si="9"/>
        <v>7.4056438143676235</v>
      </c>
      <c r="O8" s="729">
        <v>487002541</v>
      </c>
      <c r="P8" s="729">
        <v>124334744</v>
      </c>
      <c r="Q8" s="729">
        <v>117073324</v>
      </c>
      <c r="R8" s="729">
        <v>10011827</v>
      </c>
      <c r="S8" s="729">
        <v>493350989</v>
      </c>
      <c r="T8" s="729">
        <v>33961983</v>
      </c>
      <c r="U8" s="729">
        <v>12274553</v>
      </c>
      <c r="V8" s="729">
        <v>331576729</v>
      </c>
      <c r="W8" s="729">
        <v>937957568</v>
      </c>
      <c r="X8" s="729">
        <v>292594178</v>
      </c>
      <c r="Y8" s="729">
        <v>1002605338</v>
      </c>
      <c r="Z8" s="729">
        <v>506459891</v>
      </c>
      <c r="AA8" s="33">
        <v>506459891</v>
      </c>
      <c r="AB8" s="33">
        <v>489213132</v>
      </c>
      <c r="AC8" s="33">
        <v>474061931</v>
      </c>
      <c r="AD8" s="33">
        <v>948584982</v>
      </c>
      <c r="AE8" s="33">
        <v>418765000.93499964</v>
      </c>
    </row>
    <row r="9" spans="1:31" s="33" customFormat="1" ht="19.5" hidden="1" customHeight="1">
      <c r="A9" s="1296" t="s">
        <v>215</v>
      </c>
      <c r="B9" s="1296"/>
      <c r="C9" s="1296"/>
      <c r="D9" s="32"/>
      <c r="E9" s="727">
        <f t="shared" si="0"/>
        <v>28.105158709072125</v>
      </c>
      <c r="F9" s="623">
        <f t="shared" si="1"/>
        <v>92.000857751363284</v>
      </c>
      <c r="G9" s="623">
        <f t="shared" si="2"/>
        <v>-5.5500622360532725</v>
      </c>
      <c r="H9" s="623">
        <f t="shared" si="3"/>
        <v>-6.032620099100142</v>
      </c>
      <c r="I9" s="623">
        <f t="shared" si="4"/>
        <v>104.05500194865802</v>
      </c>
      <c r="J9" s="623">
        <f t="shared" si="5"/>
        <v>276.13295058213993</v>
      </c>
      <c r="K9" s="625">
        <f t="shared" si="6"/>
        <v>44.791633994790978</v>
      </c>
      <c r="L9" s="625">
        <f t="shared" si="7"/>
        <v>43.806786794920235</v>
      </c>
      <c r="M9" s="623">
        <f t="shared" si="8"/>
        <v>-1.6099947384883067</v>
      </c>
      <c r="N9" s="625">
        <f t="shared" si="9"/>
        <v>-6.416660750463671</v>
      </c>
      <c r="O9" s="730">
        <v>414737390.60567915</v>
      </c>
      <c r="P9" s="730">
        <v>116562601.85559051</v>
      </c>
      <c r="Q9" s="730">
        <v>107238593.52444977</v>
      </c>
      <c r="R9" s="730">
        <v>-6469296.9469482601</v>
      </c>
      <c r="S9" s="730">
        <v>388977009.02661127</v>
      </c>
      <c r="T9" s="730">
        <v>52581956.153102256</v>
      </c>
      <c r="U9" s="730">
        <v>10688689.552511062</v>
      </c>
      <c r="V9" s="730">
        <v>276449626.26490414</v>
      </c>
      <c r="W9" s="730">
        <v>868414421.03194356</v>
      </c>
      <c r="X9" s="730">
        <v>140865843.140623</v>
      </c>
      <c r="Y9" s="730">
        <v>918177961.13841772</v>
      </c>
      <c r="Z9" s="730">
        <v>401820999.30479038</v>
      </c>
      <c r="AA9" s="33">
        <v>401820999.30479008</v>
      </c>
      <c r="AB9" s="33">
        <v>419108300.79884535</v>
      </c>
      <c r="AC9" s="33">
        <v>396649042.59909409</v>
      </c>
      <c r="AD9" s="33">
        <v>887937777.42154884</v>
      </c>
      <c r="AE9" s="210">
        <v>353495935.61890829</v>
      </c>
    </row>
    <row r="10" spans="1:31" s="33" customFormat="1" ht="19.5" hidden="1" customHeight="1">
      <c r="A10" s="1296" t="s">
        <v>216</v>
      </c>
      <c r="B10" s="1296"/>
      <c r="C10" s="1296"/>
      <c r="D10" s="32"/>
      <c r="E10" s="727">
        <f t="shared" si="0"/>
        <v>28.400671778339742</v>
      </c>
      <c r="F10" s="623">
        <f t="shared" si="1"/>
        <v>93.312710913259394</v>
      </c>
      <c r="G10" s="623">
        <f t="shared" si="2"/>
        <v>5.7843453557033495</v>
      </c>
      <c r="H10" s="623">
        <f t="shared" si="3"/>
        <v>6.1988825521105033</v>
      </c>
      <c r="I10" s="623">
        <f t="shared" si="4"/>
        <v>90.35374365033455</v>
      </c>
      <c r="J10" s="623">
        <f t="shared" si="5"/>
        <v>263.61825002862162</v>
      </c>
      <c r="K10" s="625">
        <f t="shared" si="6"/>
        <v>40.480586478781184</v>
      </c>
      <c r="L10" s="625">
        <f t="shared" si="7"/>
        <v>38.888402322130915</v>
      </c>
      <c r="M10" s="623">
        <f t="shared" si="8"/>
        <v>1.7798555093398536</v>
      </c>
      <c r="N10" s="625">
        <f t="shared" si="9"/>
        <v>-15.00997972988791</v>
      </c>
      <c r="O10" s="731">
        <v>481177186.6602276</v>
      </c>
      <c r="P10" s="731">
        <v>136657553.45562041</v>
      </c>
      <c r="Q10" s="731">
        <v>127518867.797176</v>
      </c>
      <c r="R10" s="731">
        <v>7904744.8465280021</v>
      </c>
      <c r="S10" s="731">
        <v>425442382.2905829</v>
      </c>
      <c r="T10" s="731">
        <v>141809653.47389013</v>
      </c>
      <c r="U10" s="731">
        <v>20316280.878726214</v>
      </c>
      <c r="V10" s="731">
        <v>296025460.82286692</v>
      </c>
      <c r="W10" s="731">
        <v>1050978800.6989181</v>
      </c>
      <c r="X10" s="731">
        <v>161385785.02982691</v>
      </c>
      <c r="Y10" s="731">
        <v>1106867327.1392467</v>
      </c>
      <c r="Z10" s="731">
        <v>444122840.59282219</v>
      </c>
      <c r="AA10" s="33">
        <v>444122840.59282225</v>
      </c>
      <c r="AB10" s="33">
        <v>476703908.25929618</v>
      </c>
      <c r="AC10" s="33">
        <v>456720129.96827769</v>
      </c>
      <c r="AD10" s="33">
        <v>1094008385.2415526</v>
      </c>
      <c r="AE10" s="210">
        <v>413956937.12728733</v>
      </c>
    </row>
    <row r="11" spans="1:31" s="593" customFormat="1" ht="19.5" hidden="1" customHeight="1">
      <c r="A11" s="1277" t="s">
        <v>217</v>
      </c>
      <c r="B11" s="1277"/>
      <c r="C11" s="1277"/>
      <c r="D11" s="22"/>
      <c r="E11" s="732">
        <f t="shared" si="0"/>
        <v>26.534918118638629</v>
      </c>
      <c r="F11" s="625">
        <f t="shared" si="1"/>
        <v>94.117044625812341</v>
      </c>
      <c r="G11" s="625">
        <f t="shared" si="2"/>
        <v>9.4375250053828754</v>
      </c>
      <c r="H11" s="625">
        <f t="shared" si="3"/>
        <v>10.027434502330898</v>
      </c>
      <c r="I11" s="625">
        <f t="shared" si="4"/>
        <v>101.88296923672277</v>
      </c>
      <c r="J11" s="625">
        <f t="shared" si="5"/>
        <v>318.6597712547233</v>
      </c>
      <c r="K11" s="625">
        <f t="shared" si="6"/>
        <v>42.766845357685355</v>
      </c>
      <c r="L11" s="625">
        <f t="shared" si="7"/>
        <v>41.353074377945966</v>
      </c>
      <c r="M11" s="625">
        <f t="shared" si="8"/>
        <v>2.8263567452065863</v>
      </c>
      <c r="N11" s="625">
        <f t="shared" si="9"/>
        <v>3.5545203872662716</v>
      </c>
      <c r="O11" s="50">
        <v>529227099.51266408</v>
      </c>
      <c r="P11" s="50">
        <v>140429977.5173316</v>
      </c>
      <c r="Q11" s="50">
        <v>132168544.60800523</v>
      </c>
      <c r="R11" s="50">
        <v>13253114.24325172</v>
      </c>
      <c r="S11" s="50">
        <v>456747797.40586615</v>
      </c>
      <c r="T11" s="50">
        <v>83545723.626557037</v>
      </c>
      <c r="U11" s="50">
        <v>16213505.051686004</v>
      </c>
      <c r="V11" s="50">
        <v>331835129.9245007</v>
      </c>
      <c r="W11" s="50">
        <v>1067995063.900094</v>
      </c>
      <c r="X11" s="50">
        <v>143334000.27478242</v>
      </c>
      <c r="Y11" s="50">
        <v>1118583919.8709385</v>
      </c>
      <c r="Z11" s="50">
        <v>468911586.1162464</v>
      </c>
      <c r="AA11" s="50">
        <v>381497471.03714108</v>
      </c>
      <c r="AB11" s="50">
        <v>340666948.07070595</v>
      </c>
      <c r="AC11" s="33">
        <v>481343126.79512012</v>
      </c>
      <c r="AD11" s="106">
        <v>1104507474.4175601</v>
      </c>
      <c r="AE11" s="50">
        <v>439721147.60266435</v>
      </c>
    </row>
    <row r="12" spans="1:31" s="33" customFormat="1" ht="19.5" hidden="1" customHeight="1">
      <c r="A12" s="1296" t="s">
        <v>218</v>
      </c>
      <c r="B12" s="1296"/>
      <c r="C12" s="1296"/>
      <c r="D12" s="32"/>
      <c r="E12" s="727">
        <f t="shared" si="0"/>
        <v>25.535948620218541</v>
      </c>
      <c r="F12" s="623">
        <f t="shared" si="1"/>
        <v>95.279749174752197</v>
      </c>
      <c r="G12" s="623">
        <f t="shared" si="2"/>
        <v>10.243903154733383</v>
      </c>
      <c r="H12" s="623">
        <f t="shared" si="3"/>
        <v>10.751396013800459</v>
      </c>
      <c r="I12" s="623">
        <f t="shared" si="4"/>
        <v>104.2652472129089</v>
      </c>
      <c r="J12" s="623">
        <f t="shared" si="5"/>
        <v>325.71772510540245</v>
      </c>
      <c r="K12" s="623">
        <f t="shared" si="6"/>
        <v>45.563275036395808</v>
      </c>
      <c r="L12" s="623">
        <f t="shared" si="7"/>
        <v>43.806165420246131</v>
      </c>
      <c r="M12" s="623">
        <f t="shared" si="8"/>
        <v>2.8856581347316483</v>
      </c>
      <c r="N12" s="623">
        <f t="shared" si="9"/>
        <v>3.5181531917315088</v>
      </c>
      <c r="O12" s="50">
        <v>552581020.29235148</v>
      </c>
      <c r="P12" s="50">
        <v>141106805.42693427</v>
      </c>
      <c r="Q12" s="50">
        <v>134446210.27928859</v>
      </c>
      <c r="R12" s="50">
        <v>14454844.492673216</v>
      </c>
      <c r="S12" s="50">
        <v>486513225.79257286</v>
      </c>
      <c r="T12" s="50">
        <v>59000259.028558321</v>
      </c>
      <c r="U12" s="50">
        <v>22343556.438847698</v>
      </c>
      <c r="V12" s="50">
        <v>368720316.52669519</v>
      </c>
      <c r="W12" s="106">
        <v>1067774924.8796263</v>
      </c>
      <c r="X12" s="50">
        <v>149366518.39722168</v>
      </c>
      <c r="Y12" s="106">
        <v>1118819839.4686251</v>
      </c>
      <c r="Z12" s="50">
        <v>500920199.75254083</v>
      </c>
      <c r="AA12" s="50">
        <v>415806488.11875683</v>
      </c>
      <c r="AB12" s="50">
        <v>372508410.50904661</v>
      </c>
      <c r="AC12" s="33">
        <v>512695022.82086575</v>
      </c>
      <c r="AD12" s="106">
        <v>1110604457.444062</v>
      </c>
      <c r="AE12" s="50">
        <v>469260479.84028232</v>
      </c>
    </row>
    <row r="13" spans="1:31" s="33" customFormat="1" ht="18" hidden="1" customHeight="1">
      <c r="A13" s="1277" t="s">
        <v>219</v>
      </c>
      <c r="B13" s="1277"/>
      <c r="C13" s="1277"/>
      <c r="D13" s="32"/>
      <c r="E13" s="727">
        <f t="shared" si="0"/>
        <v>28.724027477117509</v>
      </c>
      <c r="F13" s="623">
        <f t="shared" si="1"/>
        <v>94.820353211120675</v>
      </c>
      <c r="G13" s="623">
        <f t="shared" si="2"/>
        <v>27.768426481962955</v>
      </c>
      <c r="H13" s="623">
        <f t="shared" si="3"/>
        <v>29.285301669500875</v>
      </c>
      <c r="I13" s="623">
        <f t="shared" si="4"/>
        <v>45.715916085282274</v>
      </c>
      <c r="J13" s="623">
        <f t="shared" si="5"/>
        <v>329.50454879048209</v>
      </c>
      <c r="K13" s="623">
        <f t="shared" si="6"/>
        <v>30.801739860290482</v>
      </c>
      <c r="L13" s="623">
        <f t="shared" si="7"/>
        <v>29.984456145394923</v>
      </c>
      <c r="M13" s="623">
        <f t="shared" si="8"/>
        <v>8.6009394694161099</v>
      </c>
      <c r="N13" s="623">
        <v>0</v>
      </c>
      <c r="O13" s="50">
        <f>'1'!G14*1000</f>
        <v>601944046609.06848</v>
      </c>
      <c r="P13" s="50">
        <f>'1'!H14*1000</f>
        <v>172902573344.86185</v>
      </c>
      <c r="Q13" s="50">
        <f>'1'!J14*1000</f>
        <v>163946830756.715</v>
      </c>
      <c r="R13" s="50">
        <f>'17'!Z13*1000</f>
        <v>48012323964.690033</v>
      </c>
      <c r="S13" s="50">
        <f>'21'!F13*1000</f>
        <v>543964047447.67297</v>
      </c>
      <c r="T13" s="50">
        <f>'9'!H13*1000</f>
        <v>100844952897.43456</v>
      </c>
      <c r="U13" s="50">
        <f>'9'!I13*1000</f>
        <v>25986855635.21735</v>
      </c>
      <c r="V13" s="50">
        <f>'9'!J13*1000</f>
        <v>914634281113.62</v>
      </c>
      <c r="W13" s="50">
        <f>'9'!F13*1000</f>
        <v>1766017276669.9775</v>
      </c>
      <c r="X13" s="50">
        <f>'1'!M14*1000</f>
        <v>165085444023.28009</v>
      </c>
      <c r="Y13" s="50">
        <f>'11'!F13*1000</f>
        <v>1821408609760.209</v>
      </c>
      <c r="Z13" s="50">
        <f>'21'!E13*1000</f>
        <v>558221856291.58289</v>
      </c>
      <c r="AA13" s="134">
        <v>0</v>
      </c>
      <c r="AB13" s="134">
        <v>0</v>
      </c>
      <c r="AC13" s="33">
        <f>'25'!L13*1000</f>
        <v>521734671308.78442</v>
      </c>
      <c r="AD13" s="106">
        <f>'1'!L14*1000</f>
        <v>1814153456077.3289</v>
      </c>
      <c r="AE13" s="50">
        <f>'27'!G14*1000</f>
        <v>476115763599.36035</v>
      </c>
    </row>
    <row r="14" spans="1:31" s="33" customFormat="1" ht="18" hidden="1" customHeight="1">
      <c r="A14" s="1296" t="s">
        <v>220</v>
      </c>
      <c r="B14" s="1296"/>
      <c r="C14" s="1296"/>
      <c r="D14" s="32"/>
      <c r="E14" s="727">
        <f t="shared" si="0"/>
        <v>22.890405191484319</v>
      </c>
      <c r="F14" s="623">
        <f t="shared" si="1"/>
        <v>93.136388997518836</v>
      </c>
      <c r="G14" s="623">
        <f t="shared" si="2"/>
        <v>15.114015685492443</v>
      </c>
      <c r="H14" s="623">
        <f t="shared" si="3"/>
        <v>16.227830870590314</v>
      </c>
      <c r="I14" s="623">
        <f t="shared" si="4"/>
        <v>42.864038452005516</v>
      </c>
      <c r="J14" s="623">
        <f t="shared" si="5"/>
        <v>345.28319467549341</v>
      </c>
      <c r="K14" s="623">
        <f t="shared" si="6"/>
        <v>30.582383483136855</v>
      </c>
      <c r="L14" s="623">
        <f t="shared" si="7"/>
        <v>29.775913443042274</v>
      </c>
      <c r="M14" s="623">
        <f t="shared" si="8"/>
        <v>3.5135374310558061</v>
      </c>
      <c r="N14" s="623">
        <f>(S14-AC14+AA14-AB14)/S14*100</f>
        <v>3.0834285718796837</v>
      </c>
      <c r="O14" s="50">
        <f>'1'!G15*1000</f>
        <v>577199200169.32678</v>
      </c>
      <c r="P14" s="50">
        <f>'1'!H15*1000</f>
        <v>132123235680.76555</v>
      </c>
      <c r="Q14" s="50">
        <f>'1'!J15*1000</f>
        <v>123054810739.74641</v>
      </c>
      <c r="R14" s="50">
        <f>'17'!Z14*1000</f>
        <v>19969126564.971054</v>
      </c>
      <c r="S14" s="50">
        <f>'21'!F14*1000</f>
        <v>553320612477.7157</v>
      </c>
      <c r="T14" s="50">
        <f>'9'!H14*1000</f>
        <v>111412676066.37109</v>
      </c>
      <c r="U14" s="50">
        <f>'9'!I14*1000</f>
        <v>26885846774.99826</v>
      </c>
      <c r="V14" s="50">
        <f>'9'!J14*1000</f>
        <v>1010956523624.6958</v>
      </c>
      <c r="W14" s="50">
        <f>'9'!F14*1000</f>
        <v>1809278903270.6265</v>
      </c>
      <c r="X14" s="50">
        <f>'1'!M15*1000</f>
        <v>160251243330.20074</v>
      </c>
      <c r="Y14" s="50">
        <f>'11'!F14*1000</f>
        <v>1867341228766.0056</v>
      </c>
      <c r="Z14" s="50">
        <f>'21'!E14*1000</f>
        <v>568348194855.30286</v>
      </c>
      <c r="AA14" s="50">
        <f>'15'!K14*1000</f>
        <v>383445661143.01843</v>
      </c>
      <c r="AB14" s="50">
        <f>'15'!L14*1000</f>
        <v>377850606000.65424</v>
      </c>
      <c r="AC14" s="33">
        <f>'25'!L14*1000</f>
        <v>541854421760.84235</v>
      </c>
      <c r="AD14" s="106">
        <f>'1'!L15*1000</f>
        <v>1858282579764.1816</v>
      </c>
      <c r="AE14" s="50">
        <f>'27'!G15*1000</f>
        <v>492617125028.828</v>
      </c>
    </row>
    <row r="15" spans="1:31" s="33" customFormat="1" ht="18" hidden="1" customHeight="1">
      <c r="A15" s="1296" t="s">
        <v>221</v>
      </c>
      <c r="B15" s="1296"/>
      <c r="C15" s="1296"/>
      <c r="D15" s="32"/>
      <c r="E15" s="727">
        <f t="shared" si="0"/>
        <v>20.392687783311395</v>
      </c>
      <c r="F15" s="623">
        <f t="shared" si="1"/>
        <v>93.595389725011685</v>
      </c>
      <c r="G15" s="623">
        <f t="shared" si="2"/>
        <v>10.967815817331015</v>
      </c>
      <c r="H15" s="623">
        <f t="shared" si="3"/>
        <v>11.718329128769112</v>
      </c>
      <c r="I15" s="623">
        <f t="shared" si="4"/>
        <v>56.30083710041707</v>
      </c>
      <c r="J15" s="623">
        <f t="shared" si="5"/>
        <v>331.30990667449885</v>
      </c>
      <c r="K15" s="623">
        <f t="shared" si="6"/>
        <v>34.959954193133626</v>
      </c>
      <c r="L15" s="623">
        <f t="shared" si="7"/>
        <v>33.541969878352447</v>
      </c>
      <c r="M15" s="623">
        <f t="shared" si="8"/>
        <v>2.3832419421630378</v>
      </c>
      <c r="N15" s="623">
        <f>(S15-AC15+AA15-AB15)/S15*100</f>
        <v>3.0859310551345813</v>
      </c>
      <c r="O15" s="50">
        <f>'1'!G16*1000</f>
        <v>591176187097.69373</v>
      </c>
      <c r="P15" s="50">
        <f>'1'!H16*1000</f>
        <v>120556714084.11751</v>
      </c>
      <c r="Q15" s="50">
        <f>'1'!J16*1000</f>
        <v>112835526386.69783</v>
      </c>
      <c r="R15" s="50">
        <f>'17'!Z15*1000</f>
        <v>13222438356.172369</v>
      </c>
      <c r="S15" s="50">
        <f>'21'!F15*1000</f>
        <v>542356053417.50385</v>
      </c>
      <c r="T15" s="50">
        <f>'9'!H15*1000</f>
        <v>79016195464.908554</v>
      </c>
      <c r="U15" s="50">
        <f>'9'!I15*1000</f>
        <v>24791256296.694714</v>
      </c>
      <c r="V15" s="50">
        <f>'9'!J15*1000</f>
        <v>779494678680</v>
      </c>
      <c r="W15" s="50">
        <f>'9'!F15*1000</f>
        <v>1551363741557.8374</v>
      </c>
      <c r="X15" s="50">
        <f>'1'!M16*1000</f>
        <v>163700524038.46497</v>
      </c>
      <c r="Y15" s="50">
        <f>'11'!F15*1000</f>
        <v>1608064677799.6875</v>
      </c>
      <c r="Z15" s="50">
        <f>'21'!E15*1000</f>
        <v>554808898007.71313</v>
      </c>
      <c r="AA15" s="50">
        <f>'15'!K15*1000</f>
        <v>426671623986.29968</v>
      </c>
      <c r="AB15" s="50">
        <f>'15'!L15*1000</f>
        <v>408187718463.5506</v>
      </c>
      <c r="AC15" s="33">
        <f>'25'!L15*1000</f>
        <v>544103225058.43988</v>
      </c>
      <c r="AD15" s="106">
        <f>'1'!L16*1000</f>
        <v>1616947529869.2383</v>
      </c>
      <c r="AE15" s="50">
        <f>'27'!G16*1000</f>
        <v>497306493564.44049</v>
      </c>
    </row>
    <row r="16" spans="1:31" s="33" customFormat="1" ht="17.25" hidden="1" customHeight="1">
      <c r="A16" s="1296" t="s">
        <v>222</v>
      </c>
      <c r="B16" s="1296"/>
      <c r="C16" s="1296"/>
      <c r="D16" s="32"/>
      <c r="E16" s="727">
        <f t="shared" si="0"/>
        <v>21.885292151692504</v>
      </c>
      <c r="F16" s="623">
        <f t="shared" si="1"/>
        <v>93.540013256492557</v>
      </c>
      <c r="G16" s="623">
        <f t="shared" si="2"/>
        <v>19.514837640885911</v>
      </c>
      <c r="H16" s="623">
        <f t="shared" si="3"/>
        <v>20.86255599234844</v>
      </c>
      <c r="I16" s="623">
        <f t="shared" si="4"/>
        <v>45.553625132318892</v>
      </c>
      <c r="J16" s="623">
        <f t="shared" si="5"/>
        <v>311.41158827662059</v>
      </c>
      <c r="K16" s="623">
        <f t="shared" si="6"/>
        <v>31.937873874426092</v>
      </c>
      <c r="L16" s="623">
        <f t="shared" si="7"/>
        <v>30.436173352685795</v>
      </c>
      <c r="M16" s="623">
        <f t="shared" si="8"/>
        <v>4.2657645440327476</v>
      </c>
      <c r="N16" s="623">
        <f>(S16-AC16+AA16-AB16)/S16*100</f>
        <v>3.6584450006283511</v>
      </c>
      <c r="O16" s="50">
        <f>'1'!G17*1000</f>
        <v>521853082567.8877</v>
      </c>
      <c r="P16" s="50">
        <f>'1'!H17*1000</f>
        <v>114209071722.59532</v>
      </c>
      <c r="Q16" s="50">
        <f>'1'!J17*1000</f>
        <v>106831180829.43275</v>
      </c>
      <c r="R16" s="50">
        <f>'17'!Z16*1000</f>
        <v>22287714917.827419</v>
      </c>
      <c r="S16" s="50">
        <f>'21'!F16*1000</f>
        <v>510638215563.37988</v>
      </c>
      <c r="T16" s="50">
        <f>'9'!H16*1000</f>
        <v>63098015976.060013</v>
      </c>
      <c r="U16" s="50">
        <f>'9'!I16*1000</f>
        <v>26089338459.277584</v>
      </c>
      <c r="V16" s="50">
        <f>'9'!J16*1000</f>
        <v>881921579783.37988</v>
      </c>
      <c r="W16" s="50">
        <f>'9'!F16*1000</f>
        <v>1598848494333.4563</v>
      </c>
      <c r="X16" s="50">
        <f>'1'!M17*1000</f>
        <v>163975341569.43137</v>
      </c>
      <c r="Y16" s="50">
        <f>'11'!F16*1000</f>
        <v>1650321330540.115</v>
      </c>
      <c r="Z16" s="50">
        <f>'21'!E16*1000</f>
        <v>522478788685.25568</v>
      </c>
      <c r="AA16" s="50">
        <f>'15'!K16*1000</f>
        <v>502300405089.22681</v>
      </c>
      <c r="AB16" s="50">
        <f>'15'!L16*1000</f>
        <v>505889501158.25287</v>
      </c>
      <c r="AC16" s="33">
        <f>'25'!L16*1000</f>
        <v>488367701225.77753</v>
      </c>
      <c r="AD16" s="106">
        <f>'1'!L17*1000</f>
        <v>1677734614158.7781</v>
      </c>
      <c r="AE16" s="50">
        <f>'27'!G17*1000</f>
        <v>442375323520.45184</v>
      </c>
    </row>
    <row r="17" spans="1:31" s="33" customFormat="1" ht="18" hidden="1" customHeight="1">
      <c r="A17" s="1296" t="s">
        <v>365</v>
      </c>
      <c r="B17" s="1296"/>
      <c r="C17" s="1296"/>
      <c r="D17" s="32"/>
      <c r="E17" s="733">
        <f t="shared" si="0"/>
        <v>22.45536049142121</v>
      </c>
      <c r="F17" s="626">
        <f t="shared" si="1"/>
        <v>94.200570883351944</v>
      </c>
      <c r="G17" s="626">
        <f t="shared" si="2"/>
        <v>26.184387740856401</v>
      </c>
      <c r="H17" s="626">
        <f t="shared" si="3"/>
        <v>27.796421502880687</v>
      </c>
      <c r="I17" s="626">
        <f t="shared" si="4"/>
        <v>44.507994593795601</v>
      </c>
      <c r="J17" s="626">
        <f t="shared" si="5"/>
        <v>290.98129186086277</v>
      </c>
      <c r="K17" s="626">
        <f t="shared" si="6"/>
        <v>30.759172781446807</v>
      </c>
      <c r="L17" s="626">
        <f t="shared" si="7"/>
        <v>29.161014807454656</v>
      </c>
      <c r="M17" s="626">
        <f t="shared" si="8"/>
        <v>6.1053056340764007</v>
      </c>
      <c r="N17" s="626">
        <f>(S17-AC17+AA17-AB17)/S17*100</f>
        <v>5.2185141786081228</v>
      </c>
      <c r="O17" s="50">
        <f>'1'!G18*1000</f>
        <v>590578353624.27771</v>
      </c>
      <c r="P17" s="50">
        <f>'1'!H18*1000</f>
        <v>132616498290.6319</v>
      </c>
      <c r="Q17" s="50">
        <f>'1'!J18*1000</f>
        <v>124925498475.28592</v>
      </c>
      <c r="R17" s="50">
        <f>'17'!Z17*1000</f>
        <v>34724818120.765259</v>
      </c>
      <c r="S17" s="50">
        <f>'21'!F17*1000</f>
        <v>555783105898.94226</v>
      </c>
      <c r="T17" s="50">
        <f>'9'!H17*1000</f>
        <v>56035079219.65139</v>
      </c>
      <c r="U17" s="50">
        <f>'9'!I17*1000</f>
        <v>20293166304.08532</v>
      </c>
      <c r="V17" s="50">
        <f>'9'!J17*1000</f>
        <v>1037285061501.944</v>
      </c>
      <c r="W17" s="50">
        <f>'9'!F17*1000</f>
        <v>1806885737298.427</v>
      </c>
      <c r="X17" s="50">
        <f>'1'!M18*1000</f>
        <v>191003037461.4938</v>
      </c>
      <c r="Y17" s="50">
        <f>'11'!F17*1000</f>
        <v>1862461779701.4385</v>
      </c>
      <c r="Z17" s="50">
        <f>'21'!E17*1000</f>
        <v>568764615598.45178</v>
      </c>
      <c r="AA17" s="50">
        <f>'15'!K17*1000</f>
        <v>596990781119.32605</v>
      </c>
      <c r="AB17" s="50">
        <f>'15'!L17*1000</f>
        <v>578160728513.15881</v>
      </c>
      <c r="AC17" s="33">
        <f>'25'!L17*1000</f>
        <v>545609538321.46454</v>
      </c>
      <c r="AD17" s="106">
        <f>'1'!L18*1000</f>
        <v>1905911401124.707</v>
      </c>
      <c r="AE17" s="50">
        <f>'27'!G18*1000</f>
        <v>495646950486.77838</v>
      </c>
    </row>
    <row r="18" spans="1:31" s="33" customFormat="1" ht="18.75" hidden="1" customHeight="1">
      <c r="A18" s="1296" t="s">
        <v>979</v>
      </c>
      <c r="B18" s="1296"/>
      <c r="C18" s="1296"/>
      <c r="D18" s="32"/>
      <c r="E18" s="733">
        <f t="shared" ref="E18:F20" si="10">P18/O18*100</f>
        <v>28.034352093851872</v>
      </c>
      <c r="F18" s="626">
        <f t="shared" si="10"/>
        <v>95.11630503257787</v>
      </c>
      <c r="G18" s="626">
        <f t="shared" ref="G18:G23" si="11">R18/P18*100</f>
        <v>41.177365851686595</v>
      </c>
      <c r="H18" s="626">
        <f t="shared" ref="H18:H23" si="12">R18/Q18*100</f>
        <v>43.291595313319952</v>
      </c>
      <c r="I18" s="626">
        <f t="shared" ref="I18:I23" si="13">AE18/(T18+U18+V18)*100</f>
        <v>52.674808461711088</v>
      </c>
      <c r="J18" s="626">
        <f t="shared" ref="J18:J23" si="14">S18/X18*100</f>
        <v>403.66239029001935</v>
      </c>
      <c r="K18" s="626">
        <f t="shared" ref="K18:K23" si="15">S18/W18*100</f>
        <v>32.897176773192136</v>
      </c>
      <c r="L18" s="626">
        <f t="shared" ref="L18:L23" si="16">S18/AD18*100</f>
        <v>31.698522124221203</v>
      </c>
      <c r="M18" s="626">
        <f t="shared" ref="M18:M23" si="17">R18/Z18*100</f>
        <v>11.396717344082928</v>
      </c>
      <c r="N18" s="626">
        <v>0</v>
      </c>
      <c r="O18" s="50">
        <f>'1'!G19*1000</f>
        <v>607232241203.53247</v>
      </c>
      <c r="P18" s="50">
        <f>'1'!H19*1000</f>
        <v>170233624526.38614</v>
      </c>
      <c r="Q18" s="50">
        <f>'1'!J19*1000</f>
        <v>161919933572.53073</v>
      </c>
      <c r="R18" s="50">
        <f>'17'!Z18*1000</f>
        <v>70097722373.816498</v>
      </c>
      <c r="S18" s="50">
        <f>'21'!F18*1000</f>
        <v>599912595010.16187</v>
      </c>
      <c r="T18" s="50">
        <f>'9'!H18*1000</f>
        <v>48134226697.586113</v>
      </c>
      <c r="U18" s="50">
        <f>'9'!I18*1000</f>
        <v>21622586778.182602</v>
      </c>
      <c r="V18" s="50">
        <f>'9'!J18*1000</f>
        <v>855876728341.16553</v>
      </c>
      <c r="W18" s="50">
        <f>'9'!F18*1000</f>
        <v>1823599025369.9514</v>
      </c>
      <c r="X18" s="50">
        <f>'1'!M19*1000</f>
        <v>148617411341.97382</v>
      </c>
      <c r="Y18" s="50">
        <f>'11'!F18*1000</f>
        <v>1553648584667.7974</v>
      </c>
      <c r="Z18" s="50">
        <f>'21'!E18*1000</f>
        <v>615069412160.2533</v>
      </c>
      <c r="AA18" s="50">
        <f>'15'!K18*1000</f>
        <v>543367712191.40027</v>
      </c>
      <c r="AB18" s="50">
        <f>'15'!L18*1000</f>
        <v>539216484375.87115</v>
      </c>
      <c r="AC18" s="33">
        <f>'25'!L18*1000</f>
        <v>538028957041.10455</v>
      </c>
      <c r="AD18" s="106">
        <f>'1'!L19*1000</f>
        <v>1892556986282.2148</v>
      </c>
      <c r="AE18" s="50">
        <f>'27'!G19*1000</f>
        <v>487575695209.42249</v>
      </c>
    </row>
    <row r="19" spans="1:31" s="33" customFormat="1" ht="19.5" customHeight="1">
      <c r="A19" s="1296" t="s">
        <v>1022</v>
      </c>
      <c r="B19" s="1296"/>
      <c r="C19" s="1296"/>
      <c r="D19" s="32"/>
      <c r="E19" s="733">
        <f t="shared" si="10"/>
        <v>22.857929858704029</v>
      </c>
      <c r="F19" s="626">
        <f t="shared" si="10"/>
        <v>93.178223976940984</v>
      </c>
      <c r="G19" s="626">
        <f t="shared" si="11"/>
        <v>24.981900532401934</v>
      </c>
      <c r="H19" s="626">
        <f t="shared" si="12"/>
        <v>26.810878621795002</v>
      </c>
      <c r="I19" s="626">
        <f t="shared" si="13"/>
        <v>41.486532559166157</v>
      </c>
      <c r="J19" s="626">
        <f t="shared" si="14"/>
        <v>288.93946728464147</v>
      </c>
      <c r="K19" s="626">
        <f t="shared" si="15"/>
        <v>30.117835897117512</v>
      </c>
      <c r="L19" s="626">
        <f t="shared" si="16"/>
        <v>28.724143982605742</v>
      </c>
      <c r="M19" s="626">
        <f t="shared" si="17"/>
        <v>5.8246527118157765</v>
      </c>
      <c r="N19" s="626">
        <f>(S19-AC19+AA19-AB19)/S19*100</f>
        <v>5.2485809585973406</v>
      </c>
      <c r="O19" s="50">
        <f>'1'!G20*1000</f>
        <v>574744237526.82422</v>
      </c>
      <c r="P19" s="50">
        <f>'1'!H20*1000</f>
        <v>131374634680.82477</v>
      </c>
      <c r="Q19" s="50">
        <f>'1'!J20*1000</f>
        <v>122412551351.78688</v>
      </c>
      <c r="R19" s="50">
        <f>'17'!Z19*1000</f>
        <v>32819880560.770058</v>
      </c>
      <c r="S19" s="50">
        <f>'21'!F19*1000</f>
        <v>550945764665.23364</v>
      </c>
      <c r="T19" s="50">
        <f>'9'!H19*1000</f>
        <v>49794242920.41114</v>
      </c>
      <c r="U19" s="50">
        <f>'9'!I19*1000</f>
        <v>29229771450.74604</v>
      </c>
      <c r="V19" s="50">
        <f>'9'!J19*1000</f>
        <v>1052866166435.6915</v>
      </c>
      <c r="W19" s="50">
        <f>'9'!F19*1000</f>
        <v>1829300639485.731</v>
      </c>
      <c r="X19" s="50">
        <f>'1'!M20*1000</f>
        <v>190678611628.53299</v>
      </c>
      <c r="Y19" s="50">
        <f>'11'!F19*1000</f>
        <v>1887818094882.0403</v>
      </c>
      <c r="Z19" s="50">
        <f>'21'!E19*1000</f>
        <v>563465019883.37073</v>
      </c>
      <c r="AA19" s="50">
        <f>'15'!K19*1000</f>
        <v>471136516857.51721</v>
      </c>
      <c r="AB19" s="50">
        <f>'15'!L19*1000</f>
        <v>472749175826.49487</v>
      </c>
      <c r="AC19" s="33">
        <f>'25'!L19*1000</f>
        <v>520416271199.83801</v>
      </c>
      <c r="AD19" s="106">
        <f>'1'!L20*1000</f>
        <v>1918058080334.3196</v>
      </c>
      <c r="AE19" s="50">
        <f>'27'!G20*1000</f>
        <v>469581988394.43793</v>
      </c>
    </row>
    <row r="20" spans="1:31" s="33" customFormat="1" ht="18" customHeight="1">
      <c r="A20" s="1296" t="s">
        <v>981</v>
      </c>
      <c r="B20" s="1296"/>
      <c r="C20" s="1296"/>
      <c r="D20" s="32"/>
      <c r="E20" s="733">
        <f t="shared" si="10"/>
        <v>22.927482727410702</v>
      </c>
      <c r="F20" s="626">
        <f t="shared" si="10"/>
        <v>90.84118079774386</v>
      </c>
      <c r="G20" s="626">
        <f t="shared" si="11"/>
        <v>27.85628249882674</v>
      </c>
      <c r="H20" s="626">
        <f t="shared" si="12"/>
        <v>30.664817711747077</v>
      </c>
      <c r="I20" s="626">
        <f t="shared" si="13"/>
        <v>39.653878299343013</v>
      </c>
      <c r="J20" s="626">
        <f t="shared" si="14"/>
        <v>279.85752494249851</v>
      </c>
      <c r="K20" s="626">
        <f t="shared" si="15"/>
        <v>27.847942908648299</v>
      </c>
      <c r="L20" s="626">
        <f t="shared" si="16"/>
        <v>26.603897123587544</v>
      </c>
      <c r="M20" s="626">
        <f t="shared" si="17"/>
        <v>6.6311429199177176</v>
      </c>
      <c r="N20" s="626">
        <f>(S20-AC20+AA20-AB20)/S20*100</f>
        <v>5.8919030097347491</v>
      </c>
      <c r="O20" s="50">
        <f>'1'!G21*1000</f>
        <v>567799791590.06055</v>
      </c>
      <c r="P20" s="50">
        <f>'1'!H21*1000</f>
        <v>130182199143.08508</v>
      </c>
      <c r="Q20" s="50">
        <f>'1'!J21*1000</f>
        <v>118259046890.04887</v>
      </c>
      <c r="R20" s="50">
        <f>'17'!Z20*1000</f>
        <v>36263921156.482986</v>
      </c>
      <c r="S20" s="50">
        <f>'21'!F20*1000</f>
        <v>532889980968.86169</v>
      </c>
      <c r="T20" s="50">
        <f>'9'!H20*1000</f>
        <v>33742597498.634769</v>
      </c>
      <c r="U20" s="50">
        <f>'9'!I20*1000</f>
        <v>27969698550.922256</v>
      </c>
      <c r="V20" s="50">
        <f>'9'!J20*1000</f>
        <v>1129104080630.0825</v>
      </c>
      <c r="W20" s="50">
        <f>'9'!F20*1000</f>
        <v>1913570358560.9207</v>
      </c>
      <c r="X20" s="50">
        <f>'1'!M21*1000</f>
        <v>190414740885.86792</v>
      </c>
      <c r="Y20" s="50">
        <f>'11'!F20*1000</f>
        <v>1972100453878.4561</v>
      </c>
      <c r="Z20" s="50">
        <f>'21'!E20*1000</f>
        <v>546872863312.27148</v>
      </c>
      <c r="AA20" s="50">
        <f>'15'!K20*1000</f>
        <v>472565988368.96783</v>
      </c>
      <c r="AB20" s="50">
        <f>'15'!L20*1000</f>
        <v>453305260327.58716</v>
      </c>
      <c r="AC20" s="33">
        <f>'25'!L20*1000</f>
        <v>520753348182.96307</v>
      </c>
      <c r="AD20" s="106">
        <f>'1'!L21*1000</f>
        <v>2003052329113.0562</v>
      </c>
      <c r="AE20" s="50">
        <f>'27'!G21*1000</f>
        <v>472204876777.19043</v>
      </c>
    </row>
    <row r="21" spans="1:31" s="33" customFormat="1" ht="18" customHeight="1">
      <c r="A21" s="1296" t="s">
        <v>982</v>
      </c>
      <c r="B21" s="1296"/>
      <c r="C21" s="1296"/>
      <c r="D21" s="32"/>
      <c r="E21" s="733">
        <f t="shared" ref="E21:F23" si="18">P21/O21*100</f>
        <v>23.159944665856973</v>
      </c>
      <c r="F21" s="626">
        <f t="shared" si="18"/>
        <v>92.489230589957174</v>
      </c>
      <c r="G21" s="626">
        <f t="shared" si="11"/>
        <v>28.365353730099692</v>
      </c>
      <c r="H21" s="626">
        <f t="shared" si="12"/>
        <v>30.66881792525119</v>
      </c>
      <c r="I21" s="626">
        <f t="shared" si="13"/>
        <v>36.475954093422686</v>
      </c>
      <c r="J21" s="626">
        <f t="shared" si="14"/>
        <v>277.49859993477105</v>
      </c>
      <c r="K21" s="626">
        <f t="shared" si="15"/>
        <v>26.617903511882464</v>
      </c>
      <c r="L21" s="626">
        <f t="shared" si="16"/>
        <v>25.432577559967086</v>
      </c>
      <c r="M21" s="626">
        <f t="shared" si="17"/>
        <v>6.8245304540195519</v>
      </c>
      <c r="N21" s="626">
        <f>(S21-AC21+AA21-AB21)/S21*100</f>
        <v>6.4134407112224663</v>
      </c>
      <c r="O21" s="50">
        <f>'1'!G22*1000</f>
        <v>610787773834.75635</v>
      </c>
      <c r="P21" s="50">
        <f>'1'!H22*1000</f>
        <v>141458110445.94922</v>
      </c>
      <c r="Q21" s="50">
        <f>'1'!J22*1000</f>
        <v>130833517958.55026</v>
      </c>
      <c r="R21" s="50">
        <f>'17'!Z21*1000</f>
        <v>40125093407.9086</v>
      </c>
      <c r="S21" s="50">
        <f>'21'!F21*1000</f>
        <v>575586969459.5636</v>
      </c>
      <c r="T21" s="50">
        <f>'9'!H21*1000</f>
        <v>50438539856.719772</v>
      </c>
      <c r="U21" s="50">
        <f>'9'!I21*1000</f>
        <v>31515796894.08717</v>
      </c>
      <c r="V21" s="50">
        <f>'9'!J21*1000</f>
        <v>1301181267861.7427</v>
      </c>
      <c r="W21" s="50">
        <f>'9'!F21*1000</f>
        <v>2162405349476.9663</v>
      </c>
      <c r="X21" s="50">
        <f>'1'!M22*1000</f>
        <v>207419774224.03622</v>
      </c>
      <c r="Y21" s="50">
        <f>'11'!F21*1000</f>
        <v>2226775411997.8643</v>
      </c>
      <c r="Z21" s="50">
        <f>'21'!E21*1000</f>
        <v>587953906547.16016</v>
      </c>
      <c r="AA21" s="50">
        <f>'15'!K21*1000</f>
        <v>467124506297.57819</v>
      </c>
      <c r="AB21" s="50">
        <f>'15'!L21*1000</f>
        <v>449083899650.39594</v>
      </c>
      <c r="AC21" s="33">
        <f>'25'!L21*1000</f>
        <v>556712647078.93457</v>
      </c>
      <c r="AD21" s="106">
        <f>'1'!L22*1000</f>
        <v>2263187709159.2305</v>
      </c>
      <c r="AE21" s="50">
        <f>'27'!G22*1000</f>
        <v>504511908188.25787</v>
      </c>
    </row>
    <row r="22" spans="1:31" s="33" customFormat="1" ht="18" customHeight="1">
      <c r="A22" s="1296" t="s">
        <v>983</v>
      </c>
      <c r="B22" s="1296"/>
      <c r="C22" s="1296"/>
      <c r="D22" s="32"/>
      <c r="E22" s="733">
        <f t="shared" si="18"/>
        <v>22.374664676483007</v>
      </c>
      <c r="F22" s="626">
        <f t="shared" si="18"/>
        <v>92.109908017361548</v>
      </c>
      <c r="G22" s="626">
        <f t="shared" si="11"/>
        <v>22.363825723092347</v>
      </c>
      <c r="H22" s="626">
        <f t="shared" si="12"/>
        <v>24.279500657928189</v>
      </c>
      <c r="I22" s="626">
        <f t="shared" si="13"/>
        <v>34.512433060798514</v>
      </c>
      <c r="J22" s="626">
        <f t="shared" si="14"/>
        <v>255.50760381699007</v>
      </c>
      <c r="K22" s="626">
        <f t="shared" si="15"/>
        <v>25.544129099241086</v>
      </c>
      <c r="L22" s="626">
        <f t="shared" si="16"/>
        <v>24.265382957922942</v>
      </c>
      <c r="M22" s="626">
        <f t="shared" si="17"/>
        <v>5.1783652374910245</v>
      </c>
      <c r="N22" s="626">
        <f>(S22-AC22+AA22-AB22)/S22*100</f>
        <v>4.7384241885820337</v>
      </c>
      <c r="O22" s="50">
        <f>'1'!G23*1000</f>
        <v>591629898365.22437</v>
      </c>
      <c r="P22" s="50">
        <f>'1'!H23*1000</f>
        <v>132375205885.03618</v>
      </c>
      <c r="Q22" s="50">
        <f>'1'!J23*1000</f>
        <v>121930680378.4998</v>
      </c>
      <c r="R22" s="50">
        <f>'17'!Z22*1000</f>
        <v>29604160344.714176</v>
      </c>
      <c r="S22" s="50">
        <f>'21'!F22*1000</f>
        <v>557368066554.68884</v>
      </c>
      <c r="T22" s="50">
        <f>'9'!H22*1000</f>
        <v>56174469685.894592</v>
      </c>
      <c r="U22" s="50">
        <f>'9'!I22*1000</f>
        <v>36285352065.757263</v>
      </c>
      <c r="V22" s="50">
        <f>'9'!J22*1000</f>
        <v>1327383509688.6277</v>
      </c>
      <c r="W22" s="50">
        <f>'9'!F22*1000</f>
        <v>2181981090015.8982</v>
      </c>
      <c r="X22" s="50">
        <f>'1'!M23*1000</f>
        <v>218141479246.8992</v>
      </c>
      <c r="Y22" s="50">
        <f>'11'!F22*1000</f>
        <v>2247021911880.6475</v>
      </c>
      <c r="Z22" s="50">
        <f>'21'!E22*1000</f>
        <v>571689307088.30652</v>
      </c>
      <c r="AA22" s="50">
        <f>'15'!K22*1000</f>
        <v>513062537330.96857</v>
      </c>
      <c r="AB22" s="50">
        <f>'15'!L22*1000</f>
        <v>501070753582.51135</v>
      </c>
      <c r="AC22" s="33">
        <f>'25'!L22*1000</f>
        <v>542949387018.08667</v>
      </c>
      <c r="AD22" s="106">
        <f>'1'!L23*1000</f>
        <v>2296967937910.5015</v>
      </c>
      <c r="AE22" s="50">
        <f>'27'!G23*1000</f>
        <v>490022479331.53802</v>
      </c>
    </row>
    <row r="23" spans="1:31" s="33" customFormat="1" ht="18" customHeight="1">
      <c r="A23" s="1296" t="s">
        <v>1111</v>
      </c>
      <c r="B23" s="1296"/>
      <c r="C23" s="1296"/>
      <c r="D23" s="32"/>
      <c r="E23" s="733">
        <f t="shared" si="18"/>
        <v>23.481111612910876</v>
      </c>
      <c r="F23" s="626">
        <f t="shared" si="18"/>
        <v>91.614459207963463</v>
      </c>
      <c r="G23" s="626">
        <f t="shared" si="11"/>
        <v>20.694232751307762</v>
      </c>
      <c r="H23" s="626">
        <f t="shared" si="12"/>
        <v>22.588391537990919</v>
      </c>
      <c r="I23" s="626">
        <f t="shared" si="13"/>
        <v>28.072771316814894</v>
      </c>
      <c r="J23" s="626">
        <f t="shared" si="14"/>
        <v>210.82434545581688</v>
      </c>
      <c r="K23" s="626">
        <f t="shared" si="15"/>
        <v>21.682217907039586</v>
      </c>
      <c r="L23" s="626">
        <f t="shared" si="16"/>
        <v>20.503435525895629</v>
      </c>
      <c r="M23" s="626">
        <f t="shared" si="17"/>
        <v>5.0328441800184516</v>
      </c>
      <c r="N23" s="626">
        <f>(S23-AC23+AA23-AB23)/S23*100</f>
        <v>4.437850977229</v>
      </c>
      <c r="O23" s="50">
        <f>'1'!G24*1000</f>
        <v>567102429236.99109</v>
      </c>
      <c r="P23" s="50">
        <f>'1'!H24*1000</f>
        <v>133161954368.66679</v>
      </c>
      <c r="Q23" s="50">
        <f>'1'!J24*1000</f>
        <v>121995604365.60916</v>
      </c>
      <c r="R23" s="50">
        <f>'17'!Z23*1000</f>
        <v>27556844773.242142</v>
      </c>
      <c r="S23" s="50">
        <f>'21'!F23*1000</f>
        <v>535452746875.62524</v>
      </c>
      <c r="T23" s="50">
        <f>'9'!H23*1000</f>
        <v>55041749027.572762</v>
      </c>
      <c r="U23" s="50">
        <f>'9'!I23*1000</f>
        <v>44948460470.020454</v>
      </c>
      <c r="V23" s="50">
        <f>'9'!J23*1000</f>
        <v>1518477550759.4749</v>
      </c>
      <c r="W23" s="50">
        <f>'9'!F23*1000</f>
        <v>2469547853320.7588</v>
      </c>
      <c r="X23" s="50">
        <f>'1'!M24*1000</f>
        <v>253980509564.93628</v>
      </c>
      <c r="Y23" s="50">
        <f>'11'!F23*1000</f>
        <v>2548899805273</v>
      </c>
      <c r="Z23" s="50">
        <f>'21'!E23*1000</f>
        <v>547540193726.82251</v>
      </c>
      <c r="AA23" s="50">
        <f>'15'!K23*1000</f>
        <v>382269483928.2467</v>
      </c>
      <c r="AB23" s="50">
        <f>'15'!L23*1000</f>
        <v>381803427493.17853</v>
      </c>
      <c r="AC23" s="33">
        <f>'25'!L23*1000</f>
        <v>512156208350.87396</v>
      </c>
      <c r="AD23" s="106">
        <f>'1'!L24*1000</f>
        <v>2611526961905.2568</v>
      </c>
      <c r="AE23" s="50">
        <f>'27'!G24*1000</f>
        <v>454348753173.34265</v>
      </c>
    </row>
    <row r="24" spans="1:31" ht="18" customHeight="1">
      <c r="A24" s="1296" t="s">
        <v>63</v>
      </c>
      <c r="B24" s="1296"/>
      <c r="C24" s="1296"/>
      <c r="D24" s="32"/>
      <c r="E24" s="733"/>
      <c r="F24" s="626"/>
      <c r="G24" s="626"/>
      <c r="H24" s="626"/>
      <c r="I24" s="626"/>
      <c r="J24" s="626"/>
      <c r="K24" s="626"/>
      <c r="L24" s="626"/>
      <c r="M24" s="626"/>
      <c r="N24" s="626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169"/>
      <c r="AB24" s="169"/>
      <c r="AC24" s="169"/>
      <c r="AD24" s="169"/>
      <c r="AE24" s="169"/>
    </row>
    <row r="25" spans="1:31" ht="18" customHeight="1">
      <c r="A25" s="34"/>
      <c r="B25" s="34" t="s">
        <v>64</v>
      </c>
      <c r="C25" s="34"/>
      <c r="D25" s="594"/>
      <c r="E25" s="734">
        <f t="shared" ref="E25:F26" si="19">P25/O25*100</f>
        <v>23.538303044078582</v>
      </c>
      <c r="F25" s="632">
        <f t="shared" si="19"/>
        <v>91.720012327776232</v>
      </c>
      <c r="G25" s="632">
        <f>R25/P25*100</f>
        <v>20.102189278012986</v>
      </c>
      <c r="H25" s="632">
        <f>R25/Q25*100</f>
        <v>21.916906428418891</v>
      </c>
      <c r="I25" s="632">
        <f>AE25/(T25+U25+V25)*100</f>
        <v>26.707348845884702</v>
      </c>
      <c r="J25" s="632">
        <f>S25/X25*100</f>
        <v>213.40622545723096</v>
      </c>
      <c r="K25" s="632">
        <f>S25/W25*100</f>
        <v>20.611907967277492</v>
      </c>
      <c r="L25" s="632">
        <f>S25/AD25*100</f>
        <v>19.58910361226275</v>
      </c>
      <c r="M25" s="632">
        <f>R25/Z25*100</f>
        <v>4.8972465881101126</v>
      </c>
      <c r="N25" s="632">
        <f>(S25-AC25+AA25-AB25)/S25*100</f>
        <v>4.2473113471495978</v>
      </c>
      <c r="O25" s="169">
        <f>'1'!G26*1000</f>
        <v>535969725989.86505</v>
      </c>
      <c r="P25" s="169">
        <f>'1'!H26*1000</f>
        <v>126158178328.01204</v>
      </c>
      <c r="Q25" s="169">
        <f>'1'!J26*1000</f>
        <v>115712296714.95056</v>
      </c>
      <c r="R25" s="169">
        <f>'17'!Z25*1000</f>
        <v>25360555797.19014</v>
      </c>
      <c r="S25" s="169">
        <f>'21'!F25*1000</f>
        <v>505805670393.61237</v>
      </c>
      <c r="T25" s="169">
        <f>'9'!H25*1000</f>
        <v>54039280785.63488</v>
      </c>
      <c r="U25" s="169">
        <f>'9'!I25*1000</f>
        <v>44948460470.020454</v>
      </c>
      <c r="V25" s="169">
        <f>'9'!J25*1000</f>
        <v>1516062507741.9329</v>
      </c>
      <c r="W25" s="169">
        <f>'9'!F25*1000</f>
        <v>2453948810544.8848</v>
      </c>
      <c r="X25" s="169">
        <f>'1'!M26*1000</f>
        <v>237015424132.96729</v>
      </c>
      <c r="Y25" s="169">
        <f>'11'!F25*1000</f>
        <v>2528793243322.564</v>
      </c>
      <c r="Z25" s="169">
        <f>'21'!E25*1000</f>
        <v>517853355776.7403</v>
      </c>
      <c r="AA25" s="169">
        <f>'15'!K25*1000</f>
        <v>380600156208.8526</v>
      </c>
      <c r="AB25" s="169">
        <f>'15'!L25*1000</f>
        <v>379819104413.24921</v>
      </c>
      <c r="AC25" s="48">
        <f>'25'!L25*1000</f>
        <v>485103580556.06177</v>
      </c>
      <c r="AD25" s="67">
        <f>'1'!L26*1000</f>
        <v>2582076650393.4297</v>
      </c>
      <c r="AE25" s="169">
        <f>'27'!G26*1000</f>
        <v>431337104036.11542</v>
      </c>
    </row>
    <row r="26" spans="1:31" ht="18" customHeight="1">
      <c r="A26" s="34"/>
      <c r="B26" s="34" t="s">
        <v>25</v>
      </c>
      <c r="C26" s="34"/>
      <c r="D26" s="594"/>
      <c r="E26" s="734">
        <f t="shared" si="19"/>
        <v>22.496523944805553</v>
      </c>
      <c r="F26" s="632">
        <f t="shared" si="19"/>
        <v>89.713143512668879</v>
      </c>
      <c r="G26" s="632">
        <f>R26/P26*100</f>
        <v>31.358640871769772</v>
      </c>
      <c r="H26" s="632">
        <f>R26/Q26*100</f>
        <v>34.954344083753405</v>
      </c>
      <c r="I26" s="632">
        <f>AE26/(T26+U26+V26)*100</f>
        <v>673.34523254006876</v>
      </c>
      <c r="J26" s="632">
        <f>S26/X26*100</f>
        <v>174.75347590142684</v>
      </c>
      <c r="K26" s="632">
        <f>S26/W26*100</f>
        <v>190.05702406218646</v>
      </c>
      <c r="L26" s="632">
        <f>S26/AD26*100</f>
        <v>100.66812525941009</v>
      </c>
      <c r="M26" s="632">
        <f>R26/Z26*100</f>
        <v>7.3981910089078093</v>
      </c>
      <c r="N26" s="632">
        <f>(S26-AC26+AA26-AB26)/S26*100</f>
        <v>7.6886276731151186</v>
      </c>
      <c r="O26" s="169">
        <f>'1'!G27*1000</f>
        <v>31132703247.125404</v>
      </c>
      <c r="P26" s="169">
        <f>'1'!H27*1000</f>
        <v>7003776040.6548223</v>
      </c>
      <c r="Q26" s="169">
        <f>'1'!J27*1000</f>
        <v>6283307650.6585789</v>
      </c>
      <c r="R26" s="169">
        <f>'17'!Z26*1000</f>
        <v>2196288976.052002</v>
      </c>
      <c r="S26" s="169">
        <f>'21'!F26*1000</f>
        <v>29647076482.012794</v>
      </c>
      <c r="T26" s="169">
        <f>'9'!H26*1000</f>
        <v>1002468241.9378635</v>
      </c>
      <c r="U26" s="169">
        <f>'9'!I26*1000</f>
        <v>0</v>
      </c>
      <c r="V26" s="169">
        <f>'9'!J26*1000</f>
        <v>2415043017.5419364</v>
      </c>
      <c r="W26" s="169">
        <f>'9'!F26*1000</f>
        <v>15599042775.873573</v>
      </c>
      <c r="X26" s="169">
        <f>'1'!M27*1000</f>
        <v>16965085431.969213</v>
      </c>
      <c r="Y26" s="169">
        <f>'11'!F26*1000</f>
        <v>20106561950.436649</v>
      </c>
      <c r="Z26" s="169">
        <f>'21'!E26*1000</f>
        <v>29686837950.082058</v>
      </c>
      <c r="AA26" s="169">
        <f>'15'!K26*1000</f>
        <v>1669327719.3941054</v>
      </c>
      <c r="AB26" s="169">
        <f>'15'!L26*1000</f>
        <v>1984323079.9293091</v>
      </c>
      <c r="AC26" s="48">
        <f>'25'!L26*1000</f>
        <v>27052627794.811951</v>
      </c>
      <c r="AD26" s="67">
        <f>'1'!L27*1000</f>
        <v>29450311511.827316</v>
      </c>
      <c r="AE26" s="169">
        <f>'27'!G27*1000</f>
        <v>23011649137.227291</v>
      </c>
    </row>
    <row r="27" spans="1:31" ht="18" customHeight="1">
      <c r="A27" s="1296" t="s">
        <v>26</v>
      </c>
      <c r="B27" s="1296"/>
      <c r="C27" s="1296"/>
      <c r="D27" s="32"/>
      <c r="E27" s="734"/>
      <c r="F27" s="632"/>
      <c r="G27" s="632"/>
      <c r="H27" s="632"/>
      <c r="I27" s="632"/>
      <c r="J27" s="632"/>
      <c r="K27" s="632"/>
      <c r="L27" s="632"/>
      <c r="M27" s="632"/>
      <c r="N27" s="632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67"/>
      <c r="AE27" s="169"/>
    </row>
    <row r="28" spans="1:31" ht="18" customHeight="1">
      <c r="A28" s="34"/>
      <c r="B28" s="34" t="s">
        <v>81</v>
      </c>
      <c r="C28" s="34"/>
      <c r="D28" s="594"/>
      <c r="E28" s="734">
        <f t="shared" ref="E28:F32" si="20">P28/O28*100</f>
        <v>22.886390144129589</v>
      </c>
      <c r="F28" s="632">
        <f t="shared" si="20"/>
        <v>92.601602618766393</v>
      </c>
      <c r="G28" s="632">
        <f>R28/P28*100</f>
        <v>16.767152267361293</v>
      </c>
      <c r="H28" s="632">
        <f>R28/Q28*100</f>
        <v>18.106762510785433</v>
      </c>
      <c r="I28" s="632">
        <f>AE28/(T28+U28+V28)*100</f>
        <v>20.202641948608157</v>
      </c>
      <c r="J28" s="632">
        <f>S28/X28*100</f>
        <v>261.36196244423166</v>
      </c>
      <c r="K28" s="632">
        <f>S28/W28*100</f>
        <v>16.190800840413424</v>
      </c>
      <c r="L28" s="632">
        <f>S28/AD28*100</f>
        <v>15.779613356221175</v>
      </c>
      <c r="M28" s="632">
        <f>R28/Z28*100</f>
        <v>3.9957163916832155</v>
      </c>
      <c r="N28" s="632">
        <f>(S28-AC28+AA28-AB28)/S28*100</f>
        <v>2.8343739102230976</v>
      </c>
      <c r="O28" s="169">
        <f>'1'!G29*1000</f>
        <v>343763813718.45233</v>
      </c>
      <c r="P28" s="169">
        <f>'1'!H29*1000</f>
        <v>78675127581.943878</v>
      </c>
      <c r="Q28" s="169">
        <f>'1'!J29*1000</f>
        <v>72854429003.239136</v>
      </c>
      <c r="R28" s="169">
        <f>'17'!Z28*1000</f>
        <v>13191578438.205294</v>
      </c>
      <c r="S28" s="169">
        <f>'21'!F28*1000</f>
        <v>320262989549.84192</v>
      </c>
      <c r="T28" s="169">
        <f>'9'!H28*1000</f>
        <v>34104906174.894073</v>
      </c>
      <c r="U28" s="169">
        <f>'9'!I28*1000</f>
        <v>39436880964.30793</v>
      </c>
      <c r="V28" s="169">
        <f>'9'!J28*1000</f>
        <v>1324481004887.5989</v>
      </c>
      <c r="W28" s="169">
        <f>'9'!F28*1000</f>
        <v>1978055271672.8015</v>
      </c>
      <c r="X28" s="169">
        <f>'1'!M29*1000</f>
        <v>122536189487.85568</v>
      </c>
      <c r="Y28" s="169">
        <f>'11'!F28*1000</f>
        <v>2019629588606.2839</v>
      </c>
      <c r="Z28" s="169">
        <f>'21'!E28*1000</f>
        <v>330143011792.89343</v>
      </c>
      <c r="AA28" s="169">
        <f>'15'!K28*1000</f>
        <v>333114035756.73254</v>
      </c>
      <c r="AB28" s="169">
        <f>'15'!L28*1000</f>
        <v>332417935633.79553</v>
      </c>
      <c r="AC28" s="48">
        <f>'25'!L28*1000</f>
        <v>311881639052.87769</v>
      </c>
      <c r="AD28" s="67">
        <f>'1'!L29*1000</f>
        <v>2029599726685.1724</v>
      </c>
      <c r="AE28" s="169">
        <f>'27'!G29*1000</f>
        <v>282437539033.10944</v>
      </c>
    </row>
    <row r="29" spans="1:31" ht="18" customHeight="1">
      <c r="A29" s="34"/>
      <c r="B29" s="34" t="s">
        <v>82</v>
      </c>
      <c r="C29" s="34"/>
      <c r="D29" s="594"/>
      <c r="E29" s="734">
        <f t="shared" si="20"/>
        <v>21.923071039775294</v>
      </c>
      <c r="F29" s="632">
        <f t="shared" si="20"/>
        <v>91.755709805641814</v>
      </c>
      <c r="G29" s="632">
        <f>R29/P29*100</f>
        <v>18.938463403406711</v>
      </c>
      <c r="H29" s="632">
        <f>R29/Q29*100</f>
        <v>20.640092527781018</v>
      </c>
      <c r="I29" s="632">
        <f>AE29/(T29+U29+V29)*100</f>
        <v>121.7955917697543</v>
      </c>
      <c r="J29" s="632">
        <f>S29/X29*100</f>
        <v>257.08580305719033</v>
      </c>
      <c r="K29" s="632">
        <f>S29/W29*100</f>
        <v>66.998417445104593</v>
      </c>
      <c r="L29" s="632">
        <f>S29/AD29*100</f>
        <v>56.997955469861282</v>
      </c>
      <c r="M29" s="632">
        <f>R29/Z29*100</f>
        <v>4.3494603524771636</v>
      </c>
      <c r="N29" s="632">
        <f>(S29-AC29+AA29-AB29)/S29*100</f>
        <v>4.6393829964285525</v>
      </c>
      <c r="O29" s="169">
        <f>'1'!G30*1000</f>
        <v>43595338866.279083</v>
      </c>
      <c r="P29" s="169">
        <f>'1'!H30*1000</f>
        <v>9557437109.685133</v>
      </c>
      <c r="Q29" s="169">
        <f>'1'!J30*1000</f>
        <v>8769494259.2194118</v>
      </c>
      <c r="R29" s="169">
        <f>'17'!Z29*1000</f>
        <v>1810031729.321331</v>
      </c>
      <c r="S29" s="169">
        <f>'21'!F29*1000</f>
        <v>41394902123.139336</v>
      </c>
      <c r="T29" s="169">
        <f>'9'!H29*1000</f>
        <v>3263974905.0544572</v>
      </c>
      <c r="U29" s="169">
        <f>'9'!I29*1000</f>
        <v>693766814.59580004</v>
      </c>
      <c r="V29" s="169">
        <f>'9'!J29*1000</f>
        <v>24620313223.731335</v>
      </c>
      <c r="W29" s="169">
        <f>'9'!F29*1000</f>
        <v>61784895377.650383</v>
      </c>
      <c r="X29" s="169">
        <f>'1'!M30*1000</f>
        <v>16101590064.827806</v>
      </c>
      <c r="Y29" s="169">
        <f>'11'!F29*1000</f>
        <v>66347329253.223595</v>
      </c>
      <c r="Z29" s="169">
        <f>'21'!E29*1000</f>
        <v>41615087450.801964</v>
      </c>
      <c r="AA29" s="169">
        <f>'15'!K29*1000</f>
        <v>8599892520.8732853</v>
      </c>
      <c r="AB29" s="169">
        <f>'15'!L29*1000</f>
        <v>8906303011.2792816</v>
      </c>
      <c r="AC29" s="48">
        <f>'25'!L29*1000</f>
        <v>39168023582.244171</v>
      </c>
      <c r="AD29" s="67">
        <f>'1'!L30*1000</f>
        <v>72625240294.851715</v>
      </c>
      <c r="AE29" s="169">
        <f>'27'!G30*1000</f>
        <v>34806811134.577133</v>
      </c>
    </row>
    <row r="30" spans="1:31" ht="18" customHeight="1">
      <c r="A30" s="34"/>
      <c r="B30" s="34" t="s">
        <v>83</v>
      </c>
      <c r="C30" s="34"/>
      <c r="D30" s="594"/>
      <c r="E30" s="734">
        <f t="shared" si="20"/>
        <v>24.840965682282217</v>
      </c>
      <c r="F30" s="632">
        <f t="shared" si="20"/>
        <v>89.644512383294781</v>
      </c>
      <c r="G30" s="632">
        <f>R30/P30*100</f>
        <v>26.455426670732805</v>
      </c>
      <c r="H30" s="632">
        <f>R30/Q30*100</f>
        <v>29.511484827556227</v>
      </c>
      <c r="I30" s="632">
        <f>AE30/(T30+U30+V30)*100</f>
        <v>93.762585431315216</v>
      </c>
      <c r="J30" s="632">
        <f>S30/X30*100</f>
        <v>146.03706660616339</v>
      </c>
      <c r="K30" s="632">
        <f>S30/W30*100</f>
        <v>54.204362408292717</v>
      </c>
      <c r="L30" s="632">
        <f>S30/AD30*100</f>
        <v>42.878171409062027</v>
      </c>
      <c r="M30" s="632">
        <f>R30/Z30*100</f>
        <v>6.8005961446694823</v>
      </c>
      <c r="N30" s="632">
        <f>(S30-AC30+AA30-AB30)/S30*100</f>
        <v>7.1559215200796045</v>
      </c>
      <c r="O30" s="169">
        <f>'1'!G31*1000</f>
        <v>97262539653.459518</v>
      </c>
      <c r="P30" s="169">
        <f>'1'!H31*1000</f>
        <v>24160954097.032013</v>
      </c>
      <c r="Q30" s="169">
        <f>'1'!J31*1000</f>
        <v>21658969487.436031</v>
      </c>
      <c r="R30" s="169">
        <f>'17'!Z30*1000</f>
        <v>6391883494.0897179</v>
      </c>
      <c r="S30" s="169">
        <f>'21'!F30*1000</f>
        <v>93420069417.442963</v>
      </c>
      <c r="T30" s="169">
        <f>'9'!H30*1000</f>
        <v>8691308198.2476234</v>
      </c>
      <c r="U30" s="169">
        <f>'9'!I30*1000</f>
        <v>2681403409.1167336</v>
      </c>
      <c r="V30" s="169">
        <f>'9'!J30*1000</f>
        <v>68715293609.366623</v>
      </c>
      <c r="W30" s="169">
        <f>'9'!F30*1000</f>
        <v>172347879887.89374</v>
      </c>
      <c r="X30" s="169">
        <f>'1'!M31*1000</f>
        <v>63970108129.726181</v>
      </c>
      <c r="Y30" s="169">
        <f>'11'!F30*1000</f>
        <v>191691912523.25519</v>
      </c>
      <c r="Z30" s="169">
        <f>'21'!E30*1000</f>
        <v>93990046727.004578</v>
      </c>
      <c r="AA30" s="169">
        <f>'15'!K30*1000</f>
        <v>13501681876.857899</v>
      </c>
      <c r="AB30" s="169">
        <f>'15'!L30*1000</f>
        <v>12565328361.979031</v>
      </c>
      <c r="AC30" s="48">
        <f>'25'!L30*1000</f>
        <v>87671356080.805725</v>
      </c>
      <c r="AD30" s="67">
        <f>'1'!L31*1000</f>
        <v>217873258927.49994</v>
      </c>
      <c r="AE30" s="169">
        <f>'27'!G31*1000</f>
        <v>75092584311.573578</v>
      </c>
    </row>
    <row r="31" spans="1:31" ht="18" customHeight="1">
      <c r="A31" s="34"/>
      <c r="B31" s="98" t="s">
        <v>344</v>
      </c>
      <c r="C31" s="34"/>
      <c r="D31" s="594"/>
      <c r="E31" s="734">
        <f t="shared" si="20"/>
        <v>21.724268441378879</v>
      </c>
      <c r="F31" s="632">
        <f t="shared" si="20"/>
        <v>90.428068198089292</v>
      </c>
      <c r="G31" s="632">
        <f>R31/P31*100</f>
        <v>35.803462987179948</v>
      </c>
      <c r="H31" s="632">
        <f>R31/Q31*100</f>
        <v>39.593307366413974</v>
      </c>
      <c r="I31" s="632">
        <f>AE31/(T31+U31+V31)*100</f>
        <v>546.82005420691473</v>
      </c>
      <c r="J31" s="632">
        <f>S31/X31*100</f>
        <v>153.34198802436725</v>
      </c>
      <c r="K31" s="632">
        <f>S31/W31*100</f>
        <v>175.89567484776788</v>
      </c>
      <c r="L31" s="632">
        <f>S31/AD31*100</f>
        <v>88.778311987373939</v>
      </c>
      <c r="M31" s="632">
        <f>R31/Z31*100</f>
        <v>8.1640424461798915</v>
      </c>
      <c r="N31" s="632">
        <f>(S31-AC31+AA31-AB31)/S31*100</f>
        <v>8.3963530947447076</v>
      </c>
      <c r="O31" s="169">
        <f>'1'!G32*1000</f>
        <v>41115441843.798882</v>
      </c>
      <c r="P31" s="169">
        <f>'1'!H32*1000</f>
        <v>8932028957.0058861</v>
      </c>
      <c r="Q31" s="169">
        <f>'1'!J32*1000</f>
        <v>8077061236.7143669</v>
      </c>
      <c r="R31" s="169">
        <f>'17'!Z31*1000</f>
        <v>3197975681.6257973</v>
      </c>
      <c r="S31" s="169">
        <f>'21'!F31*1000</f>
        <v>39128158390.199585</v>
      </c>
      <c r="T31" s="169">
        <f>'9'!H31*1000</f>
        <v>1703543668.3766477</v>
      </c>
      <c r="U31" s="169">
        <f>'9'!I31*1000</f>
        <v>0</v>
      </c>
      <c r="V31" s="169">
        <f>'9'!J31*1000</f>
        <v>3551127672.7753592</v>
      </c>
      <c r="W31" s="169">
        <f>'9'!F31*1000</f>
        <v>22245094101.411964</v>
      </c>
      <c r="X31" s="169">
        <f>'1'!M32*1000</f>
        <v>25516923899.526993</v>
      </c>
      <c r="Y31" s="169">
        <f>'11'!F31*1000</f>
        <v>27189237243.238785</v>
      </c>
      <c r="Z31" s="169">
        <f>'21'!E31*1000</f>
        <v>39171472989.121826</v>
      </c>
      <c r="AA31" s="169">
        <f>'15'!K31*1000</f>
        <v>2614180333.7830639</v>
      </c>
      <c r="AB31" s="169">
        <f>'15'!L31*1000</f>
        <v>2813171988.1244626</v>
      </c>
      <c r="AC31" s="48">
        <f>'25'!L31*1000</f>
        <v>35643828397.946053</v>
      </c>
      <c r="AD31" s="67">
        <f>'1'!L32*1000</f>
        <v>44074005817.732147</v>
      </c>
      <c r="AE31" s="169">
        <f>'27'!G32*1000</f>
        <v>28733596676.082619</v>
      </c>
    </row>
    <row r="32" spans="1:31" ht="18" customHeight="1">
      <c r="A32" s="34"/>
      <c r="B32" s="98" t="s">
        <v>343</v>
      </c>
      <c r="C32" s="34"/>
      <c r="D32" s="594"/>
      <c r="E32" s="734">
        <f t="shared" si="20"/>
        <v>28.614341028264839</v>
      </c>
      <c r="F32" s="632">
        <f t="shared" si="20"/>
        <v>89.85539883644465</v>
      </c>
      <c r="G32" s="632">
        <f>R32/P32*100</f>
        <v>25.053004044638072</v>
      </c>
      <c r="H32" s="632">
        <f>R32/Q32*100</f>
        <v>27.881467746016803</v>
      </c>
      <c r="I32" s="632">
        <f>AE32/(T32+U32+V32)*100</f>
        <v>31.240047373125545</v>
      </c>
      <c r="J32" s="632">
        <f>S32/X32*100</f>
        <v>159.52625770195584</v>
      </c>
      <c r="K32" s="632">
        <f>S32/W32*100</f>
        <v>17.543192850349413</v>
      </c>
      <c r="L32" s="632">
        <f>S32/AD32*100</f>
        <v>16.675091422341033</v>
      </c>
      <c r="M32" s="632">
        <f>R32/Z32*100</f>
        <v>6.9576148285452373</v>
      </c>
      <c r="N32" s="632">
        <f>(S32-AC32+AA32-AB32)/S32*100</f>
        <v>6.7745444330284563</v>
      </c>
      <c r="O32" s="169">
        <f>'1'!G33*1000</f>
        <v>41365295154.999977</v>
      </c>
      <c r="P32" s="169">
        <f>'1'!H33*1000</f>
        <v>11836406623.000006</v>
      </c>
      <c r="Q32" s="169">
        <f>'1'!J33*1000</f>
        <v>10635650379.000004</v>
      </c>
      <c r="R32" s="169">
        <f>'17'!Z32*1000</f>
        <v>2965375430</v>
      </c>
      <c r="S32" s="169">
        <f>'21'!F32*1000</f>
        <v>41246627394.999985</v>
      </c>
      <c r="T32" s="169">
        <f>'9'!H32*1000</f>
        <v>7278016081</v>
      </c>
      <c r="U32" s="169">
        <f>'9'!I32*1000</f>
        <v>2136409282.0000005</v>
      </c>
      <c r="V32" s="169">
        <f>'9'!J32*1000</f>
        <v>97109811365.999985</v>
      </c>
      <c r="W32" s="169">
        <f>'9'!F32*1000</f>
        <v>235114712281</v>
      </c>
      <c r="X32" s="169">
        <f>'1'!M33*1000</f>
        <v>25855697983.000004</v>
      </c>
      <c r="Y32" s="169">
        <f>'11'!F32*1000</f>
        <v>244041737646.99991</v>
      </c>
      <c r="Z32" s="169">
        <f>'21'!E32*1000</f>
        <v>42620574766.999977</v>
      </c>
      <c r="AA32" s="169">
        <f>'15'!K32*1000</f>
        <v>24439693439.999996</v>
      </c>
      <c r="AB32" s="169">
        <f>'15'!L32*1000</f>
        <v>25100688497.999996</v>
      </c>
      <c r="AC32" s="48">
        <f>'25'!L32*1000</f>
        <v>37791361237.000023</v>
      </c>
      <c r="AD32" s="67">
        <f>'1'!L33*1000</f>
        <v>247354730179.99997</v>
      </c>
      <c r="AE32" s="169">
        <f>'27'!G33*1000</f>
        <v>33278222017.999996</v>
      </c>
    </row>
    <row r="33" spans="1:31" ht="18" customHeight="1">
      <c r="A33" s="1296" t="s">
        <v>27</v>
      </c>
      <c r="B33" s="1296"/>
      <c r="C33" s="1296"/>
      <c r="D33" s="32"/>
      <c r="E33" s="734"/>
      <c r="F33" s="632"/>
      <c r="G33" s="632"/>
      <c r="H33" s="632"/>
      <c r="I33" s="632"/>
      <c r="J33" s="632"/>
      <c r="K33" s="632"/>
      <c r="L33" s="632"/>
      <c r="M33" s="632"/>
      <c r="N33" s="632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67"/>
      <c r="AE33" s="169"/>
    </row>
    <row r="34" spans="1:31" ht="18" customHeight="1">
      <c r="A34" s="1120" t="s">
        <v>65</v>
      </c>
      <c r="B34" s="1120"/>
      <c r="C34" s="35"/>
      <c r="D34" s="32"/>
      <c r="E34" s="734">
        <f t="shared" ref="E34:E44" si="21">P34/O34*100</f>
        <v>23.484633568528217</v>
      </c>
      <c r="F34" s="632">
        <f t="shared" ref="F34:F44" si="22">Q34/P34*100</f>
        <v>91.631339364154414</v>
      </c>
      <c r="G34" s="632">
        <f t="shared" ref="G34:G44" si="23">R34/P34*100</f>
        <v>20.647633878527557</v>
      </c>
      <c r="H34" s="632">
        <f t="shared" ref="H34:H44" si="24">R34/Q34*100</f>
        <v>22.533375613414613</v>
      </c>
      <c r="I34" s="632">
        <f t="shared" ref="I34:I44" si="25">AE34/(T34+U34+V34)*100</f>
        <v>27.856938978097812</v>
      </c>
      <c r="J34" s="632">
        <f t="shared" ref="J34:J44" si="26">S34/X34*100</f>
        <v>211.00666418181368</v>
      </c>
      <c r="K34" s="632">
        <f t="shared" ref="K34:K44" si="27">S34/W34*100</f>
        <v>21.519209870124691</v>
      </c>
      <c r="L34" s="632">
        <f t="shared" ref="L34:L44" si="28">S34/AD34*100</f>
        <v>20.365613806213009</v>
      </c>
      <c r="M34" s="632">
        <f t="shared" ref="M34:M44" si="29">R34/Z34*100</f>
        <v>5.0255491275395476</v>
      </c>
      <c r="N34" s="632">
        <f t="shared" ref="N34:N44" si="30">(S34-AC34+AA34-AB34)/S34*100</f>
        <v>4.4235583119903215</v>
      </c>
      <c r="O34" s="169">
        <f>'1'!G35*1000</f>
        <v>562152749253.79895</v>
      </c>
      <c r="P34" s="169">
        <f>'1'!H35*1000</f>
        <v>132019513257.66191</v>
      </c>
      <c r="Q34" s="169">
        <f>'1'!J35*1000</f>
        <v>120971248220.03302</v>
      </c>
      <c r="R34" s="169">
        <f>'17'!Z34*1000</f>
        <v>27258905745.656181</v>
      </c>
      <c r="S34" s="169">
        <f>'21'!F34*1000</f>
        <v>530322958265.55872</v>
      </c>
      <c r="T34" s="169">
        <f>'9'!H34*1000</f>
        <v>54800113552.096405</v>
      </c>
      <c r="U34" s="169">
        <f>'9'!I34*1000</f>
        <v>44935408611.22258</v>
      </c>
      <c r="V34" s="169">
        <f>'9'!J34*1000</f>
        <v>1516704517587.9036</v>
      </c>
      <c r="W34" s="169">
        <f>'9'!F34*1000</f>
        <v>2464416497939.4097</v>
      </c>
      <c r="X34" s="169">
        <f>'1'!M35*1000</f>
        <v>251329956957.47623</v>
      </c>
      <c r="Y34" s="169">
        <f>'11'!F34*1000</f>
        <v>2542986431941.4438</v>
      </c>
      <c r="Z34" s="169">
        <f>'21'!E34*1000</f>
        <v>542406512281.01385</v>
      </c>
      <c r="AA34" s="169">
        <f>'15'!K34*1000</f>
        <v>381827542776.06287</v>
      </c>
      <c r="AB34" s="169">
        <f>'15'!L34*1000</f>
        <v>381181377714.12018</v>
      </c>
      <c r="AC34" s="48">
        <f>'25'!L34*1000</f>
        <v>507509978026.75232</v>
      </c>
      <c r="AD34" s="67">
        <f>'1'!L35*1000</f>
        <v>2604011660595.1313</v>
      </c>
      <c r="AE34" s="169">
        <f>'27'!G35*1000</f>
        <v>450290715491.03809</v>
      </c>
    </row>
    <row r="35" spans="1:31" ht="18" customHeight="1">
      <c r="A35" s="7"/>
      <c r="B35" s="98" t="s">
        <v>28</v>
      </c>
      <c r="C35" s="36"/>
      <c r="D35" s="32"/>
      <c r="E35" s="734">
        <f t="shared" si="21"/>
        <v>26.813135117031145</v>
      </c>
      <c r="F35" s="632">
        <f t="shared" si="22"/>
        <v>92.558367015243334</v>
      </c>
      <c r="G35" s="632">
        <f t="shared" si="23"/>
        <v>22.900876725080206</v>
      </c>
      <c r="H35" s="632">
        <f t="shared" si="24"/>
        <v>24.742092436990255</v>
      </c>
      <c r="I35" s="632">
        <f t="shared" si="25"/>
        <v>19.232289128988665</v>
      </c>
      <c r="J35" s="632">
        <f t="shared" si="26"/>
        <v>190.73735071496344</v>
      </c>
      <c r="K35" s="632">
        <f t="shared" si="27"/>
        <v>15.958008538705551</v>
      </c>
      <c r="L35" s="632">
        <f t="shared" si="28"/>
        <v>15.283285410490238</v>
      </c>
      <c r="M35" s="632">
        <f t="shared" si="29"/>
        <v>6.176961912619741</v>
      </c>
      <c r="N35" s="632">
        <f t="shared" si="30"/>
        <v>4.7342788577490031</v>
      </c>
      <c r="O35" s="169">
        <f>'1'!G36*1000</f>
        <v>278917669432.76917</v>
      </c>
      <c r="P35" s="169">
        <f>'1'!H36*1000</f>
        <v>74786571570.282669</v>
      </c>
      <c r="Q35" s="169">
        <f>'1'!J36*1000</f>
        <v>69221229392.139862</v>
      </c>
      <c r="R35" s="169">
        <f>'17'!Z35*1000</f>
        <v>17126780562.224314</v>
      </c>
      <c r="S35" s="169">
        <f>'21'!F35*1000</f>
        <v>268394287874.4296</v>
      </c>
      <c r="T35" s="169">
        <f>'9'!H35*1000</f>
        <v>38460204857.862877</v>
      </c>
      <c r="U35" s="169">
        <f>'9'!I35*1000</f>
        <v>33258977550.696705</v>
      </c>
      <c r="V35" s="169">
        <f>'9'!J35*1000</f>
        <v>1097530998427.0389</v>
      </c>
      <c r="W35" s="169">
        <f>'9'!F35*1000</f>
        <v>1681878332270.9053</v>
      </c>
      <c r="X35" s="169">
        <f>'1'!M36*1000</f>
        <v>140714069304.39972</v>
      </c>
      <c r="Y35" s="169">
        <f>'11'!F35*1000</f>
        <v>1722102968366.8208</v>
      </c>
      <c r="Z35" s="169">
        <f>'21'!E35*1000</f>
        <v>277268676810.74292</v>
      </c>
      <c r="AA35" s="169">
        <f>'15'!K35*1000</f>
        <v>279347259834.38245</v>
      </c>
      <c r="AB35" s="169">
        <f>'15'!L35*1000</f>
        <v>277767338156.61597</v>
      </c>
      <c r="AC35" s="48">
        <f>'25'!L35*1000</f>
        <v>257267675525.95099</v>
      </c>
      <c r="AD35" s="67">
        <f>'1'!L36*1000</f>
        <v>1756129527556.9966</v>
      </c>
      <c r="AE35" s="169">
        <f>'27'!G36*1000</f>
        <v>224873575419.52512</v>
      </c>
    </row>
    <row r="36" spans="1:31" ht="18" customHeight="1">
      <c r="A36" s="42"/>
      <c r="B36" s="42" t="s">
        <v>854</v>
      </c>
      <c r="C36" s="36"/>
      <c r="D36" s="32"/>
      <c r="E36" s="734">
        <f t="shared" si="21"/>
        <v>26.313749106863128</v>
      </c>
      <c r="F36" s="632">
        <f t="shared" si="22"/>
        <v>93.047567616902455</v>
      </c>
      <c r="G36" s="632">
        <f t="shared" si="23"/>
        <v>24.354773994565846</v>
      </c>
      <c r="H36" s="632">
        <f t="shared" si="24"/>
        <v>26.174541278542467</v>
      </c>
      <c r="I36" s="632">
        <f t="shared" si="25"/>
        <v>47.182039510346527</v>
      </c>
      <c r="J36" s="632">
        <f t="shared" si="26"/>
        <v>167.3446021120433</v>
      </c>
      <c r="K36" s="632">
        <f t="shared" si="27"/>
        <v>34.08681785602559</v>
      </c>
      <c r="L36" s="632">
        <f t="shared" si="28"/>
        <v>5.3915667842955779</v>
      </c>
      <c r="M36" s="632">
        <f t="shared" si="29"/>
        <v>6.401427761045678</v>
      </c>
      <c r="N36" s="632">
        <f t="shared" si="30"/>
        <v>6.3202912956272739</v>
      </c>
      <c r="O36" s="169">
        <f>'1'!G37*1000</f>
        <v>71294128625.609024</v>
      </c>
      <c r="P36" s="169">
        <f>'1'!H37*1000</f>
        <v>18760158134.467045</v>
      </c>
      <c r="Q36" s="169">
        <f>'1'!J37*1000</f>
        <v>17455870825.206051</v>
      </c>
      <c r="R36" s="169">
        <f>'17'!Z36*1000</f>
        <v>4568994114.6726093</v>
      </c>
      <c r="S36" s="169">
        <f>'21'!F36*1000</f>
        <v>70569907879.246231</v>
      </c>
      <c r="T36" s="169">
        <f>'9'!H36*1000</f>
        <v>8906187835.1956558</v>
      </c>
      <c r="U36" s="169">
        <f>'9'!I36*1000</f>
        <v>2750600404.5965357</v>
      </c>
      <c r="V36" s="169">
        <f>'9'!J36*1000</f>
        <v>103720243125.56433</v>
      </c>
      <c r="W36" s="169">
        <f>'9'!F36*1000</f>
        <v>207029908679.99567</v>
      </c>
      <c r="X36" s="169">
        <f>'1'!M37*1000</f>
        <v>42170411826.00985</v>
      </c>
      <c r="Y36" s="169">
        <f>'11'!F36*1000</f>
        <v>214729500139.88065</v>
      </c>
      <c r="Z36" s="169">
        <f>'21'!E36*1000</f>
        <v>71374610246.734406</v>
      </c>
      <c r="AA36" s="169">
        <f>'15'!K36*1000</f>
        <v>36148640292.317757</v>
      </c>
      <c r="AB36" s="169">
        <f>'15'!L36*1000</f>
        <v>38332257508.060844</v>
      </c>
      <c r="AC36" s="48">
        <f>'25'!L36*1000</f>
        <v>63926066918.478958</v>
      </c>
      <c r="AD36" s="67">
        <f>'1'!L38*1000</f>
        <v>1308894254723.8867</v>
      </c>
      <c r="AE36" s="169">
        <f>'27'!G37*1000</f>
        <v>54437236524.667419</v>
      </c>
    </row>
    <row r="37" spans="1:31" ht="18" customHeight="1">
      <c r="A37" s="42"/>
      <c r="B37" s="42" t="s">
        <v>855</v>
      </c>
      <c r="C37" s="595"/>
      <c r="D37" s="594"/>
      <c r="E37" s="734">
        <f t="shared" si="21"/>
        <v>29.140285500860337</v>
      </c>
      <c r="F37" s="632">
        <f t="shared" si="22"/>
        <v>92.733308911753298</v>
      </c>
      <c r="G37" s="632">
        <f t="shared" si="23"/>
        <v>24.268358061387254</v>
      </c>
      <c r="H37" s="632">
        <f t="shared" si="24"/>
        <v>26.170055124940561</v>
      </c>
      <c r="I37" s="632">
        <f t="shared" si="25"/>
        <v>12.14287195315195</v>
      </c>
      <c r="J37" s="632">
        <f t="shared" si="26"/>
        <v>178.21390487288105</v>
      </c>
      <c r="K37" s="632">
        <f t="shared" si="27"/>
        <v>10.199967627567659</v>
      </c>
      <c r="L37" s="632">
        <f t="shared" si="28"/>
        <v>177.52764804288995</v>
      </c>
      <c r="M37" s="632">
        <f t="shared" si="29"/>
        <v>7.0325813628962743</v>
      </c>
      <c r="N37" s="632">
        <f t="shared" si="30"/>
        <v>4.1400179111827038</v>
      </c>
      <c r="O37" s="169">
        <f>'1'!G38*1000</f>
        <v>136891404155.91528</v>
      </c>
      <c r="P37" s="169">
        <f>'1'!H38*1000</f>
        <v>39890545997.170303</v>
      </c>
      <c r="Q37" s="169">
        <f>'1'!J38*1000</f>
        <v>36991823246.140976</v>
      </c>
      <c r="R37" s="169">
        <f>'17'!Z37*1000</f>
        <v>9680780535.2356701</v>
      </c>
      <c r="S37" s="169">
        <f>'21'!F37*1000</f>
        <v>130220745111.48245</v>
      </c>
      <c r="T37" s="169">
        <f>'9'!H37*1000</f>
        <v>23016309709.754482</v>
      </c>
      <c r="U37" s="169">
        <f>'9'!I37*1000</f>
        <v>26793311856.841736</v>
      </c>
      <c r="V37" s="169">
        <f>'9'!J37*1000</f>
        <v>888622202024.04224</v>
      </c>
      <c r="W37" s="169">
        <f>'9'!F37*1000</f>
        <v>1276678023560.9004</v>
      </c>
      <c r="X37" s="169">
        <f>'1'!M38*1000</f>
        <v>73069912925.351227</v>
      </c>
      <c r="Y37" s="169">
        <f>'11'!F37*1000</f>
        <v>1302540605749.4634</v>
      </c>
      <c r="Z37" s="169">
        <f>'21'!E37*1000</f>
        <v>137656146949.27283</v>
      </c>
      <c r="AA37" s="169">
        <f>'15'!K37*1000</f>
        <v>213327132673.31146</v>
      </c>
      <c r="AB37" s="169">
        <f>'15'!L37*1000</f>
        <v>208517252138.31418</v>
      </c>
      <c r="AC37" s="48">
        <f>'25'!L37*1000</f>
        <v>129639463474.78877</v>
      </c>
      <c r="AD37" s="67">
        <f>'1'!L40*1000</f>
        <v>73352374431.28952</v>
      </c>
      <c r="AE37" s="169">
        <f>'27'!G38*1000</f>
        <v>113952574706.24002</v>
      </c>
    </row>
    <row r="38" spans="1:31" ht="18" customHeight="1">
      <c r="A38" s="42"/>
      <c r="B38" s="42" t="s">
        <v>856</v>
      </c>
      <c r="C38" s="595"/>
      <c r="D38" s="594"/>
      <c r="E38" s="734">
        <f>P38/O38*100</f>
        <v>21.585273764428734</v>
      </c>
      <c r="F38" s="632">
        <f>Q38/P38*100</f>
        <v>93.45550909443277</v>
      </c>
      <c r="G38" s="632">
        <f>R38/P38*100</f>
        <v>20.926049535795666</v>
      </c>
      <c r="H38" s="632">
        <f>R38/Q38*100</f>
        <v>22.391456360962938</v>
      </c>
      <c r="I38" s="632">
        <f>AE38/(T38+U38+V38)*100</f>
        <v>38.836419575756608</v>
      </c>
      <c r="J38" s="632">
        <f>S38/X38*100</f>
        <v>227.11125023304879</v>
      </c>
      <c r="K38" s="632">
        <f>S38/W38*100</f>
        <v>27.306354300273323</v>
      </c>
      <c r="L38" s="632">
        <f>S38/AD38*100</f>
        <v>10.714682014223147</v>
      </c>
      <c r="M38" s="632">
        <f>R38/Z38*100</f>
        <v>4.8047819101066374</v>
      </c>
      <c r="N38" s="632">
        <f>(S38-AC38+AA38-AB38)/S38*100</f>
        <v>4.7015800956407396</v>
      </c>
      <c r="O38" s="169">
        <f>'1'!G39*1000</f>
        <v>38409616221.719574</v>
      </c>
      <c r="P38" s="169">
        <f>'1'!H39*1000</f>
        <v>8290820813.3245993</v>
      </c>
      <c r="Q38" s="169">
        <f>'1'!J39*1000</f>
        <v>7748228799.1996965</v>
      </c>
      <c r="R38" s="169">
        <f>'17'!Z38*1000</f>
        <v>1734941270.3203628</v>
      </c>
      <c r="S38" s="169">
        <f>'21'!F38*1000</f>
        <v>35684672644.132927</v>
      </c>
      <c r="T38" s="169">
        <f>'9'!H38*1000</f>
        <v>3964396989.8464108</v>
      </c>
      <c r="U38" s="169">
        <f>'9'!I38*1000</f>
        <v>1632998813.0015144</v>
      </c>
      <c r="V38" s="169">
        <f>'9'!J38*1000</f>
        <v>70135068202.647141</v>
      </c>
      <c r="W38" s="169">
        <f>'9'!F38*1000</f>
        <v>130682669138.94009</v>
      </c>
      <c r="X38" s="169">
        <f>'1'!M39*1000</f>
        <v>15712419621.447781</v>
      </c>
      <c r="Y38" s="169">
        <f>'11'!F38*1000</f>
        <v>133946046379.19765</v>
      </c>
      <c r="Z38" s="169">
        <f>'21'!E38*1000</f>
        <v>36108637244.720596</v>
      </c>
      <c r="AA38" s="169">
        <f>'15'!K38*1000</f>
        <v>16677033665.554401</v>
      </c>
      <c r="AB38" s="169">
        <f>'15'!L38*1000</f>
        <v>17251618886.515957</v>
      </c>
      <c r="AC38" s="48">
        <f>'25'!L38*1000</f>
        <v>33432343956.940262</v>
      </c>
      <c r="AD38" s="67">
        <f>'1'!L41*1000</f>
        <v>333044626025.89142</v>
      </c>
      <c r="AE38" s="169">
        <f>'27'!G39*1000</f>
        <v>29411777476.232914</v>
      </c>
    </row>
    <row r="39" spans="1:31" ht="18" customHeight="1">
      <c r="A39" s="42"/>
      <c r="B39" s="42" t="s">
        <v>29</v>
      </c>
      <c r="C39" s="595"/>
      <c r="D39" s="594"/>
      <c r="E39" s="734">
        <f t="shared" si="21"/>
        <v>24.271147549974351</v>
      </c>
      <c r="F39" s="632">
        <f t="shared" si="22"/>
        <v>89.550857466137714</v>
      </c>
      <c r="G39" s="632">
        <f t="shared" si="23"/>
        <v>14.557780170605488</v>
      </c>
      <c r="H39" s="632">
        <f t="shared" si="24"/>
        <v>16.256438612115232</v>
      </c>
      <c r="I39" s="632">
        <f t="shared" si="25"/>
        <v>68.176183941541979</v>
      </c>
      <c r="J39" s="632">
        <f t="shared" si="26"/>
        <v>326.99415769131718</v>
      </c>
      <c r="K39" s="632">
        <f t="shared" si="27"/>
        <v>47.295948194031709</v>
      </c>
      <c r="L39" s="632">
        <f t="shared" si="28"/>
        <v>9.5839895753450062</v>
      </c>
      <c r="M39" s="632">
        <f t="shared" si="29"/>
        <v>3.5545911945469806</v>
      </c>
      <c r="N39" s="632">
        <f t="shared" si="30"/>
        <v>3.6887309633128522</v>
      </c>
      <c r="O39" s="169">
        <f>'1'!G40*1000</f>
        <v>32322520429.525402</v>
      </c>
      <c r="P39" s="169">
        <f>'1'!H40*1000</f>
        <v>7845046625.320714</v>
      </c>
      <c r="Q39" s="169">
        <f>'1'!J40*1000</f>
        <v>7025306521.5929995</v>
      </c>
      <c r="R39" s="169">
        <f>'17'!Z39*1000</f>
        <v>1142064641.9956939</v>
      </c>
      <c r="S39" s="169">
        <f>'21'!F39*1000</f>
        <v>31918962239.568195</v>
      </c>
      <c r="T39" s="169">
        <f>'9'!H39*1000</f>
        <v>2573310323.0663376</v>
      </c>
      <c r="U39" s="169">
        <f>'9'!I39*1000</f>
        <v>2082066476.2569165</v>
      </c>
      <c r="V39" s="169">
        <f>'9'!J39*1000</f>
        <v>35053485074.784645</v>
      </c>
      <c r="W39" s="169">
        <f>'9'!F39*1000</f>
        <v>67487730891.070412</v>
      </c>
      <c r="X39" s="169">
        <f>'1'!M40*1000</f>
        <v>9761324931.5908966</v>
      </c>
      <c r="Y39" s="169">
        <f>'11'!F39*1000</f>
        <v>70886816098.280579</v>
      </c>
      <c r="Z39" s="169">
        <f>'21'!E39*1000</f>
        <v>32129282370.015148</v>
      </c>
      <c r="AA39" s="169">
        <f>'15'!K39*1000</f>
        <v>13194453203.198759</v>
      </c>
      <c r="AB39" s="169">
        <f>'15'!L39*1000</f>
        <v>13666209623.725063</v>
      </c>
      <c r="AC39" s="48">
        <f>'25'!L39*1000</f>
        <v>30269801175.742802</v>
      </c>
      <c r="AD39" s="67">
        <f>'1'!L41*1000</f>
        <v>333044626025.89142</v>
      </c>
      <c r="AE39" s="169">
        <f>'27'!G40*1000</f>
        <v>27071986712.384632</v>
      </c>
    </row>
    <row r="40" spans="1:31" ht="18" customHeight="1">
      <c r="A40" s="42"/>
      <c r="B40" s="98" t="s">
        <v>30</v>
      </c>
      <c r="C40" s="595"/>
      <c r="D40" s="594"/>
      <c r="E40" s="734">
        <f t="shared" si="21"/>
        <v>22.096156438546107</v>
      </c>
      <c r="F40" s="632">
        <f t="shared" si="22"/>
        <v>91.511183633557209</v>
      </c>
      <c r="G40" s="632">
        <f t="shared" si="23"/>
        <v>17.352944102400734</v>
      </c>
      <c r="H40" s="632">
        <f t="shared" si="24"/>
        <v>18.96264851287247</v>
      </c>
      <c r="I40" s="632">
        <f t="shared" si="25"/>
        <v>53.407652704987484</v>
      </c>
      <c r="J40" s="632">
        <f t="shared" si="26"/>
        <v>268.05445357214717</v>
      </c>
      <c r="K40" s="632">
        <f t="shared" si="27"/>
        <v>36.413558174474289</v>
      </c>
      <c r="L40" s="632">
        <f t="shared" si="28"/>
        <v>22.56819618447684</v>
      </c>
      <c r="M40" s="632">
        <f t="shared" si="29"/>
        <v>3.8341440875463704</v>
      </c>
      <c r="N40" s="632">
        <f t="shared" si="30"/>
        <v>4.1746803788720417</v>
      </c>
      <c r="O40" s="169">
        <f>'1'!G41*1000</f>
        <v>113334762576.64255</v>
      </c>
      <c r="P40" s="169">
        <f>'1'!H41*1000</f>
        <v>25042626438.189743</v>
      </c>
      <c r="Q40" s="169">
        <f>'1'!J41*1000</f>
        <v>22916803866.517563</v>
      </c>
      <c r="R40" s="169">
        <f>'17'!Z40*1000</f>
        <v>4345632967.5920935</v>
      </c>
      <c r="S40" s="169">
        <f>'21'!F40*1000</f>
        <v>112307084681.69991</v>
      </c>
      <c r="T40" s="169">
        <f>'9'!H40*1000</f>
        <v>7891991646.4357233</v>
      </c>
      <c r="U40" s="169">
        <f>'9'!I40*1000</f>
        <v>6475696518.7450476</v>
      </c>
      <c r="V40" s="169">
        <f>'9'!J40*1000</f>
        <v>167259627987.19266</v>
      </c>
      <c r="W40" s="169">
        <f>'9'!F40*1000</f>
        <v>308421067075.02863</v>
      </c>
      <c r="X40" s="169">
        <f>'1'!M41*1000</f>
        <v>41897115748.338913</v>
      </c>
      <c r="Y40" s="169">
        <f>'11'!F40*1000</f>
        <v>322320582620.87738</v>
      </c>
      <c r="Z40" s="169">
        <f>'21'!E40*1000</f>
        <v>113340366672.89273</v>
      </c>
      <c r="AA40" s="169">
        <f>'15'!K40*1000</f>
        <v>23850938653.647785</v>
      </c>
      <c r="AB40" s="169">
        <f>'15'!L40*1000</f>
        <v>23565552447.154892</v>
      </c>
      <c r="AC40" s="48">
        <f>'25'!L40*1000</f>
        <v>107904009059.90266</v>
      </c>
      <c r="AD40" s="67">
        <f>'1'!L44*1000</f>
        <v>497634298123.2522</v>
      </c>
      <c r="AE40" s="169">
        <f>'27'!G41*1000</f>
        <v>97002886228.04924</v>
      </c>
    </row>
    <row r="41" spans="1:31" ht="18" customHeight="1">
      <c r="A41" s="42"/>
      <c r="B41" s="42" t="s">
        <v>857</v>
      </c>
      <c r="C41" s="595"/>
      <c r="D41" s="594"/>
      <c r="E41" s="734">
        <f t="shared" si="21"/>
        <v>24.514487086002035</v>
      </c>
      <c r="F41" s="632">
        <f t="shared" si="22"/>
        <v>93.001226167999704</v>
      </c>
      <c r="G41" s="632">
        <f t="shared" si="23"/>
        <v>18.428102103462429</v>
      </c>
      <c r="H41" s="632">
        <f t="shared" si="24"/>
        <v>19.814902300506716</v>
      </c>
      <c r="I41" s="632">
        <f t="shared" si="25"/>
        <v>42.798697411356066</v>
      </c>
      <c r="J41" s="632">
        <f t="shared" si="26"/>
        <v>248.93184500217163</v>
      </c>
      <c r="K41" s="632">
        <f t="shared" si="27"/>
        <v>29.752782232336372</v>
      </c>
      <c r="L41" s="632">
        <f t="shared" si="28"/>
        <v>22.159563745078216</v>
      </c>
      <c r="M41" s="632">
        <f t="shared" si="29"/>
        <v>4.5486358017845143</v>
      </c>
      <c r="N41" s="632">
        <f t="shared" si="30"/>
        <v>4.6189448096993528</v>
      </c>
      <c r="O41" s="169">
        <f>'1'!G42*1000</f>
        <v>78359078615.261093</v>
      </c>
      <c r="P41" s="169">
        <f>'1'!H42*1000</f>
        <v>19209326207.848362</v>
      </c>
      <c r="Q41" s="169">
        <f>'1'!J42*1000</f>
        <v>17864908911.909897</v>
      </c>
      <c r="R41" s="169">
        <f>'17'!Z41*1000</f>
        <v>3539914246.9694638</v>
      </c>
      <c r="S41" s="169">
        <f>'21'!F41*1000</f>
        <v>76874225942.828064</v>
      </c>
      <c r="T41" s="169">
        <f>'9'!H41*1000</f>
        <v>5215297652.3015604</v>
      </c>
      <c r="U41" s="169">
        <f>'9'!I41*1000</f>
        <v>5911948657.9045229</v>
      </c>
      <c r="V41" s="169">
        <f>'9'!J41*1000</f>
        <v>147991238565.95584</v>
      </c>
      <c r="W41" s="169">
        <f>'9'!F41*1000</f>
        <v>258376595985.29395</v>
      </c>
      <c r="X41" s="169">
        <f>'1'!M42*1000</f>
        <v>30881635871.922062</v>
      </c>
      <c r="Y41" s="169">
        <f>'11'!F41*1000</f>
        <v>266495098499.4245</v>
      </c>
      <c r="Z41" s="169">
        <f>'21'!E41*1000</f>
        <v>77823646500.357101</v>
      </c>
      <c r="AA41" s="169">
        <f>'15'!K41*1000</f>
        <v>15392998140.814198</v>
      </c>
      <c r="AB41" s="169">
        <f>'15'!L41*1000</f>
        <v>13636117521.556238</v>
      </c>
      <c r="AC41" s="48">
        <f>'25'!L41*1000</f>
        <v>75080328492.903214</v>
      </c>
      <c r="AD41" s="67">
        <f>'1'!L46*1000</f>
        <v>346912181246.80963</v>
      </c>
      <c r="AE41" s="169">
        <f>'27'!G42*1000</f>
        <v>68100638867.682907</v>
      </c>
    </row>
    <row r="42" spans="1:31" ht="18" customHeight="1">
      <c r="A42" s="42"/>
      <c r="B42" s="42" t="s">
        <v>858</v>
      </c>
      <c r="C42" s="595"/>
      <c r="D42" s="594"/>
      <c r="E42" s="734">
        <f t="shared" si="21"/>
        <v>16.67815913702286</v>
      </c>
      <c r="F42" s="632">
        <f t="shared" si="22"/>
        <v>86.604404970118182</v>
      </c>
      <c r="G42" s="632">
        <f t="shared" si="23"/>
        <v>13.812399307543899</v>
      </c>
      <c r="H42" s="632">
        <f t="shared" si="24"/>
        <v>15.948841530993377</v>
      </c>
      <c r="I42" s="632">
        <f t="shared" si="25"/>
        <v>128.40403397981819</v>
      </c>
      <c r="J42" s="632">
        <f t="shared" si="26"/>
        <v>321.66423193900448</v>
      </c>
      <c r="K42" s="632">
        <f t="shared" si="27"/>
        <v>70.802743974128788</v>
      </c>
      <c r="L42" s="632">
        <f t="shared" si="28"/>
        <v>55.239625238560954</v>
      </c>
      <c r="M42" s="632">
        <f t="shared" si="29"/>
        <v>2.2685617272894296</v>
      </c>
      <c r="N42" s="632">
        <f t="shared" si="30"/>
        <v>3.2108156090132662</v>
      </c>
      <c r="O42" s="169">
        <f>'1'!G43*1000</f>
        <v>34975683961.381424</v>
      </c>
      <c r="P42" s="169">
        <f>'1'!H43*1000</f>
        <v>5833300230.3413754</v>
      </c>
      <c r="Q42" s="169">
        <f>'1'!J43*1000</f>
        <v>5051894954.6076813</v>
      </c>
      <c r="R42" s="169">
        <f>'17'!Z42*1000</f>
        <v>805718720.62262881</v>
      </c>
      <c r="S42" s="169">
        <f>'21'!F42*1000</f>
        <v>35432858738.871803</v>
      </c>
      <c r="T42" s="169">
        <f>'9'!H42*1000</f>
        <v>2676693994.1341615</v>
      </c>
      <c r="U42" s="169">
        <f>'9'!I42*1000</f>
        <v>563747860.84052539</v>
      </c>
      <c r="V42" s="169">
        <f>'9'!J42*1000</f>
        <v>19268389421.236656</v>
      </c>
      <c r="W42" s="169">
        <f>'9'!F42*1000</f>
        <v>50044471089.734764</v>
      </c>
      <c r="X42" s="169">
        <f>'1'!M43*1000</f>
        <v>11015479876.416832</v>
      </c>
      <c r="Y42" s="169">
        <f>'11'!F42*1000</f>
        <v>55825484121.452934</v>
      </c>
      <c r="Z42" s="169">
        <f>'21'!E42*1000</f>
        <v>35516720172.535683</v>
      </c>
      <c r="AA42" s="169">
        <f>'15'!K42*1000</f>
        <v>8457940512.8336048</v>
      </c>
      <c r="AB42" s="169">
        <f>'15'!L42*1000</f>
        <v>9929434925.5986557</v>
      </c>
      <c r="AC42" s="48">
        <f>'25'!L42*1000</f>
        <v>32823680566.999435</v>
      </c>
      <c r="AD42" s="67">
        <f>'1'!L47*1000</f>
        <v>64143915868.091911</v>
      </c>
      <c r="AE42" s="169">
        <f>'27'!G43*1000</f>
        <v>28902247360.366356</v>
      </c>
    </row>
    <row r="43" spans="1:31" ht="18" customHeight="1">
      <c r="A43" s="42"/>
      <c r="B43" s="98" t="s">
        <v>31</v>
      </c>
      <c r="C43" s="595"/>
      <c r="D43" s="594"/>
      <c r="E43" s="734">
        <f t="shared" si="21"/>
        <v>18.739859605911853</v>
      </c>
      <c r="F43" s="632">
        <f t="shared" si="22"/>
        <v>89.446586029315228</v>
      </c>
      <c r="G43" s="632">
        <f t="shared" si="23"/>
        <v>17.079287765441556</v>
      </c>
      <c r="H43" s="632">
        <f t="shared" si="24"/>
        <v>19.094398706110475</v>
      </c>
      <c r="I43" s="632">
        <f t="shared" si="25"/>
        <v>45.766011789479514</v>
      </c>
      <c r="J43" s="632">
        <f t="shared" si="26"/>
        <v>211.24131529421479</v>
      </c>
      <c r="K43" s="632">
        <f t="shared" si="27"/>
        <v>29.796632571023551</v>
      </c>
      <c r="L43" s="632">
        <f t="shared" si="28"/>
        <v>795.50766988902706</v>
      </c>
      <c r="M43" s="632">
        <f t="shared" si="29"/>
        <v>3.618709032938082</v>
      </c>
      <c r="N43" s="632">
        <f t="shared" si="30"/>
        <v>3.7916345555960884</v>
      </c>
      <c r="O43" s="169">
        <f>'1'!G44*1000</f>
        <v>157127120114.90408</v>
      </c>
      <c r="P43" s="169">
        <f>'1'!H44*1000</f>
        <v>29445401712.345512</v>
      </c>
      <c r="Q43" s="169">
        <f>'1'!J44*1000</f>
        <v>26337906574.310585</v>
      </c>
      <c r="R43" s="169">
        <f>'17'!Z43*1000</f>
        <v>5029064892.1417456</v>
      </c>
      <c r="S43" s="169">
        <f>'21'!F43*1000</f>
        <v>136852846178.95395</v>
      </c>
      <c r="T43" s="169">
        <f>'9'!H43*1000</f>
        <v>8021355560.7961006</v>
      </c>
      <c r="U43" s="169">
        <f>'9'!I43*1000</f>
        <v>5200734541.7808161</v>
      </c>
      <c r="V43" s="169">
        <f>'9'!J43*1000</f>
        <v>246525222689.93481</v>
      </c>
      <c r="W43" s="169">
        <f>'9'!F43*1000</f>
        <v>459289639031.35742</v>
      </c>
      <c r="X43" s="169">
        <f>'1'!M44*1000</f>
        <v>64785075773.81189</v>
      </c>
      <c r="Y43" s="169">
        <f>'11'!F43*1000</f>
        <v>481675317314.39514</v>
      </c>
      <c r="Z43" s="169">
        <f>'21'!E43*1000</f>
        <v>138974005546.35297</v>
      </c>
      <c r="AA43" s="169">
        <f>'15'!K43*1000</f>
        <v>76879137099.131592</v>
      </c>
      <c r="AB43" s="169">
        <f>'15'!L43*1000</f>
        <v>76993429857.376694</v>
      </c>
      <c r="AC43" s="48">
        <f>'25'!L43*1000</f>
        <v>131549593614.67087</v>
      </c>
      <c r="AD43" s="67">
        <f>'1'!L48*1000</f>
        <v>17203208888.990959</v>
      </c>
      <c r="AE43" s="169">
        <f>'27'!G44*1000</f>
        <v>118875985795.47714</v>
      </c>
    </row>
    <row r="44" spans="1:31" ht="18" customHeight="1">
      <c r="A44" s="42"/>
      <c r="B44" s="42" t="s">
        <v>859</v>
      </c>
      <c r="C44" s="35"/>
      <c r="D44" s="32"/>
      <c r="E44" s="734">
        <f t="shared" si="21"/>
        <v>24.719504830096145</v>
      </c>
      <c r="F44" s="632">
        <f t="shared" si="22"/>
        <v>90.082101029067061</v>
      </c>
      <c r="G44" s="632">
        <f t="shared" si="23"/>
        <v>17.496614292171913</v>
      </c>
      <c r="H44" s="632">
        <f t="shared" si="24"/>
        <v>19.422964265149883</v>
      </c>
      <c r="I44" s="632">
        <f t="shared" si="25"/>
        <v>51.940634761197245</v>
      </c>
      <c r="J44" s="632">
        <f t="shared" si="26"/>
        <v>265.09013634647067</v>
      </c>
      <c r="K44" s="632">
        <f t="shared" si="27"/>
        <v>41.918553173675122</v>
      </c>
      <c r="L44" s="632">
        <f t="shared" si="28"/>
        <v>440.90532429414282</v>
      </c>
      <c r="M44" s="632">
        <f t="shared" si="29"/>
        <v>4.1431278852025013</v>
      </c>
      <c r="N44" s="632">
        <f t="shared" si="30"/>
        <v>4.3833841868622052</v>
      </c>
      <c r="O44" s="169">
        <f>'1'!G45*1000</f>
        <v>32056672310.654541</v>
      </c>
      <c r="P44" s="169">
        <f>'1'!H45*1000</f>
        <v>7924250660.2003431</v>
      </c>
      <c r="Q44" s="169">
        <f>'1'!J45*1000</f>
        <v>7138331485.5181866</v>
      </c>
      <c r="R44" s="169">
        <f>'17'!Z44*1000</f>
        <v>1386475573.5601401</v>
      </c>
      <c r="S44" s="169">
        <f>'21'!F44*1000</f>
        <v>33135363613.091145</v>
      </c>
      <c r="T44" s="169">
        <f>'9'!H44*1000</f>
        <v>1639124017.9424238</v>
      </c>
      <c r="U44" s="169">
        <f>'9'!I44*1000</f>
        <v>384987492.37520611</v>
      </c>
      <c r="V44" s="169">
        <f>'9'!J44*1000</f>
        <v>47754547746.50882</v>
      </c>
      <c r="W44" s="169">
        <f>'9'!F44*1000</f>
        <v>79047011655.68895</v>
      </c>
      <c r="X44" s="169">
        <f>'1'!M45*1000</f>
        <v>12499659198.855854</v>
      </c>
      <c r="Y44" s="169">
        <f>'11'!F44*1000</f>
        <v>84422148280.637405</v>
      </c>
      <c r="Z44" s="169">
        <f>'21'!E44*1000</f>
        <v>33464464819.250301</v>
      </c>
      <c r="AA44" s="169">
        <f>'15'!K44*1000</f>
        <v>10001890384.363806</v>
      </c>
      <c r="AB44" s="169">
        <f>'15'!L44*1000</f>
        <v>12432715641.517473</v>
      </c>
      <c r="AC44" s="48">
        <f>'25'!L44*1000</f>
        <v>29252088067.061947</v>
      </c>
      <c r="AD44" s="67">
        <f>'1'!L49*1000</f>
        <v>7515301310.1255789</v>
      </c>
      <c r="AE44" s="169">
        <f>'27'!G45*1000</f>
        <v>25855351593.609131</v>
      </c>
    </row>
    <row r="45" spans="1:31" ht="18" customHeight="1">
      <c r="A45" s="42"/>
      <c r="B45" s="42" t="s">
        <v>860</v>
      </c>
      <c r="C45" s="35"/>
      <c r="D45" s="32"/>
      <c r="E45" s="734">
        <f t="shared" ref="E45:F48" si="31">P45/O45*100</f>
        <v>16.721539236931712</v>
      </c>
      <c r="F45" s="632">
        <f t="shared" si="31"/>
        <v>88.742953170677609</v>
      </c>
      <c r="G45" s="632">
        <f>R45/P45*100</f>
        <v>14.411280646543769</v>
      </c>
      <c r="H45" s="632">
        <f>R45/Q45*100</f>
        <v>16.239352119403591</v>
      </c>
      <c r="I45" s="632">
        <f>AE45/(T45+U45+V45)*100</f>
        <v>37.865846808811135</v>
      </c>
      <c r="J45" s="632">
        <f>S45/X45*100</f>
        <v>175.57016565656423</v>
      </c>
      <c r="K45" s="632">
        <f>S45/W45*100</f>
        <v>23.420482891928032</v>
      </c>
      <c r="L45" s="735">
        <v>0</v>
      </c>
      <c r="M45" s="632">
        <f>R45/Z45*100</f>
        <v>2.9860142285630915</v>
      </c>
      <c r="N45" s="632">
        <f>(S45-AC45+AA45-AB45)/S45*100</f>
        <v>3.3089022496312506</v>
      </c>
      <c r="O45" s="169">
        <f>'1'!G46*1000</f>
        <v>94763829601.07991</v>
      </c>
      <c r="P45" s="169">
        <f>'1'!H46*1000</f>
        <v>15845970949.163685</v>
      </c>
      <c r="Q45" s="169">
        <f>'1'!J46*1000</f>
        <v>14062182578.855507</v>
      </c>
      <c r="R45" s="169">
        <f>'17'!Z45*1000</f>
        <v>2283607344.6537743</v>
      </c>
      <c r="S45" s="169">
        <f>'21'!F45*1000</f>
        <v>75277852143.523621</v>
      </c>
      <c r="T45" s="169">
        <f>'9'!H45*1000</f>
        <v>4220695998.3376999</v>
      </c>
      <c r="U45" s="169">
        <f>'9'!I45*1000</f>
        <v>4633685833.2547207</v>
      </c>
      <c r="V45" s="169">
        <f>'9'!J45*1000</f>
        <v>171407484475.30588</v>
      </c>
      <c r="W45" s="169">
        <f>'9'!F45*1000</f>
        <v>321418872919.43262</v>
      </c>
      <c r="X45" s="169">
        <f>'1'!M46*1000</f>
        <v>42876220946.772873</v>
      </c>
      <c r="Y45" s="169">
        <f>'11'!F45*1000</f>
        <v>334036869101.85046</v>
      </c>
      <c r="Z45" s="169">
        <f>'21'!E45*1000</f>
        <v>76476773714.259079</v>
      </c>
      <c r="AA45" s="169">
        <f>'15'!K45*1000</f>
        <v>60373523665.740646</v>
      </c>
      <c r="AB45" s="169">
        <f>'15'!L45*1000</f>
        <v>58490225818.969124</v>
      </c>
      <c r="AC45" s="48">
        <f>'25'!L45*1000</f>
        <v>74670279447.244003</v>
      </c>
      <c r="AD45" s="67">
        <f>'1'!L50*1000</f>
        <v>0</v>
      </c>
      <c r="AE45" s="169">
        <f>'27'!G46*1000</f>
        <v>68257682150.47403</v>
      </c>
    </row>
    <row r="46" spans="1:31" ht="18" customHeight="1">
      <c r="A46" s="42"/>
      <c r="B46" s="42" t="s">
        <v>32</v>
      </c>
      <c r="C46" s="35"/>
      <c r="D46" s="32"/>
      <c r="E46" s="734">
        <f t="shared" si="31"/>
        <v>18.725877182786391</v>
      </c>
      <c r="F46" s="632">
        <f t="shared" si="31"/>
        <v>90.523867378904072</v>
      </c>
      <c r="G46" s="632">
        <f>R46/P46*100</f>
        <v>23.946058966725687</v>
      </c>
      <c r="H46" s="632">
        <f>R46/Q46*100</f>
        <v>26.452757333593702</v>
      </c>
      <c r="I46" s="632">
        <f>AE46/(T46+U46+V46)*100</f>
        <v>83.357893469536123</v>
      </c>
      <c r="J46" s="632">
        <f>S46/X46*100</f>
        <v>302.25357773574757</v>
      </c>
      <c r="K46" s="632">
        <f>S46/W46*100</f>
        <v>48.347186753436127</v>
      </c>
      <c r="L46" s="632">
        <f>S46/AD46*100</f>
        <v>2.0524718341361341</v>
      </c>
      <c r="M46" s="632">
        <f>R46/Z46*100</f>
        <v>4.6808558527219821</v>
      </c>
      <c r="N46" s="632">
        <f>(S46-AC46+AA46-AB46)/S46*100</f>
        <v>4.3799407925241205</v>
      </c>
      <c r="O46" s="169">
        <f>'1'!G47*1000</f>
        <v>30306618203.169415</v>
      </c>
      <c r="P46" s="169">
        <f>'1'!H47*1000</f>
        <v>5675180102.9814882</v>
      </c>
      <c r="Q46" s="169">
        <f>'1'!J47*1000</f>
        <v>5137392509.9369144</v>
      </c>
      <c r="R46" s="169">
        <f>'17'!Z46*1000</f>
        <v>1358981973.9278307</v>
      </c>
      <c r="S46" s="169">
        <f>'21'!F46*1000</f>
        <v>28439630422.339024</v>
      </c>
      <c r="T46" s="169">
        <f>'9'!H46*1000</f>
        <v>2161535544.5159793</v>
      </c>
      <c r="U46" s="169">
        <f>'9'!I46*1000</f>
        <v>182061216.15088862</v>
      </c>
      <c r="V46" s="169">
        <f>'9'!J46*1000</f>
        <v>27363190468.120045</v>
      </c>
      <c r="W46" s="169">
        <f>'9'!F46*1000</f>
        <v>58823754456.235786</v>
      </c>
      <c r="X46" s="169">
        <f>'1'!M47*1000</f>
        <v>9409195628.1831188</v>
      </c>
      <c r="Y46" s="169">
        <f>'11'!F46*1000</f>
        <v>63216299931.907455</v>
      </c>
      <c r="Z46" s="169">
        <f>'21'!E46*1000</f>
        <v>29032767012.843685</v>
      </c>
      <c r="AA46" s="169">
        <f>'15'!K46*1000</f>
        <v>6503723049.0271397</v>
      </c>
      <c r="AB46" s="169">
        <f>'15'!L46*1000</f>
        <v>6070488396.89013</v>
      </c>
      <c r="AC46" s="48">
        <f>'25'!L46*1000</f>
        <v>27627226100.364906</v>
      </c>
      <c r="AD46" s="67">
        <f>'1'!L51*1000</f>
        <v>1385628292156.7593</v>
      </c>
      <c r="AE46" s="169">
        <f>'27'!G47*1000</f>
        <v>24762952051.393955</v>
      </c>
    </row>
    <row r="47" spans="1:31" ht="18" customHeight="1">
      <c r="A47" s="42"/>
      <c r="B47" s="98" t="s">
        <v>33</v>
      </c>
      <c r="C47" s="35"/>
      <c r="D47" s="32"/>
      <c r="E47" s="734">
        <f t="shared" si="31"/>
        <v>21.48963575069612</v>
      </c>
      <c r="F47" s="632">
        <f t="shared" si="31"/>
        <v>90.906629792564246</v>
      </c>
      <c r="G47" s="632">
        <f>R47/P47*100</f>
        <v>27.593849989492181</v>
      </c>
      <c r="H47" s="632">
        <f>R47/Q47*100</f>
        <v>30.354056742019093</v>
      </c>
      <c r="I47" s="632">
        <f>AE47/(T47+U47+V47)*100</f>
        <v>164.02219853697881</v>
      </c>
      <c r="J47" s="632">
        <f>S47/X47*100</f>
        <v>324.59903117802332</v>
      </c>
      <c r="K47" s="632">
        <f>S47/W47*100</f>
        <v>86.115490499104169</v>
      </c>
      <c r="L47" s="632">
        <f>S47/AD47*100</f>
        <v>3.7473506696516621</v>
      </c>
      <c r="M47" s="632">
        <f>R47/Z47*100</f>
        <v>5.9065738238653447</v>
      </c>
      <c r="N47" s="632">
        <f>(S47-AC47+AA47-AB47)/S47*100</f>
        <v>6.8541584553951926</v>
      </c>
      <c r="O47" s="169">
        <f>'1'!G48*1000</f>
        <v>12773197129.482065</v>
      </c>
      <c r="P47" s="169">
        <f>'1'!H48*1000</f>
        <v>2744913536.8440685</v>
      </c>
      <c r="Q47" s="169">
        <f>'1'!J48*1000</f>
        <v>2495308387.0648189</v>
      </c>
      <c r="R47" s="169">
        <f>'17'!Z47*1000</f>
        <v>757427323.69801652</v>
      </c>
      <c r="S47" s="169">
        <f>'21'!F47*1000</f>
        <v>12768739530.473694</v>
      </c>
      <c r="T47" s="169">
        <f>'9'!H47*1000</f>
        <v>426561487.00173765</v>
      </c>
      <c r="U47" s="169">
        <f>'9'!I47*1000</f>
        <v>0</v>
      </c>
      <c r="V47" s="169">
        <f>'9'!J47*1000</f>
        <v>5388668483.7367525</v>
      </c>
      <c r="W47" s="169">
        <f>'9'!F47*1000</f>
        <v>14827459562.117367</v>
      </c>
      <c r="X47" s="169">
        <f>'1'!M48*1000</f>
        <v>3933696130.926157</v>
      </c>
      <c r="Y47" s="169">
        <f>'11'!F47*1000</f>
        <v>16887563639.350441</v>
      </c>
      <c r="Z47" s="169">
        <f>'21'!E47*1000</f>
        <v>12823463251.024694</v>
      </c>
      <c r="AA47" s="169">
        <f>'15'!K47*1000</f>
        <v>1750207188.9012403</v>
      </c>
      <c r="AB47" s="169">
        <f>'15'!L47*1000</f>
        <v>2855057252.9723091</v>
      </c>
      <c r="AC47" s="48">
        <f>'25'!L47*1000</f>
        <v>10788699826.227274</v>
      </c>
      <c r="AD47" s="67">
        <f>'1'!L52*1000</f>
        <v>340740449883.24036</v>
      </c>
      <c r="AE47" s="169">
        <f>'27'!G48*1000</f>
        <v>9538268047.9865818</v>
      </c>
    </row>
    <row r="48" spans="1:31" ht="18" customHeight="1">
      <c r="A48" s="1120" t="s">
        <v>34</v>
      </c>
      <c r="B48" s="1120"/>
      <c r="C48" s="35"/>
      <c r="D48" s="32"/>
      <c r="E48" s="734">
        <f t="shared" si="31"/>
        <v>23.081110594712822</v>
      </c>
      <c r="F48" s="632">
        <f t="shared" si="31"/>
        <v>89.66380286115043</v>
      </c>
      <c r="G48" s="632">
        <f>R48/P48*100</f>
        <v>26.079158454293015</v>
      </c>
      <c r="H48" s="632">
        <f>R48/Q48*100</f>
        <v>29.085492274600593</v>
      </c>
      <c r="I48" s="632">
        <f>AE48/(T48+U48+V48)*100</f>
        <v>200.12805860603228</v>
      </c>
      <c r="J48" s="632">
        <f>S48/X48*100</f>
        <v>193.53657028457582</v>
      </c>
      <c r="K48" s="632">
        <f>S48/W48*100</f>
        <v>99.969466716573578</v>
      </c>
      <c r="L48" s="632">
        <f>S48/AD48*100</f>
        <v>0.73790283570710236</v>
      </c>
      <c r="M48" s="632">
        <f>R48/Z48*100</f>
        <v>5.8036134639639876</v>
      </c>
      <c r="N48" s="632">
        <f>(S48-AC48+AA48-AB48)/S48*100</f>
        <v>5.9154417878898471</v>
      </c>
      <c r="O48" s="169">
        <f>'1'!G49*1000</f>
        <v>4949679983.1919832</v>
      </c>
      <c r="P48" s="169">
        <f>'1'!H49*1000</f>
        <v>1142441111.0049047</v>
      </c>
      <c r="Q48" s="169">
        <f>'1'!J49*1000</f>
        <v>1024356145.5761746</v>
      </c>
      <c r="R48" s="169">
        <f>'17'!Z48*1000</f>
        <v>297939027.58595467</v>
      </c>
      <c r="S48" s="169">
        <f>'21'!F48*1000</f>
        <v>5129788610.0665865</v>
      </c>
      <c r="T48" s="169">
        <f>'9'!H48*1000</f>
        <v>241635475.47634959</v>
      </c>
      <c r="U48" s="169">
        <f>'9'!I48*1000</f>
        <v>13051858.797882091</v>
      </c>
      <c r="V48" s="169">
        <f>'9'!J48*1000</f>
        <v>1773033171.571063</v>
      </c>
      <c r="W48" s="169">
        <f>'9'!F48*1000</f>
        <v>5131355381.3487902</v>
      </c>
      <c r="X48" s="169">
        <f>'1'!M49*1000</f>
        <v>2650552607.4600549</v>
      </c>
      <c r="Y48" s="169">
        <f>'11'!F48*1000</f>
        <v>5913373331.5569944</v>
      </c>
      <c r="Z48" s="169">
        <f>'21'!E48*1000</f>
        <v>5133681445.8083525</v>
      </c>
      <c r="AA48" s="169">
        <f>'15'!K48*1000</f>
        <v>441941152.18381453</v>
      </c>
      <c r="AB48" s="169">
        <f>'15'!L48*1000</f>
        <v>622049779.05841863</v>
      </c>
      <c r="AC48" s="48">
        <f>'25'!L48*1000</f>
        <v>4646230324.1216898</v>
      </c>
      <c r="AD48" s="67">
        <f>'1'!L53*1000</f>
        <v>695184834891.02161</v>
      </c>
      <c r="AE48" s="169">
        <f>'27'!G49*1000</f>
        <v>4058037682.304606</v>
      </c>
    </row>
    <row r="49" spans="1:31" ht="18" customHeight="1">
      <c r="A49" s="1100" t="s">
        <v>164</v>
      </c>
      <c r="B49" s="1100"/>
      <c r="C49" s="1100"/>
      <c r="D49" s="594"/>
      <c r="E49" s="632"/>
      <c r="F49" s="632"/>
      <c r="G49" s="632"/>
      <c r="H49" s="632"/>
      <c r="I49" s="632"/>
      <c r="J49" s="632"/>
      <c r="K49" s="632"/>
      <c r="L49" s="632"/>
      <c r="M49" s="632"/>
      <c r="N49" s="632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67"/>
      <c r="AE49" s="169"/>
    </row>
    <row r="50" spans="1:31" ht="18" customHeight="1">
      <c r="A50" s="1120" t="s">
        <v>35</v>
      </c>
      <c r="B50" s="1120" t="s">
        <v>35</v>
      </c>
      <c r="C50" s="102"/>
      <c r="D50" s="594"/>
      <c r="E50" s="734">
        <f t="shared" ref="E50:F54" si="32">P50/O50*100</f>
        <v>20.328276983518595</v>
      </c>
      <c r="F50" s="632">
        <f t="shared" si="32"/>
        <v>89.940531087765891</v>
      </c>
      <c r="G50" s="632">
        <f>R50/P50*100</f>
        <v>16.375787063117674</v>
      </c>
      <c r="H50" s="632">
        <f>R50/Q50*100</f>
        <v>18.207349751068101</v>
      </c>
      <c r="I50" s="632">
        <f>AE50/(T50+U50+V50)*100</f>
        <v>25.537161532201321</v>
      </c>
      <c r="J50" s="632">
        <f>S50/X50*100</f>
        <v>237.52888282517586</v>
      </c>
      <c r="K50" s="632">
        <f>S50/W50*100</f>
        <v>21.107867173724738</v>
      </c>
      <c r="L50" s="632">
        <f>S50/AD50*100</f>
        <v>20.098356677654554</v>
      </c>
      <c r="M50" s="632">
        <f>R50/Z50*100</f>
        <v>3.5150668849121622</v>
      </c>
      <c r="N50" s="632">
        <f>(S50-AC50+AA50-AB50)/S50*100</f>
        <v>3.0551462758997343</v>
      </c>
      <c r="O50" s="169">
        <f>'1'!G51*1000</f>
        <v>300060364051.28766</v>
      </c>
      <c r="P50" s="169">
        <f>'1'!H51*1000</f>
        <v>60997101922.100014</v>
      </c>
      <c r="Q50" s="169">
        <f>'1'!J51*1000</f>
        <v>54861117416.882607</v>
      </c>
      <c r="R50" s="169">
        <f>'17'!Z50*1000</f>
        <v>9988755525.435955</v>
      </c>
      <c r="S50" s="169">
        <f>'21'!F50*1000</f>
        <v>278488516384.15881</v>
      </c>
      <c r="T50" s="169">
        <f>'9'!H50*1000</f>
        <v>17769177996.174877</v>
      </c>
      <c r="U50" s="169">
        <f>'9'!I50*1000</f>
        <v>15567922864.532017</v>
      </c>
      <c r="V50" s="169">
        <f>'9'!J50*1000</f>
        <v>915285234192.12061</v>
      </c>
      <c r="W50" s="169">
        <f>'9'!F50*1000</f>
        <v>1319358863176.9666</v>
      </c>
      <c r="X50" s="169">
        <f>'1'!M51*1000</f>
        <v>117244064415.15988</v>
      </c>
      <c r="Y50" s="169">
        <f>'11'!F50*1000</f>
        <v>1361060088603.8767</v>
      </c>
      <c r="Z50" s="169">
        <f>'21'!E50*1000</f>
        <v>284169714332.06635</v>
      </c>
      <c r="AA50" s="169">
        <f>'15'!K50*1000</f>
        <v>189734091954.41205</v>
      </c>
      <c r="AB50" s="169">
        <f>'15'!L50*1000</f>
        <v>190758550327.41559</v>
      </c>
      <c r="AC50" s="169">
        <f>'25'!L50*1000</f>
        <v>268955826474.03622</v>
      </c>
      <c r="AD50" s="67">
        <f>'1'!L51*1000</f>
        <v>1385628292156.7593</v>
      </c>
      <c r="AE50" s="169">
        <f>'27'!G51*1000</f>
        <v>242251218032.98056</v>
      </c>
    </row>
    <row r="51" spans="1:31" ht="18" customHeight="1">
      <c r="A51" s="98"/>
      <c r="B51" s="98" t="s">
        <v>36</v>
      </c>
      <c r="C51" s="98"/>
      <c r="D51" s="594"/>
      <c r="E51" s="734">
        <f t="shared" si="32"/>
        <v>19.372188024105245</v>
      </c>
      <c r="F51" s="632">
        <f t="shared" si="32"/>
        <v>87.344167944927406</v>
      </c>
      <c r="G51" s="632">
        <f>R51/P51*100</f>
        <v>11.561360606547472</v>
      </c>
      <c r="H51" s="632">
        <f>R51/Q51*100</f>
        <v>13.23655703473778</v>
      </c>
      <c r="I51" s="632">
        <f>AE51/(T51+U51+V51)*100</f>
        <v>70.376305821754883</v>
      </c>
      <c r="J51" s="632">
        <f>S51/X51*100</f>
        <v>201.13190034293379</v>
      </c>
      <c r="K51" s="632">
        <f>S51/W51*100</f>
        <v>44.07351967470283</v>
      </c>
      <c r="L51" s="632">
        <f>S51/AD51*100</f>
        <v>38.924331151402775</v>
      </c>
      <c r="M51" s="632">
        <f>R51/Z51*100</f>
        <v>2.2831947178000229</v>
      </c>
      <c r="N51" s="632">
        <f>(S51-AC51+AA51-AB51)/S51*100</f>
        <v>2.7135162173446554</v>
      </c>
      <c r="O51" s="169">
        <f>'1'!G52*1000</f>
        <v>136428413034.3065</v>
      </c>
      <c r="P51" s="169">
        <f>'1'!H52*1000</f>
        <v>26429168691.308762</v>
      </c>
      <c r="Q51" s="169">
        <f>'1'!J52*1000</f>
        <v>23084337488.184898</v>
      </c>
      <c r="R51" s="169">
        <f>'17'!Z51*1000</f>
        <v>3055571497.7149491</v>
      </c>
      <c r="S51" s="169">
        <f>'21'!F51*1000</f>
        <v>132630941079.33208</v>
      </c>
      <c r="T51" s="169">
        <f>'9'!H51*1000</f>
        <v>9574401732.0408802</v>
      </c>
      <c r="U51" s="169">
        <f>'9'!I51*1000</f>
        <v>2025157641.5549266</v>
      </c>
      <c r="V51" s="169">
        <f>'9'!J51*1000</f>
        <v>152895585717.21057</v>
      </c>
      <c r="W51" s="169">
        <f>'9'!F51*1000</f>
        <v>300931130661.34161</v>
      </c>
      <c r="X51" s="169">
        <f>'1'!M52*1000</f>
        <v>65942270148.690353</v>
      </c>
      <c r="Y51" s="169">
        <f>'11'!F51*1000</f>
        <v>323683977550.11578</v>
      </c>
      <c r="Z51" s="169">
        <f>'21'!E51*1000</f>
        <v>133828773949.65033</v>
      </c>
      <c r="AA51" s="169">
        <f>'15'!K51*1000</f>
        <v>48791351360.130653</v>
      </c>
      <c r="AB51" s="169">
        <f>'15'!L51*1000</f>
        <v>48729199687.923271</v>
      </c>
      <c r="AC51" s="169">
        <f>'25'!L51*1000</f>
        <v>129094130656.13495</v>
      </c>
      <c r="AD51" s="67">
        <f>'1'!L52*1000</f>
        <v>340740449883.24036</v>
      </c>
      <c r="AE51" s="169">
        <f>'27'!G52*1000</f>
        <v>115765606371.0453</v>
      </c>
    </row>
    <row r="52" spans="1:31" ht="18" customHeight="1">
      <c r="A52" s="98"/>
      <c r="B52" s="1308" t="s">
        <v>37</v>
      </c>
      <c r="C52" s="1308"/>
      <c r="D52" s="594"/>
      <c r="E52" s="734">
        <f t="shared" si="32"/>
        <v>19.348632157059154</v>
      </c>
      <c r="F52" s="632">
        <f t="shared" si="32"/>
        <v>90.310616717725324</v>
      </c>
      <c r="G52" s="632">
        <f>R52/P52*100</f>
        <v>15.998269265331407</v>
      </c>
      <c r="H52" s="632">
        <f>R52/Q52*100</f>
        <v>17.714715995502019</v>
      </c>
      <c r="I52" s="632">
        <f>AE52/(T52+U52+V52)*100</f>
        <v>12.982879872613562</v>
      </c>
      <c r="J52" s="632">
        <f>S52/X52*100</f>
        <v>290.01151184442608</v>
      </c>
      <c r="K52" s="632">
        <f>S52/W52*100</f>
        <v>11.586918637649255</v>
      </c>
      <c r="L52" s="632">
        <f>S52/AD52*100</f>
        <v>11.395024038793307</v>
      </c>
      <c r="M52" s="632">
        <f>R52/Z52*100</f>
        <v>3.6559039405319931</v>
      </c>
      <c r="N52" s="632">
        <f>(S52-AC52+AA52-AB52)/S52*100</f>
        <v>2.0134793267189051</v>
      </c>
      <c r="O52" s="169">
        <f>'1'!G53*1000</f>
        <v>97037937400.40834</v>
      </c>
      <c r="P52" s="169">
        <f>'1'!H53*1000</f>
        <v>18775513560.40234</v>
      </c>
      <c r="Q52" s="169">
        <f>'1'!J53*1000</f>
        <v>16956282088.3195</v>
      </c>
      <c r="R52" s="169">
        <f>'17'!Z52*1000</f>
        <v>3003757215.3419785</v>
      </c>
      <c r="S52" s="169">
        <f>'21'!F52*1000</f>
        <v>79216479049.877472</v>
      </c>
      <c r="T52" s="169">
        <f>'9'!H52*1000</f>
        <v>4702782490.6683388</v>
      </c>
      <c r="U52" s="169">
        <f>'9'!I52*1000</f>
        <v>8139864405.9770927</v>
      </c>
      <c r="V52" s="169">
        <f>'9'!J52*1000</f>
        <v>530709081857.15088</v>
      </c>
      <c r="W52" s="169">
        <f>'9'!F52*1000</f>
        <v>683671660492.03271</v>
      </c>
      <c r="X52" s="169">
        <f>'1'!M53*1000</f>
        <v>27314942964.185638</v>
      </c>
      <c r="Y52" s="169">
        <f>'11'!F52*1000</f>
        <v>696223889472.90637</v>
      </c>
      <c r="Z52" s="169">
        <f>'21'!E52*1000</f>
        <v>82161820009.550995</v>
      </c>
      <c r="AA52" s="169">
        <f>'15'!K52*1000</f>
        <v>110248090959.61646</v>
      </c>
      <c r="AB52" s="169">
        <f>'15'!L52*1000</f>
        <v>109830440439.66255</v>
      </c>
      <c r="AC52" s="169">
        <f>'25'!L52*1000</f>
        <v>78039122140.80748</v>
      </c>
      <c r="AD52" s="458">
        <f>'1'!L53*1000</f>
        <v>695184834891.02161</v>
      </c>
      <c r="AE52" s="169">
        <f>'27'!G53*1000</f>
        <v>70568667989.61969</v>
      </c>
    </row>
    <row r="53" spans="1:31" ht="18" customHeight="1">
      <c r="A53" s="98"/>
      <c r="B53" s="1308" t="s">
        <v>38</v>
      </c>
      <c r="C53" s="1308"/>
      <c r="D53" s="594"/>
      <c r="E53" s="734">
        <f t="shared" si="32"/>
        <v>23.714473437982832</v>
      </c>
      <c r="F53" s="632">
        <f t="shared" si="32"/>
        <v>93.845643351075324</v>
      </c>
      <c r="G53" s="632">
        <f>R53/P53*100</f>
        <v>24.881727400816224</v>
      </c>
      <c r="H53" s="632">
        <f>R53/Q53*100</f>
        <v>26.513460308150915</v>
      </c>
      <c r="I53" s="632">
        <f>AE53/(T53+U53+V53)*100</f>
        <v>23.242995520610471</v>
      </c>
      <c r="J53" s="632">
        <f>S53/X53*100</f>
        <v>277.82344341545269</v>
      </c>
      <c r="K53" s="632">
        <f>S53/W53*100</f>
        <v>19.907359962764929</v>
      </c>
      <c r="L53" s="632">
        <f>S53/AD53*100</f>
        <v>19.05648360125727</v>
      </c>
      <c r="M53" s="632">
        <f>R53/Z53*100</f>
        <v>5.7633873697539206</v>
      </c>
      <c r="N53" s="632">
        <f>(S53-AC53+AA53-AB53)/S53*100</f>
        <v>4.9733005591787451</v>
      </c>
      <c r="O53" s="169">
        <f>'1'!G54*1000</f>
        <v>66594013616.572838</v>
      </c>
      <c r="P53" s="169">
        <f>'1'!H54*1000</f>
        <v>15792419670.388836</v>
      </c>
      <c r="Q53" s="169">
        <f>'1'!J54*1000</f>
        <v>14820497840.378172</v>
      </c>
      <c r="R53" s="169">
        <f>'17'!Z53*1000</f>
        <v>3929426812.3790302</v>
      </c>
      <c r="S53" s="169">
        <f>'21'!F53*1000</f>
        <v>66641096254.949066</v>
      </c>
      <c r="T53" s="169">
        <f>'9'!H53*1000</f>
        <v>3491993773.4656672</v>
      </c>
      <c r="U53" s="169">
        <f>'9'!I53*1000</f>
        <v>5402900817</v>
      </c>
      <c r="V53" s="169">
        <f>'9'!J53*1000</f>
        <v>231680566617.75891</v>
      </c>
      <c r="W53" s="169">
        <f>'9'!F53*1000</f>
        <v>334756072023.59192</v>
      </c>
      <c r="X53" s="169">
        <f>'1'!M54*1000</f>
        <v>23986851302.283749</v>
      </c>
      <c r="Y53" s="169">
        <f>'11'!F53*1000</f>
        <v>341152221580.8559</v>
      </c>
      <c r="Z53" s="169">
        <f>'21'!E53*1000</f>
        <v>68179120372.865112</v>
      </c>
      <c r="AA53" s="169">
        <f>'15'!K53*1000</f>
        <v>30694649634.664906</v>
      </c>
      <c r="AB53" s="169">
        <f>'15'!L53*1000</f>
        <v>32198910199.8297</v>
      </c>
      <c r="AC53" s="169">
        <f>'25'!L53*1000</f>
        <v>61822573677.094048</v>
      </c>
      <c r="AD53" s="458">
        <f>'1'!L54*1000</f>
        <v>349703007382.49713</v>
      </c>
      <c r="AE53" s="169">
        <f>'27'!G54*1000</f>
        <v>55916943672.31562</v>
      </c>
    </row>
    <row r="54" spans="1:31" ht="18" customHeight="1" thickBot="1">
      <c r="A54" s="1121" t="s">
        <v>39</v>
      </c>
      <c r="B54" s="1121"/>
      <c r="C54" s="100"/>
      <c r="D54" s="596"/>
      <c r="E54" s="736">
        <f t="shared" si="32"/>
        <v>27.023777095336371</v>
      </c>
      <c r="F54" s="635">
        <f t="shared" si="32"/>
        <v>93.029341393630389</v>
      </c>
      <c r="G54" s="635">
        <f>R54/P54*100</f>
        <v>24.344384630750994</v>
      </c>
      <c r="H54" s="635">
        <f>R54/Q54*100</f>
        <v>26.168501535170307</v>
      </c>
      <c r="I54" s="635">
        <f>AE54/(T54+U54+V54)*100</f>
        <v>31.663653607202324</v>
      </c>
      <c r="J54" s="635">
        <f>S54/X54*100</f>
        <v>187.92665716151521</v>
      </c>
      <c r="K54" s="635">
        <f>S54/W54*100</f>
        <v>22.341044184342287</v>
      </c>
      <c r="L54" s="635">
        <f>S54/AD54*100</f>
        <v>20.961294504396768</v>
      </c>
      <c r="M54" s="635">
        <f>R54/Z54*100</f>
        <v>6.6704853513495266</v>
      </c>
      <c r="N54" s="635">
        <f>(S54-AC54+AA54-AB54)/S54*100</f>
        <v>5.9363762005024645</v>
      </c>
      <c r="O54" s="169">
        <f>'1'!G55*1000</f>
        <v>267042065185.70175</v>
      </c>
      <c r="P54" s="169">
        <f>'1'!H55*1000</f>
        <v>72164852446.566895</v>
      </c>
      <c r="Q54" s="169">
        <f>'1'!J55*1000</f>
        <v>67134486948.726341</v>
      </c>
      <c r="R54" s="169">
        <f>'17'!Z54*1000</f>
        <v>17568089247.806164</v>
      </c>
      <c r="S54" s="169">
        <f>'21'!F54*1000</f>
        <v>256964230491.46481</v>
      </c>
      <c r="T54" s="169">
        <f>'9'!H54*1000</f>
        <v>37272571031.397911</v>
      </c>
      <c r="U54" s="169">
        <f>'9'!I54*1000</f>
        <v>29380537605.488434</v>
      </c>
      <c r="V54" s="169">
        <f>'9'!J54*1000</f>
        <v>603192316567.35388</v>
      </c>
      <c r="W54" s="169">
        <f>'9'!F54*1000</f>
        <v>1150188990143.7915</v>
      </c>
      <c r="X54" s="176">
        <f>'1'!M55*1000</f>
        <v>136736445149.77705</v>
      </c>
      <c r="Y54" s="176">
        <f>'11'!F54*1000</f>
        <v>1187839716669.1252</v>
      </c>
      <c r="Z54" s="176">
        <f>'21'!E54*1000</f>
        <v>263370479394.75513</v>
      </c>
      <c r="AA54" s="176">
        <f>'15'!K54*1000</f>
        <v>192535391973.8349</v>
      </c>
      <c r="AB54" s="176">
        <f>'15'!L54*1000</f>
        <v>191044877165.76297</v>
      </c>
      <c r="AC54" s="176">
        <f>'25'!L54*1000</f>
        <v>243200381876.83713</v>
      </c>
      <c r="AD54" s="459">
        <f>'1'!L55*1000</f>
        <v>1225898669748.4971</v>
      </c>
      <c r="AE54" s="169">
        <f>'27'!G55*1000</f>
        <v>212097535140.36215</v>
      </c>
    </row>
    <row r="55" spans="1:31" s="43" customFormat="1">
      <c r="B55" s="14"/>
      <c r="C55" s="14"/>
      <c r="D55" s="15"/>
      <c r="H55" s="44"/>
    </row>
    <row r="56" spans="1:31" ht="26.1" customHeight="1">
      <c r="AA56" s="43"/>
      <c r="AB56" s="43"/>
      <c r="AD56" s="43"/>
    </row>
    <row r="57" spans="1:31" ht="26.1" customHeight="1">
      <c r="AA57" s="43"/>
      <c r="AB57" s="43"/>
      <c r="AD57" s="43"/>
    </row>
    <row r="58" spans="1:31" ht="26.1" customHeight="1">
      <c r="AA58" s="43"/>
      <c r="AB58" s="43"/>
      <c r="AD58" s="43"/>
    </row>
    <row r="59" spans="1:31" ht="26.1" customHeight="1">
      <c r="AA59" s="43"/>
      <c r="AB59" s="43"/>
      <c r="AD59" s="43"/>
    </row>
    <row r="60" spans="1:31" ht="26.1" customHeight="1">
      <c r="AA60" s="43"/>
      <c r="AB60" s="43"/>
      <c r="AD60" s="43"/>
    </row>
    <row r="61" spans="1:31" ht="26.1" customHeight="1">
      <c r="AA61" s="43"/>
      <c r="AB61" s="43"/>
      <c r="AD61" s="43"/>
    </row>
    <row r="62" spans="1:31" ht="26.1" customHeight="1">
      <c r="AA62" s="43"/>
      <c r="AB62" s="43"/>
      <c r="AD62" s="43"/>
    </row>
    <row r="63" spans="1:31" ht="26.1" customHeight="1">
      <c r="S63" s="50"/>
      <c r="T63" s="50"/>
      <c r="AA63" s="43"/>
      <c r="AB63" s="43"/>
      <c r="AD63" s="43"/>
    </row>
    <row r="64" spans="1:31" ht="26.1" customHeight="1">
      <c r="S64" s="50"/>
      <c r="T64" s="50"/>
      <c r="AA64" s="43"/>
      <c r="AB64" s="43"/>
      <c r="AD64" s="43"/>
    </row>
    <row r="65" spans="19:30" ht="26.1" customHeight="1">
      <c r="S65" s="50"/>
      <c r="T65" s="50"/>
      <c r="AA65" s="43"/>
      <c r="AB65" s="43"/>
      <c r="AD65" s="43"/>
    </row>
    <row r="66" spans="19:30" ht="26.1" customHeight="1">
      <c r="S66" s="50"/>
      <c r="T66" s="50"/>
      <c r="AA66" s="43"/>
      <c r="AB66" s="43"/>
      <c r="AD66" s="43"/>
    </row>
    <row r="67" spans="19:30" ht="26.1" customHeight="1">
      <c r="S67" s="50"/>
      <c r="T67" s="167"/>
      <c r="AA67" s="43"/>
      <c r="AB67" s="43"/>
      <c r="AD67" s="43"/>
    </row>
    <row r="68" spans="19:30" ht="26.1" customHeight="1">
      <c r="T68" s="167"/>
      <c r="AA68" s="43"/>
      <c r="AB68" s="43"/>
      <c r="AD68" s="43"/>
    </row>
    <row r="69" spans="19:30" ht="26.1" customHeight="1">
      <c r="AA69" s="43"/>
      <c r="AB69" s="43"/>
      <c r="AD69" s="43"/>
    </row>
    <row r="70" spans="19:30" ht="26.1" customHeight="1">
      <c r="AA70" s="43"/>
      <c r="AB70" s="43"/>
      <c r="AD70" s="43"/>
    </row>
    <row r="71" spans="19:30" ht="26.1" customHeight="1">
      <c r="AA71" s="43"/>
      <c r="AB71" s="43"/>
      <c r="AD71" s="43"/>
    </row>
    <row r="72" spans="19:30" ht="26.1" customHeight="1">
      <c r="AA72" s="43"/>
      <c r="AB72" s="43"/>
      <c r="AD72" s="43"/>
    </row>
    <row r="73" spans="19:30" ht="26.1" customHeight="1">
      <c r="AA73" s="43"/>
      <c r="AB73" s="43"/>
      <c r="AD73" s="43"/>
    </row>
    <row r="74" spans="19:30" ht="26.1" customHeight="1">
      <c r="AA74" s="43"/>
      <c r="AB74" s="43"/>
      <c r="AD74" s="43"/>
    </row>
    <row r="75" spans="19:30" ht="26.1" customHeight="1">
      <c r="AD75" s="43"/>
    </row>
    <row r="76" spans="19:30">
      <c r="AD76" s="43"/>
    </row>
    <row r="77" spans="19:30">
      <c r="AD77" s="43"/>
    </row>
    <row r="78" spans="19:30">
      <c r="AD78" s="43"/>
    </row>
    <row r="79" spans="19:30">
      <c r="AD79" s="43"/>
    </row>
    <row r="80" spans="19:30">
      <c r="AD80" s="43"/>
    </row>
    <row r="81" spans="30:30">
      <c r="AD81" s="43"/>
    </row>
    <row r="82" spans="30:30">
      <c r="AD82" s="43"/>
    </row>
    <row r="83" spans="30:30">
      <c r="AD83" s="43"/>
    </row>
    <row r="84" spans="30:30">
      <c r="AD84" s="43"/>
    </row>
    <row r="85" spans="30:30">
      <c r="AD85" s="43"/>
    </row>
    <row r="86" spans="30:30">
      <c r="AD86" s="43"/>
    </row>
    <row r="87" spans="30:30">
      <c r="AD87" s="43"/>
    </row>
    <row r="88" spans="30:30">
      <c r="AD88" s="43"/>
    </row>
    <row r="89" spans="30:30">
      <c r="AD89" s="43"/>
    </row>
    <row r="90" spans="30:30">
      <c r="AD90" s="43"/>
    </row>
    <row r="91" spans="30:30">
      <c r="AD91" s="43"/>
    </row>
    <row r="92" spans="30:30">
      <c r="AD92" s="43"/>
    </row>
    <row r="93" spans="30:30">
      <c r="AD93" s="43"/>
    </row>
    <row r="94" spans="30:30">
      <c r="AD94" s="43"/>
    </row>
    <row r="95" spans="30:30">
      <c r="AD95" s="43"/>
    </row>
    <row r="96" spans="30:30">
      <c r="AD96" s="43"/>
    </row>
    <row r="97" spans="30:30">
      <c r="AD97" s="43"/>
    </row>
    <row r="98" spans="30:30">
      <c r="AD98" s="43"/>
    </row>
    <row r="99" spans="30:30">
      <c r="AD99" s="43"/>
    </row>
    <row r="100" spans="30:30">
      <c r="AD100" s="43"/>
    </row>
    <row r="101" spans="30:30">
      <c r="AD101" s="43"/>
    </row>
    <row r="102" spans="30:30">
      <c r="AD102" s="43"/>
    </row>
    <row r="103" spans="30:30">
      <c r="AD103" s="43"/>
    </row>
    <row r="104" spans="30:30">
      <c r="AD104" s="43"/>
    </row>
    <row r="105" spans="30:30">
      <c r="AD105" s="43"/>
    </row>
    <row r="106" spans="30:30">
      <c r="AD106" s="43"/>
    </row>
    <row r="107" spans="30:30">
      <c r="AD107" s="43"/>
    </row>
    <row r="108" spans="30:30">
      <c r="AD108" s="43"/>
    </row>
    <row r="109" spans="30:30">
      <c r="AD109" s="43"/>
    </row>
    <row r="110" spans="30:30">
      <c r="AD110" s="43"/>
    </row>
    <row r="111" spans="30:30">
      <c r="AD111" s="43"/>
    </row>
    <row r="112" spans="30:30">
      <c r="AD112" s="43"/>
    </row>
    <row r="113" spans="30:30">
      <c r="AD113" s="43"/>
    </row>
    <row r="114" spans="30:30">
      <c r="AD114" s="43"/>
    </row>
    <row r="115" spans="30:30">
      <c r="AD115" s="43"/>
    </row>
    <row r="116" spans="30:30">
      <c r="AD116" s="43"/>
    </row>
    <row r="117" spans="30:30">
      <c r="AD117" s="43"/>
    </row>
    <row r="118" spans="30:30">
      <c r="AD118" s="43"/>
    </row>
    <row r="119" spans="30:30">
      <c r="AD119" s="43"/>
    </row>
    <row r="120" spans="30:30">
      <c r="AD120" s="43"/>
    </row>
    <row r="121" spans="30:30">
      <c r="AD121" s="43"/>
    </row>
    <row r="122" spans="30:30">
      <c r="AD122" s="43"/>
    </row>
    <row r="123" spans="30:30">
      <c r="AD123" s="43"/>
    </row>
    <row r="124" spans="30:30">
      <c r="AD124" s="43"/>
    </row>
    <row r="125" spans="30:30">
      <c r="AD125" s="43"/>
    </row>
    <row r="126" spans="30:30">
      <c r="AD126" s="43"/>
    </row>
    <row r="127" spans="30:30">
      <c r="AD127" s="43"/>
    </row>
    <row r="128" spans="30:30">
      <c r="AD128" s="43"/>
    </row>
    <row r="129" spans="30:30">
      <c r="AD129" s="43"/>
    </row>
    <row r="130" spans="30:30">
      <c r="AD130" s="43"/>
    </row>
    <row r="131" spans="30:30">
      <c r="AD131" s="43"/>
    </row>
    <row r="132" spans="30:30">
      <c r="AD132" s="43"/>
    </row>
    <row r="133" spans="30:30">
      <c r="AD133" s="43"/>
    </row>
    <row r="134" spans="30:30">
      <c r="AD134" s="43"/>
    </row>
    <row r="135" spans="30:30">
      <c r="AD135" s="43"/>
    </row>
    <row r="136" spans="30:30">
      <c r="AD136" s="43"/>
    </row>
    <row r="137" spans="30:30">
      <c r="AD137" s="43"/>
    </row>
    <row r="138" spans="30:30">
      <c r="AD138" s="43"/>
    </row>
    <row r="139" spans="30:30">
      <c r="AD139" s="43"/>
    </row>
    <row r="140" spans="30:30">
      <c r="AD140" s="43"/>
    </row>
    <row r="141" spans="30:30">
      <c r="AD141" s="43"/>
    </row>
    <row r="142" spans="30:30">
      <c r="AD142" s="43"/>
    </row>
    <row r="143" spans="30:30">
      <c r="AD143" s="43"/>
    </row>
    <row r="144" spans="30:30">
      <c r="AD144" s="43"/>
    </row>
    <row r="145" spans="30:30">
      <c r="AD145" s="43"/>
    </row>
    <row r="146" spans="30:30">
      <c r="AD146" s="43"/>
    </row>
  </sheetData>
  <mergeCells count="40">
    <mergeCell ref="A7:C7"/>
    <mergeCell ref="G3:G4"/>
    <mergeCell ref="AD2:AD4"/>
    <mergeCell ref="E3:E4"/>
    <mergeCell ref="M3:M5"/>
    <mergeCell ref="I3:I5"/>
    <mergeCell ref="L3:L5"/>
    <mergeCell ref="N3:N5"/>
    <mergeCell ref="J3:J5"/>
    <mergeCell ref="K3:K5"/>
    <mergeCell ref="H3:H4"/>
    <mergeCell ref="A3:C5"/>
    <mergeCell ref="F3:F4"/>
    <mergeCell ref="A6:C6"/>
    <mergeCell ref="A19:C19"/>
    <mergeCell ref="A48:B48"/>
    <mergeCell ref="A21:C21"/>
    <mergeCell ref="A18:C18"/>
    <mergeCell ref="A20:C20"/>
    <mergeCell ref="A22:C22"/>
    <mergeCell ref="A23:C23"/>
    <mergeCell ref="A50:B50"/>
    <mergeCell ref="A54:B54"/>
    <mergeCell ref="A24:C24"/>
    <mergeCell ref="A27:C27"/>
    <mergeCell ref="A34:B34"/>
    <mergeCell ref="A49:C49"/>
    <mergeCell ref="A33:C33"/>
    <mergeCell ref="B52:C52"/>
    <mergeCell ref="B53:C53"/>
    <mergeCell ref="A8:C8"/>
    <mergeCell ref="A10:C10"/>
    <mergeCell ref="A13:C13"/>
    <mergeCell ref="A17:C17"/>
    <mergeCell ref="A15:C15"/>
    <mergeCell ref="A11:C11"/>
    <mergeCell ref="A9:C9"/>
    <mergeCell ref="A16:C16"/>
    <mergeCell ref="A12:C12"/>
    <mergeCell ref="A14:C14"/>
  </mergeCells>
  <phoneticPr fontId="4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9" max="31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AE141"/>
  <sheetViews>
    <sheetView view="pageBreakPreview" topLeftCell="A2" zoomScaleNormal="75" zoomScaleSheetLayoutView="75" workbookViewId="0">
      <selection activeCell="J65" sqref="J65"/>
    </sheetView>
  </sheetViews>
  <sheetFormatPr defaultColWidth="9.109375" defaultRowHeight="15.6"/>
  <cols>
    <col min="1" max="1" width="2.33203125" style="37" customWidth="1"/>
    <col min="2" max="2" width="15.6640625" style="37" customWidth="1"/>
    <col min="3" max="3" width="2.33203125" style="37" customWidth="1"/>
    <col min="4" max="4" width="1.6640625" style="38" customWidth="1"/>
    <col min="5" max="9" width="14.33203125" style="48" customWidth="1"/>
    <col min="10" max="13" width="18.33203125" style="48" customWidth="1"/>
    <col min="14" max="14" width="18.33203125" style="49" customWidth="1"/>
    <col min="15" max="15" width="17.33203125" style="49" customWidth="1"/>
    <col min="16" max="16" width="18.44140625" style="48" customWidth="1"/>
    <col min="17" max="17" width="17.109375" style="48" customWidth="1"/>
    <col min="18" max="18" width="17.5546875" style="48" customWidth="1"/>
    <col min="19" max="19" width="20.109375" style="48" customWidth="1"/>
    <col min="20" max="22" width="19" style="48" customWidth="1"/>
    <col min="23" max="23" width="16.6640625" style="48" customWidth="1"/>
    <col min="24" max="24" width="30.109375" style="48" customWidth="1"/>
    <col min="25" max="25" width="19.5546875" style="48" customWidth="1"/>
    <col min="26" max="26" width="20.88671875" style="48" customWidth="1"/>
    <col min="27" max="27" width="15.6640625" style="48" customWidth="1"/>
    <col min="28" max="28" width="22.6640625" style="48" customWidth="1"/>
    <col min="29" max="29" width="18.44140625" style="48" customWidth="1"/>
    <col min="30" max="30" width="20.6640625" style="48" customWidth="1"/>
    <col min="31" max="31" width="18.44140625" style="48" customWidth="1"/>
    <col min="32" max="32" width="21.5546875" style="48" customWidth="1"/>
    <col min="33" max="16384" width="9.109375" style="48"/>
  </cols>
  <sheetData>
    <row r="1" spans="1:31" s="24" customFormat="1" ht="30" customHeight="1" thickBot="1">
      <c r="A1" s="583"/>
      <c r="B1" s="583"/>
      <c r="C1" s="583"/>
      <c r="D1" s="583"/>
      <c r="E1" s="583"/>
      <c r="F1" s="583"/>
      <c r="G1" s="583"/>
      <c r="H1" s="583"/>
      <c r="I1" s="104" t="s">
        <v>617</v>
      </c>
      <c r="J1" s="103" t="s">
        <v>399</v>
      </c>
      <c r="K1" s="583"/>
      <c r="L1" s="583"/>
      <c r="M1" s="583"/>
      <c r="N1" s="583"/>
      <c r="O1" s="49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31" ht="12.9" customHeight="1" thickBot="1">
      <c r="A2" s="48"/>
      <c r="B2" s="26"/>
      <c r="C2" s="26"/>
      <c r="D2" s="27"/>
      <c r="E2" s="51"/>
      <c r="F2" s="51"/>
      <c r="G2" s="51"/>
      <c r="H2" s="51"/>
      <c r="I2" s="51"/>
      <c r="J2" s="51"/>
      <c r="K2" s="51"/>
      <c r="L2" s="51"/>
      <c r="M2" s="28"/>
      <c r="N2" s="586" t="s">
        <v>245</v>
      </c>
      <c r="U2" s="610"/>
      <c r="AD2" s="1101" t="s">
        <v>182</v>
      </c>
    </row>
    <row r="3" spans="1:31" ht="15" customHeight="1">
      <c r="A3" s="1300" t="s">
        <v>1</v>
      </c>
      <c r="B3" s="1300"/>
      <c r="C3" s="1300"/>
      <c r="D3" s="29"/>
      <c r="E3" s="1413" t="s">
        <v>80</v>
      </c>
      <c r="F3" s="1413" t="s">
        <v>58</v>
      </c>
      <c r="G3" s="1413" t="s">
        <v>59</v>
      </c>
      <c r="H3" s="1413" t="s">
        <v>59</v>
      </c>
      <c r="I3" s="1313" t="s">
        <v>246</v>
      </c>
      <c r="J3" s="1420" t="s">
        <v>1025</v>
      </c>
      <c r="K3" s="1313" t="s">
        <v>247</v>
      </c>
      <c r="L3" s="1313" t="s">
        <v>1026</v>
      </c>
      <c r="M3" s="1313" t="s">
        <v>248</v>
      </c>
      <c r="N3" s="1418" t="s">
        <v>249</v>
      </c>
      <c r="U3" s="610" t="s">
        <v>79</v>
      </c>
      <c r="AA3" s="722" t="s">
        <v>264</v>
      </c>
      <c r="AB3" s="722" t="s">
        <v>264</v>
      </c>
      <c r="AD3" s="1102"/>
    </row>
    <row r="4" spans="1:31" ht="15" customHeight="1">
      <c r="A4" s="1301"/>
      <c r="B4" s="1301"/>
      <c r="C4" s="1301"/>
      <c r="D4" s="30"/>
      <c r="E4" s="1414"/>
      <c r="F4" s="1414"/>
      <c r="G4" s="1414"/>
      <c r="H4" s="1414"/>
      <c r="I4" s="1314"/>
      <c r="J4" s="1421"/>
      <c r="K4" s="1314"/>
      <c r="L4" s="1314"/>
      <c r="M4" s="1314"/>
      <c r="N4" s="1419"/>
      <c r="O4" s="426" t="s">
        <v>57</v>
      </c>
      <c r="P4" s="426" t="s">
        <v>131</v>
      </c>
      <c r="Q4" s="426" t="s">
        <v>132</v>
      </c>
      <c r="R4" s="426" t="s">
        <v>133</v>
      </c>
      <c r="S4" s="426" t="s">
        <v>134</v>
      </c>
      <c r="T4" s="426" t="s">
        <v>135</v>
      </c>
      <c r="U4" s="426" t="s">
        <v>136</v>
      </c>
      <c r="V4" s="426" t="s">
        <v>101</v>
      </c>
      <c r="W4" s="426" t="s">
        <v>258</v>
      </c>
      <c r="X4" s="426" t="s">
        <v>138</v>
      </c>
      <c r="Y4" s="426" t="s">
        <v>261</v>
      </c>
      <c r="Z4" s="426" t="s">
        <v>139</v>
      </c>
      <c r="AA4" s="722" t="s">
        <v>693</v>
      </c>
      <c r="AB4" s="722" t="s">
        <v>694</v>
      </c>
      <c r="AC4" s="737" t="s">
        <v>695</v>
      </c>
      <c r="AD4" s="1103"/>
      <c r="AE4" s="48" t="s">
        <v>257</v>
      </c>
    </row>
    <row r="5" spans="1:31" ht="39" customHeight="1">
      <c r="A5" s="1302"/>
      <c r="B5" s="1302"/>
      <c r="C5" s="1302"/>
      <c r="D5" s="31"/>
      <c r="E5" s="725" t="s">
        <v>653</v>
      </c>
      <c r="F5" s="105" t="s">
        <v>696</v>
      </c>
      <c r="G5" s="105" t="s">
        <v>696</v>
      </c>
      <c r="H5" s="105" t="s">
        <v>697</v>
      </c>
      <c r="I5" s="1312"/>
      <c r="J5" s="1318"/>
      <c r="K5" s="1312"/>
      <c r="L5" s="1312"/>
      <c r="M5" s="1312"/>
      <c r="N5" s="1316"/>
      <c r="O5" s="49" t="s">
        <v>89</v>
      </c>
      <c r="P5" s="48" t="s">
        <v>90</v>
      </c>
      <c r="Q5" s="48" t="s">
        <v>91</v>
      </c>
      <c r="R5" s="48" t="s">
        <v>92</v>
      </c>
      <c r="S5" s="48" t="s">
        <v>93</v>
      </c>
      <c r="T5" s="48" t="s">
        <v>94</v>
      </c>
      <c r="U5" s="48" t="s">
        <v>95</v>
      </c>
      <c r="V5" s="48" t="s">
        <v>698</v>
      </c>
      <c r="W5" s="48" t="s">
        <v>262</v>
      </c>
      <c r="X5" s="48" t="s">
        <v>97</v>
      </c>
      <c r="Y5" s="48" t="s">
        <v>98</v>
      </c>
      <c r="Z5" s="48" t="s">
        <v>99</v>
      </c>
    </row>
    <row r="6" spans="1:31" s="33" customFormat="1" ht="12.75" hidden="1" customHeight="1">
      <c r="A6" s="1297" t="s">
        <v>212</v>
      </c>
      <c r="B6" s="1297"/>
      <c r="C6" s="1297"/>
      <c r="D6" s="602"/>
      <c r="E6" s="738">
        <v>39.159999999999997</v>
      </c>
      <c r="F6" s="621">
        <v>95.89</v>
      </c>
      <c r="G6" s="621">
        <v>30.98</v>
      </c>
      <c r="H6" s="621">
        <v>32.31</v>
      </c>
      <c r="I6" s="625">
        <f t="shared" ref="I6:I17" si="0">AE6/(T6+U6+V6)*100</f>
        <v>164.3810855635858</v>
      </c>
      <c r="J6" s="621">
        <v>406.21</v>
      </c>
      <c r="K6" s="623">
        <f t="shared" ref="K6:K17" si="1">S6/W6*100</f>
        <v>66.218705974246106</v>
      </c>
      <c r="L6" s="625">
        <f t="shared" ref="L6:L17" si="2">S6/AD6*100</f>
        <v>61.170091896278599</v>
      </c>
      <c r="M6" s="621">
        <v>9.68</v>
      </c>
      <c r="N6" s="621">
        <v>13.53</v>
      </c>
      <c r="O6" s="40">
        <v>603026494</v>
      </c>
      <c r="P6" s="33">
        <v>236139489</v>
      </c>
      <c r="Q6" s="33">
        <v>226443369</v>
      </c>
      <c r="R6" s="33">
        <v>73155098.799999997</v>
      </c>
      <c r="S6" s="33">
        <v>540752397</v>
      </c>
      <c r="T6" s="33">
        <v>37601085</v>
      </c>
      <c r="U6" s="33">
        <v>19002633</v>
      </c>
      <c r="V6" s="33">
        <v>217723483</v>
      </c>
      <c r="W6" s="33">
        <v>816615772</v>
      </c>
      <c r="X6" s="33">
        <v>182557765</v>
      </c>
      <c r="Y6" s="33">
        <v>868143845</v>
      </c>
      <c r="Z6" s="33">
        <v>554575873</v>
      </c>
      <c r="AA6" s="33">
        <v>554575873</v>
      </c>
      <c r="AB6" s="33">
        <v>526282949</v>
      </c>
      <c r="AC6" s="33">
        <v>504890838</v>
      </c>
      <c r="AD6" s="33">
        <v>884014361</v>
      </c>
      <c r="AE6" s="33">
        <v>450942031</v>
      </c>
    </row>
    <row r="7" spans="1:31" s="33" customFormat="1" ht="12.75" hidden="1" customHeight="1">
      <c r="A7" s="1296" t="s">
        <v>213</v>
      </c>
      <c r="B7" s="1296"/>
      <c r="C7" s="1296"/>
      <c r="D7" s="602"/>
      <c r="E7" s="727">
        <v>31.3</v>
      </c>
      <c r="F7" s="623">
        <v>94.02</v>
      </c>
      <c r="G7" s="623">
        <v>-3.11</v>
      </c>
      <c r="H7" s="623">
        <v>-3.31</v>
      </c>
      <c r="I7" s="625">
        <f t="shared" si="0"/>
        <v>83.422109007693663</v>
      </c>
      <c r="J7" s="623">
        <v>256.05</v>
      </c>
      <c r="K7" s="623">
        <f t="shared" si="1"/>
        <v>42.074050953030479</v>
      </c>
      <c r="L7" s="625">
        <f t="shared" si="2"/>
        <v>39.981089959108076</v>
      </c>
      <c r="M7" s="623">
        <v>-0.96</v>
      </c>
      <c r="N7" s="623">
        <v>-1</v>
      </c>
      <c r="O7" s="33">
        <v>494994273.78069001</v>
      </c>
      <c r="P7" s="33">
        <v>154947634.2259225</v>
      </c>
      <c r="Q7" s="33">
        <v>145674634.91233367</v>
      </c>
      <c r="R7" s="33">
        <v>-4822639.8211698933</v>
      </c>
      <c r="S7" s="33">
        <v>484619936.3037436</v>
      </c>
      <c r="T7" s="33">
        <v>61627792.47016219</v>
      </c>
      <c r="U7" s="33">
        <v>25981233.91723733</v>
      </c>
      <c r="V7" s="33">
        <v>414187546.63982821</v>
      </c>
      <c r="W7" s="33">
        <v>1151826185.799772</v>
      </c>
      <c r="X7" s="33">
        <v>189058568.97157201</v>
      </c>
      <c r="Y7" s="33">
        <v>1204890205.5401511</v>
      </c>
      <c r="Z7" s="33">
        <v>501494769.53363603</v>
      </c>
      <c r="AA7" s="33">
        <v>501494769.53363603</v>
      </c>
      <c r="AB7" s="33">
        <v>500259936.87579286</v>
      </c>
      <c r="AC7" s="33">
        <v>468440044.70421875</v>
      </c>
      <c r="AD7" s="33">
        <v>1212122873.0867617</v>
      </c>
      <c r="AE7" s="33">
        <v>418609284.14764512</v>
      </c>
    </row>
    <row r="8" spans="1:31" s="33" customFormat="1" ht="12.75" hidden="1" customHeight="1">
      <c r="A8" s="1296" t="s">
        <v>214</v>
      </c>
      <c r="B8" s="1296"/>
      <c r="C8" s="1296"/>
      <c r="D8" s="602"/>
      <c r="E8" s="727">
        <f t="shared" ref="E8:E17" si="3">P8/O8*100</f>
        <v>25.530615044573246</v>
      </c>
      <c r="F8" s="623">
        <f t="shared" ref="F8:F17" si="4">Q8/P8*100</f>
        <v>94.159782079898761</v>
      </c>
      <c r="G8" s="623">
        <f t="shared" ref="G8:G16" si="5">R8/P8*100</f>
        <v>8.0523164144689918</v>
      </c>
      <c r="H8" s="623">
        <f t="shared" ref="H8:H17" si="6">R8/Q8*100</f>
        <v>8.5517577001572107</v>
      </c>
      <c r="I8" s="625">
        <f t="shared" si="0"/>
        <v>110.83914720013858</v>
      </c>
      <c r="J8" s="623">
        <f t="shared" ref="J8:J17" si="7">S8/X8*100</f>
        <v>168.61271552710116</v>
      </c>
      <c r="K8" s="623">
        <f t="shared" si="1"/>
        <v>52.59843364257604</v>
      </c>
      <c r="L8" s="625">
        <f t="shared" si="2"/>
        <v>52.009150298776284</v>
      </c>
      <c r="M8" s="623">
        <f t="shared" ref="M8:M17" si="8">R8/Z8*100</f>
        <v>1.9768252487342577</v>
      </c>
      <c r="N8" s="623">
        <f>R8/S8*100</f>
        <v>2.0293517644088479</v>
      </c>
      <c r="O8" s="729">
        <v>487002541</v>
      </c>
      <c r="P8" s="729">
        <v>124334744</v>
      </c>
      <c r="Q8" s="729">
        <v>117073324</v>
      </c>
      <c r="R8" s="33">
        <v>10011827</v>
      </c>
      <c r="S8" s="729">
        <v>493350989</v>
      </c>
      <c r="T8" s="729">
        <v>33961983</v>
      </c>
      <c r="U8" s="729">
        <v>12274553</v>
      </c>
      <c r="V8" s="729">
        <v>331576729</v>
      </c>
      <c r="W8" s="729">
        <v>937957568</v>
      </c>
      <c r="X8" s="729">
        <v>292594178</v>
      </c>
      <c r="Y8" s="729">
        <v>1002605338</v>
      </c>
      <c r="Z8" s="729">
        <v>506459891</v>
      </c>
      <c r="AA8" s="33">
        <v>506459891</v>
      </c>
      <c r="AB8" s="33">
        <v>489213132</v>
      </c>
      <c r="AC8" s="33">
        <v>474061931</v>
      </c>
      <c r="AD8" s="33">
        <v>948584982</v>
      </c>
      <c r="AE8" s="33">
        <v>418765000.93499964</v>
      </c>
    </row>
    <row r="9" spans="1:31" s="33" customFormat="1" ht="12.75" hidden="1" customHeight="1">
      <c r="A9" s="1296" t="s">
        <v>215</v>
      </c>
      <c r="B9" s="1296"/>
      <c r="C9" s="1296"/>
      <c r="D9" s="602"/>
      <c r="E9" s="727">
        <f t="shared" si="3"/>
        <v>28.105158709072125</v>
      </c>
      <c r="F9" s="623">
        <f t="shared" si="4"/>
        <v>92.000857751363284</v>
      </c>
      <c r="G9" s="623">
        <f t="shared" si="5"/>
        <v>-5.5500622360532725</v>
      </c>
      <c r="H9" s="623">
        <f t="shared" si="6"/>
        <v>-6.032620099100142</v>
      </c>
      <c r="I9" s="625">
        <f t="shared" si="0"/>
        <v>104.05500194865802</v>
      </c>
      <c r="J9" s="623">
        <f t="shared" si="7"/>
        <v>276.13295058213993</v>
      </c>
      <c r="K9" s="623">
        <f t="shared" si="1"/>
        <v>44.791633994790978</v>
      </c>
      <c r="L9" s="625">
        <f t="shared" si="2"/>
        <v>43.806786794920235</v>
      </c>
      <c r="M9" s="623">
        <f t="shared" si="8"/>
        <v>-1.6099947384883067</v>
      </c>
      <c r="N9" s="623">
        <f>R9/S9*100</f>
        <v>-1.6631566382643639</v>
      </c>
      <c r="O9" s="730">
        <v>414737390.60567915</v>
      </c>
      <c r="P9" s="730">
        <v>116562601.85559051</v>
      </c>
      <c r="Q9" s="730">
        <v>107238593.52444977</v>
      </c>
      <c r="R9" s="33">
        <v>-6469296.9469482601</v>
      </c>
      <c r="S9" s="730">
        <v>388977009.02661127</v>
      </c>
      <c r="T9" s="730">
        <v>52581956.153102256</v>
      </c>
      <c r="U9" s="730">
        <v>10688689.552511062</v>
      </c>
      <c r="V9" s="730">
        <v>276449626.26490414</v>
      </c>
      <c r="W9" s="730">
        <v>868414421.03194356</v>
      </c>
      <c r="X9" s="730">
        <v>140865843.140623</v>
      </c>
      <c r="Y9" s="730">
        <v>918177961.13841772</v>
      </c>
      <c r="Z9" s="730">
        <v>401820999.30479038</v>
      </c>
      <c r="AA9" s="33">
        <v>401820999.30479008</v>
      </c>
      <c r="AB9" s="33">
        <v>419108300.79884535</v>
      </c>
      <c r="AC9" s="33">
        <v>396649042.59909409</v>
      </c>
      <c r="AD9" s="33">
        <v>887937777.42154884</v>
      </c>
      <c r="AE9" s="33">
        <v>353495935.61890829</v>
      </c>
    </row>
    <row r="10" spans="1:31" s="33" customFormat="1" ht="12.75" hidden="1" customHeight="1">
      <c r="A10" s="1296" t="s">
        <v>216</v>
      </c>
      <c r="B10" s="1296"/>
      <c r="C10" s="1296"/>
      <c r="D10" s="602"/>
      <c r="E10" s="727">
        <f t="shared" si="3"/>
        <v>28.400671778339742</v>
      </c>
      <c r="F10" s="623">
        <f t="shared" si="4"/>
        <v>93.312710913259394</v>
      </c>
      <c r="G10" s="623">
        <f t="shared" si="5"/>
        <v>5.7843453557033495</v>
      </c>
      <c r="H10" s="623">
        <f t="shared" si="6"/>
        <v>6.1988825521105033</v>
      </c>
      <c r="I10" s="623">
        <f t="shared" si="0"/>
        <v>90.35374365033455</v>
      </c>
      <c r="J10" s="623">
        <f t="shared" si="7"/>
        <v>263.61825002862162</v>
      </c>
      <c r="K10" s="623">
        <f t="shared" si="1"/>
        <v>40.480586478781184</v>
      </c>
      <c r="L10" s="625">
        <f t="shared" si="2"/>
        <v>38.888402322130915</v>
      </c>
      <c r="M10" s="623">
        <f t="shared" si="8"/>
        <v>1.7798555093398536</v>
      </c>
      <c r="N10" s="623">
        <f>R10/S10*100</f>
        <v>1.8580059663940476</v>
      </c>
      <c r="O10" s="730">
        <v>481177186.6602276</v>
      </c>
      <c r="P10" s="730">
        <v>136657553.45562041</v>
      </c>
      <c r="Q10" s="730">
        <v>127518867.797176</v>
      </c>
      <c r="R10" s="33">
        <v>7904744.8465280021</v>
      </c>
      <c r="S10" s="730">
        <v>425442382.2905829</v>
      </c>
      <c r="T10" s="730">
        <v>141809653.47389013</v>
      </c>
      <c r="U10" s="730">
        <v>20316280.878726214</v>
      </c>
      <c r="V10" s="730">
        <v>296025460.82286692</v>
      </c>
      <c r="W10" s="730">
        <v>1050978800.6989181</v>
      </c>
      <c r="X10" s="730">
        <v>161385785.02982691</v>
      </c>
      <c r="Y10" s="730">
        <v>1106867327.1392467</v>
      </c>
      <c r="Z10" s="730">
        <v>444122840.59282219</v>
      </c>
      <c r="AA10" s="33">
        <v>444122840.59282225</v>
      </c>
      <c r="AB10" s="33">
        <v>476703908.25929618</v>
      </c>
      <c r="AC10" s="33">
        <v>456720129.96827769</v>
      </c>
      <c r="AD10" s="33">
        <v>1094008385.2415526</v>
      </c>
      <c r="AE10" s="33">
        <v>413956937.12728733</v>
      </c>
    </row>
    <row r="11" spans="1:31" s="593" customFormat="1" ht="13.65" hidden="1" customHeight="1">
      <c r="A11" s="1277" t="s">
        <v>217</v>
      </c>
      <c r="B11" s="1277"/>
      <c r="C11" s="1277"/>
      <c r="D11" s="505"/>
      <c r="E11" s="732">
        <f t="shared" si="3"/>
        <v>26.534918118638629</v>
      </c>
      <c r="F11" s="625">
        <f t="shared" si="4"/>
        <v>94.117044625812341</v>
      </c>
      <c r="G11" s="625">
        <f t="shared" si="5"/>
        <v>9.4375250053828754</v>
      </c>
      <c r="H11" s="625">
        <f t="shared" si="6"/>
        <v>10.027434502330898</v>
      </c>
      <c r="I11" s="625">
        <f t="shared" si="0"/>
        <v>101.88296923672277</v>
      </c>
      <c r="J11" s="625">
        <f t="shared" si="7"/>
        <v>318.6597712547233</v>
      </c>
      <c r="K11" s="623">
        <f t="shared" si="1"/>
        <v>42.766845357685355</v>
      </c>
      <c r="L11" s="625">
        <f t="shared" si="2"/>
        <v>41.353074377945966</v>
      </c>
      <c r="M11" s="625">
        <f t="shared" si="8"/>
        <v>2.8263567452065863</v>
      </c>
      <c r="N11" s="625">
        <f>(S11-AC11+AA11-AB11)/S11*100</f>
        <v>3.5545203872662716</v>
      </c>
      <c r="O11" s="730">
        <v>529227099.51266408</v>
      </c>
      <c r="P11" s="730">
        <v>140429977.5173316</v>
      </c>
      <c r="Q11" s="730">
        <v>132168544.60800523</v>
      </c>
      <c r="R11" s="33">
        <v>13253114.24325172</v>
      </c>
      <c r="S11" s="730">
        <v>456747797.40586615</v>
      </c>
      <c r="T11" s="730">
        <v>83545723.626557037</v>
      </c>
      <c r="U11" s="730">
        <v>16213505.051686004</v>
      </c>
      <c r="V11" s="730">
        <v>331835129.9245007</v>
      </c>
      <c r="W11" s="730">
        <v>1067995063.900094</v>
      </c>
      <c r="X11" s="730">
        <v>143334000.27478242</v>
      </c>
      <c r="Y11" s="730">
        <v>1118583919.8709385</v>
      </c>
      <c r="Z11" s="730">
        <v>468911586.1162464</v>
      </c>
      <c r="AA11" s="33">
        <v>381497471.03714108</v>
      </c>
      <c r="AB11" s="33">
        <v>340666948.07070595</v>
      </c>
      <c r="AC11" s="33">
        <v>481343126.79512012</v>
      </c>
      <c r="AD11" s="33">
        <v>1104507474.4175601</v>
      </c>
      <c r="AE11" s="33">
        <v>439721147.60266435</v>
      </c>
    </row>
    <row r="12" spans="1:31" s="33" customFormat="1" ht="13.65" hidden="1" customHeight="1">
      <c r="A12" s="1296" t="s">
        <v>218</v>
      </c>
      <c r="B12" s="1296"/>
      <c r="C12" s="1296"/>
      <c r="D12" s="602"/>
      <c r="E12" s="732">
        <f t="shared" si="3"/>
        <v>25.535948620218541</v>
      </c>
      <c r="F12" s="625">
        <f t="shared" si="4"/>
        <v>95.279749174752197</v>
      </c>
      <c r="G12" s="625">
        <f t="shared" si="5"/>
        <v>10.243903154733383</v>
      </c>
      <c r="H12" s="625">
        <f t="shared" si="6"/>
        <v>10.751396013800459</v>
      </c>
      <c r="I12" s="625">
        <f t="shared" si="0"/>
        <v>104.2652472129089</v>
      </c>
      <c r="J12" s="625">
        <f t="shared" si="7"/>
        <v>325.71772510540245</v>
      </c>
      <c r="K12" s="623">
        <f t="shared" si="1"/>
        <v>45.563275036395808</v>
      </c>
      <c r="L12" s="625">
        <f t="shared" si="2"/>
        <v>43.806165420246131</v>
      </c>
      <c r="M12" s="625">
        <f t="shared" si="8"/>
        <v>2.8856581347316483</v>
      </c>
      <c r="N12" s="623">
        <f>(S12-AC12+AA12-AB12)/S12*100</f>
        <v>3.5181531917315088</v>
      </c>
      <c r="O12" s="730">
        <v>552581020.29235148</v>
      </c>
      <c r="P12" s="730">
        <v>141106805.42693427</v>
      </c>
      <c r="Q12" s="730">
        <v>134446210.27928859</v>
      </c>
      <c r="R12" s="33">
        <v>14454844.492673216</v>
      </c>
      <c r="S12" s="730">
        <v>486513225.79257286</v>
      </c>
      <c r="T12" s="730">
        <v>59000259.028558321</v>
      </c>
      <c r="U12" s="730">
        <v>22343556.438847698</v>
      </c>
      <c r="V12" s="730">
        <v>368720316.52669519</v>
      </c>
      <c r="W12" s="730">
        <v>1067774924.8796263</v>
      </c>
      <c r="X12" s="730">
        <v>149366518.39722168</v>
      </c>
      <c r="Y12" s="730">
        <v>1118819839.4686251</v>
      </c>
      <c r="Z12" s="730">
        <v>500920199.75254083</v>
      </c>
      <c r="AA12" s="33">
        <v>415806488.11875683</v>
      </c>
      <c r="AB12" s="33">
        <v>372508410.50904661</v>
      </c>
      <c r="AC12" s="33">
        <v>512695022.82086575</v>
      </c>
      <c r="AD12" s="33">
        <v>1110604457.444062</v>
      </c>
      <c r="AE12" s="33">
        <v>469260479.84028232</v>
      </c>
    </row>
    <row r="13" spans="1:31" s="33" customFormat="1" ht="13.65" hidden="1" customHeight="1">
      <c r="A13" s="1277" t="s">
        <v>219</v>
      </c>
      <c r="B13" s="1277"/>
      <c r="C13" s="1277"/>
      <c r="D13" s="602"/>
      <c r="E13" s="732">
        <f t="shared" si="3"/>
        <v>28.724027477117509</v>
      </c>
      <c r="F13" s="625">
        <f t="shared" si="4"/>
        <v>94.820353211120675</v>
      </c>
      <c r="G13" s="625">
        <f t="shared" si="5"/>
        <v>27.768426481962955</v>
      </c>
      <c r="H13" s="625">
        <f t="shared" si="6"/>
        <v>29.285301669500875</v>
      </c>
      <c r="I13" s="625">
        <f t="shared" si="0"/>
        <v>45.715916085282274</v>
      </c>
      <c r="J13" s="625">
        <f t="shared" si="7"/>
        <v>329.50454879048209</v>
      </c>
      <c r="K13" s="623">
        <f t="shared" si="1"/>
        <v>30.801739860290482</v>
      </c>
      <c r="L13" s="625">
        <f t="shared" si="2"/>
        <v>29.984456145394923</v>
      </c>
      <c r="M13" s="625">
        <f t="shared" si="8"/>
        <v>8.6009394694161099</v>
      </c>
      <c r="N13" s="623">
        <v>0</v>
      </c>
      <c r="O13" s="730">
        <f>'2'!G14*1000</f>
        <v>601944046609.06848</v>
      </c>
      <c r="P13" s="730">
        <f>'2'!H14*1000</f>
        <v>172902573344.86185</v>
      </c>
      <c r="Q13" s="730">
        <f>'2'!J14*1000</f>
        <v>163946830756.715</v>
      </c>
      <c r="R13" s="33">
        <f>'18'!Z13*1000</f>
        <v>48012323964.690033</v>
      </c>
      <c r="S13" s="730">
        <f>'22'!F13*1000</f>
        <v>543964047447.67297</v>
      </c>
      <c r="T13" s="730">
        <f>'10'!H13*1000</f>
        <v>100844952897.43456</v>
      </c>
      <c r="U13" s="730">
        <f>'10'!I13*1000</f>
        <v>25986855635.21735</v>
      </c>
      <c r="V13" s="730">
        <f>'10'!J13*1000</f>
        <v>914634281113.62012</v>
      </c>
      <c r="W13" s="50">
        <f>'10'!F13*1000</f>
        <v>1766017276669.9775</v>
      </c>
      <c r="X13" s="730">
        <f>'2'!M14*1000</f>
        <v>165085444023.28009</v>
      </c>
      <c r="Y13" s="730">
        <f>'12'!F13*1000</f>
        <v>1821408609760.209</v>
      </c>
      <c r="Z13" s="730">
        <f>'22'!E13*1000</f>
        <v>558221856291.58289</v>
      </c>
      <c r="AA13" s="33">
        <v>0</v>
      </c>
      <c r="AB13" s="33">
        <v>0</v>
      </c>
      <c r="AC13" s="33">
        <f>'26'!L13*1000</f>
        <v>521734671308.78442</v>
      </c>
      <c r="AD13" s="106">
        <f>'2'!L14*1000</f>
        <v>1814153456077.3289</v>
      </c>
      <c r="AE13" s="33">
        <f>'28'!G14*1000</f>
        <v>476115763599.36035</v>
      </c>
    </row>
    <row r="14" spans="1:31" s="33" customFormat="1" ht="13.65" hidden="1" customHeight="1">
      <c r="A14" s="1296" t="s">
        <v>220</v>
      </c>
      <c r="B14" s="1296"/>
      <c r="C14" s="1296"/>
      <c r="D14" s="602"/>
      <c r="E14" s="727">
        <f t="shared" si="3"/>
        <v>22.890405191484319</v>
      </c>
      <c r="F14" s="623">
        <f t="shared" si="4"/>
        <v>93.136388997518836</v>
      </c>
      <c r="G14" s="623">
        <f t="shared" si="5"/>
        <v>15.114015685492443</v>
      </c>
      <c r="H14" s="623">
        <f t="shared" si="6"/>
        <v>16.227830870590314</v>
      </c>
      <c r="I14" s="623">
        <f t="shared" si="0"/>
        <v>42.864038452005516</v>
      </c>
      <c r="J14" s="623">
        <f t="shared" si="7"/>
        <v>345.28319467549341</v>
      </c>
      <c r="K14" s="623">
        <f t="shared" si="1"/>
        <v>30.582383483136855</v>
      </c>
      <c r="L14" s="623">
        <f t="shared" si="2"/>
        <v>29.775913443042274</v>
      </c>
      <c r="M14" s="623">
        <f t="shared" si="8"/>
        <v>3.5135374310558061</v>
      </c>
      <c r="N14" s="623">
        <f>(S14-AC14+AA14-AB14)/S14*100</f>
        <v>3.0834285718796837</v>
      </c>
      <c r="O14" s="730">
        <f>'2'!G15*1000</f>
        <v>577199200169.32678</v>
      </c>
      <c r="P14" s="730">
        <f>'2'!H15*1000</f>
        <v>132123235680.76555</v>
      </c>
      <c r="Q14" s="730">
        <f>'2'!J15*1000</f>
        <v>123054810739.74641</v>
      </c>
      <c r="R14" s="33">
        <f>'18'!Z14*1000</f>
        <v>19969126564.971054</v>
      </c>
      <c r="S14" s="730">
        <f>'22'!F14*1000</f>
        <v>553320612477.7157</v>
      </c>
      <c r="T14" s="730">
        <f>'10'!H14*1000</f>
        <v>111412676066.37109</v>
      </c>
      <c r="U14" s="730">
        <f>'10'!I14*1000</f>
        <v>26885846774.99826</v>
      </c>
      <c r="V14" s="730">
        <f>'10'!J14*1000</f>
        <v>1010956523624.6958</v>
      </c>
      <c r="W14" s="50">
        <f>'10'!F14*1000</f>
        <v>1809278903270.6265</v>
      </c>
      <c r="X14" s="730">
        <f>'2'!M15*1000</f>
        <v>160251243330.20074</v>
      </c>
      <c r="Y14" s="730">
        <f>'12'!F14*1000</f>
        <v>1867341228766.0056</v>
      </c>
      <c r="Z14" s="730">
        <f>'22'!E14*1000</f>
        <v>568348194855.30286</v>
      </c>
      <c r="AA14" s="50">
        <f>'16'!K14*1000</f>
        <v>383445661143.01843</v>
      </c>
      <c r="AB14" s="50">
        <f>'16'!L14*1000</f>
        <v>377850606000.65424</v>
      </c>
      <c r="AC14" s="33">
        <f>'26'!L14*1000</f>
        <v>541854421760.84235</v>
      </c>
      <c r="AD14" s="106">
        <f>'2'!L15*1000</f>
        <v>1858282579764.1816</v>
      </c>
      <c r="AE14" s="33">
        <f>'28'!G15*1000</f>
        <v>492617125028.828</v>
      </c>
    </row>
    <row r="15" spans="1:31" s="33" customFormat="1" ht="13.65" hidden="1" customHeight="1">
      <c r="A15" s="1296" t="s">
        <v>221</v>
      </c>
      <c r="B15" s="1296"/>
      <c r="C15" s="1296"/>
      <c r="D15" s="602"/>
      <c r="E15" s="727">
        <f t="shared" si="3"/>
        <v>20.392687783311395</v>
      </c>
      <c r="F15" s="623">
        <f t="shared" si="4"/>
        <v>93.595389725011685</v>
      </c>
      <c r="G15" s="623">
        <f t="shared" si="5"/>
        <v>10.967815817331015</v>
      </c>
      <c r="H15" s="623">
        <f t="shared" si="6"/>
        <v>11.718329128769112</v>
      </c>
      <c r="I15" s="623">
        <f t="shared" si="0"/>
        <v>56.30083710041707</v>
      </c>
      <c r="J15" s="623">
        <f t="shared" si="7"/>
        <v>331.30990667449885</v>
      </c>
      <c r="K15" s="623">
        <f t="shared" si="1"/>
        <v>34.959954193133626</v>
      </c>
      <c r="L15" s="623">
        <f t="shared" si="2"/>
        <v>33.541969878352447</v>
      </c>
      <c r="M15" s="623">
        <f t="shared" si="8"/>
        <v>2.3832419421630378</v>
      </c>
      <c r="N15" s="623">
        <f>(S15-AC15+AA15-AB15)/S15*100</f>
        <v>3.0859310551345813</v>
      </c>
      <c r="O15" s="730">
        <f>'2'!G16*1000</f>
        <v>591176187097.69373</v>
      </c>
      <c r="P15" s="730">
        <f>'2'!H16*1000</f>
        <v>120556714084.11751</v>
      </c>
      <c r="Q15" s="730">
        <f>'2'!J16*1000</f>
        <v>112835526386.69783</v>
      </c>
      <c r="R15" s="33">
        <f>'18'!Z15*1000</f>
        <v>13222438356.172369</v>
      </c>
      <c r="S15" s="730">
        <f>'22'!F15*1000</f>
        <v>542356053417.50385</v>
      </c>
      <c r="T15" s="730">
        <f>'10'!H15*1000</f>
        <v>79016195464.908554</v>
      </c>
      <c r="U15" s="730">
        <f>'10'!I15*1000</f>
        <v>24791256296.694714</v>
      </c>
      <c r="V15" s="730">
        <f>'10'!J15*1000</f>
        <v>779494678680</v>
      </c>
      <c r="W15" s="50">
        <f>'10'!F15*1000</f>
        <v>1551363741557.8374</v>
      </c>
      <c r="X15" s="730">
        <f>'2'!M16*1000</f>
        <v>163700524038.46497</v>
      </c>
      <c r="Y15" s="730">
        <f>'12'!F15*1000</f>
        <v>1608064677799.6875</v>
      </c>
      <c r="Z15" s="730">
        <f>'22'!E15*1000</f>
        <v>554808898007.71313</v>
      </c>
      <c r="AA15" s="50">
        <f>'16'!K15*1000</f>
        <v>426671623986.29968</v>
      </c>
      <c r="AB15" s="50">
        <f>'16'!L15*1000</f>
        <v>408187718463.5506</v>
      </c>
      <c r="AC15" s="33">
        <f>'26'!L15*1000</f>
        <v>544103225058.43988</v>
      </c>
      <c r="AD15" s="106">
        <f>'2'!L16*1000</f>
        <v>1616947529869.2383</v>
      </c>
      <c r="AE15" s="33">
        <f>'28'!G16*1000</f>
        <v>497306493564.44049</v>
      </c>
    </row>
    <row r="16" spans="1:31" s="33" customFormat="1" ht="17.25" hidden="1" customHeight="1">
      <c r="A16" s="1296" t="s">
        <v>222</v>
      </c>
      <c r="B16" s="1296"/>
      <c r="C16" s="1296"/>
      <c r="D16" s="602"/>
      <c r="E16" s="727">
        <f t="shared" si="3"/>
        <v>21.885292151692504</v>
      </c>
      <c r="F16" s="623">
        <f t="shared" si="4"/>
        <v>93.540013256492557</v>
      </c>
      <c r="G16" s="623">
        <f t="shared" si="5"/>
        <v>19.514837640885911</v>
      </c>
      <c r="H16" s="623">
        <f t="shared" si="6"/>
        <v>20.86255599234844</v>
      </c>
      <c r="I16" s="623">
        <f t="shared" si="0"/>
        <v>45.553625132318892</v>
      </c>
      <c r="J16" s="623">
        <f t="shared" si="7"/>
        <v>311.41158827662059</v>
      </c>
      <c r="K16" s="623">
        <f t="shared" si="1"/>
        <v>31.937873874426092</v>
      </c>
      <c r="L16" s="623">
        <f t="shared" si="2"/>
        <v>30.436173352685795</v>
      </c>
      <c r="M16" s="623">
        <f t="shared" si="8"/>
        <v>4.2657645440327476</v>
      </c>
      <c r="N16" s="623">
        <f>(S16-AC16+AA16-AB16)/S16*100</f>
        <v>3.6584450006283511</v>
      </c>
      <c r="O16" s="730">
        <f>'2'!G17*1000</f>
        <v>521853082567.8877</v>
      </c>
      <c r="P16" s="730">
        <f>'2'!H17*1000</f>
        <v>114209071722.59532</v>
      </c>
      <c r="Q16" s="730">
        <f>'2'!J17*1000</f>
        <v>106831180829.43275</v>
      </c>
      <c r="R16" s="33">
        <f>'18'!Z16*1000</f>
        <v>22287714917.827419</v>
      </c>
      <c r="S16" s="730">
        <f>'22'!F16*1000</f>
        <v>510638215563.37988</v>
      </c>
      <c r="T16" s="730">
        <f>'10'!H16*1000</f>
        <v>63098015976.060013</v>
      </c>
      <c r="U16" s="730">
        <f>'10'!I16*1000</f>
        <v>26089338459.277584</v>
      </c>
      <c r="V16" s="730">
        <f>'10'!J16*1000</f>
        <v>881921579783.37988</v>
      </c>
      <c r="W16" s="50">
        <f>'10'!F16*1000</f>
        <v>1598848494333.4563</v>
      </c>
      <c r="X16" s="730">
        <f>'2'!M17*1000</f>
        <v>163975341569.43137</v>
      </c>
      <c r="Y16" s="730">
        <f>'12'!F16*1000</f>
        <v>1650321330540.115</v>
      </c>
      <c r="Z16" s="730">
        <f>'22'!E16*1000</f>
        <v>522478788685.25568</v>
      </c>
      <c r="AA16" s="50">
        <f>'16'!K16*1000</f>
        <v>502300405089.22681</v>
      </c>
      <c r="AB16" s="50">
        <f>'16'!L16*1000</f>
        <v>505889501158.25287</v>
      </c>
      <c r="AC16" s="33">
        <f>'26'!L16*1000</f>
        <v>488367701225.77753</v>
      </c>
      <c r="AD16" s="106">
        <f>'2'!L17*1000</f>
        <v>1677734614158.7781</v>
      </c>
      <c r="AE16" s="33">
        <f>'28'!G17*1000</f>
        <v>442375323520.45184</v>
      </c>
    </row>
    <row r="17" spans="1:31" s="33" customFormat="1" ht="13.5" hidden="1" customHeight="1">
      <c r="A17" s="1296" t="s">
        <v>365</v>
      </c>
      <c r="B17" s="1296"/>
      <c r="C17" s="1296"/>
      <c r="D17" s="602"/>
      <c r="E17" s="733">
        <f t="shared" si="3"/>
        <v>22.45536049142121</v>
      </c>
      <c r="F17" s="626">
        <f t="shared" si="4"/>
        <v>94.200570883351944</v>
      </c>
      <c r="G17" s="626">
        <f t="shared" ref="G17:G22" si="9">R17/P17*100</f>
        <v>26.184387740856401</v>
      </c>
      <c r="H17" s="626">
        <f t="shared" si="6"/>
        <v>27.796421502880687</v>
      </c>
      <c r="I17" s="626">
        <f t="shared" si="0"/>
        <v>44.507994593795601</v>
      </c>
      <c r="J17" s="626">
        <f t="shared" si="7"/>
        <v>290.98129186086277</v>
      </c>
      <c r="K17" s="626">
        <f t="shared" si="1"/>
        <v>30.759172781446807</v>
      </c>
      <c r="L17" s="626">
        <f t="shared" si="2"/>
        <v>29.161014807454656</v>
      </c>
      <c r="M17" s="626">
        <f t="shared" si="8"/>
        <v>6.1053056340764007</v>
      </c>
      <c r="N17" s="626">
        <f>(S17-AC17+AA17-AB17)/S17*100</f>
        <v>5.2185141786081228</v>
      </c>
      <c r="O17" s="730">
        <f>'2'!G18*1000</f>
        <v>590578353624.27771</v>
      </c>
      <c r="P17" s="730">
        <f>'2'!H18*1000</f>
        <v>132616498290.6319</v>
      </c>
      <c r="Q17" s="730">
        <f>'2'!J18*1000</f>
        <v>124925498475.28592</v>
      </c>
      <c r="R17" s="33">
        <f>'18'!Z17*1000</f>
        <v>34724818120.765259</v>
      </c>
      <c r="S17" s="730">
        <f>'22'!F17*1000</f>
        <v>555783105898.94226</v>
      </c>
      <c r="T17" s="730">
        <f>'10'!H17*1000</f>
        <v>56035079219.65139</v>
      </c>
      <c r="U17" s="730">
        <f>'10'!I17*1000</f>
        <v>20293166304.08532</v>
      </c>
      <c r="V17" s="730">
        <f>'10'!J17*1000</f>
        <v>1037285061501.944</v>
      </c>
      <c r="W17" s="50">
        <f>'10'!F17*1000</f>
        <v>1806885737298.427</v>
      </c>
      <c r="X17" s="730">
        <f>'2'!M18*1000</f>
        <v>191003037461.4938</v>
      </c>
      <c r="Y17" s="730">
        <f>'12'!F17*1000</f>
        <v>1862461779701.4385</v>
      </c>
      <c r="Z17" s="730">
        <f>'22'!E17*1000</f>
        <v>568764615598.45178</v>
      </c>
      <c r="AA17" s="50">
        <f>'16'!K17*1000</f>
        <v>596990781119.32605</v>
      </c>
      <c r="AB17" s="50">
        <f>'16'!L17*1000</f>
        <v>578160728513.15881</v>
      </c>
      <c r="AC17" s="33">
        <f>'26'!L17*1000</f>
        <v>545609538321.46454</v>
      </c>
      <c r="AD17" s="106">
        <f>'2'!L18*1000</f>
        <v>1905911401124.707</v>
      </c>
      <c r="AE17" s="33">
        <f>'28'!G18*1000</f>
        <v>495646950486.77838</v>
      </c>
    </row>
    <row r="18" spans="1:31" s="33" customFormat="1" ht="13.5" hidden="1" customHeight="1">
      <c r="A18" s="1296" t="s">
        <v>979</v>
      </c>
      <c r="B18" s="1296"/>
      <c r="C18" s="1296"/>
      <c r="D18" s="602"/>
      <c r="E18" s="733">
        <f t="shared" ref="E18:F20" si="10">P18/O18*100</f>
        <v>28.034352093851872</v>
      </c>
      <c r="F18" s="626">
        <f t="shared" si="10"/>
        <v>95.11630503257787</v>
      </c>
      <c r="G18" s="626">
        <f t="shared" si="9"/>
        <v>41.177365851686595</v>
      </c>
      <c r="H18" s="626">
        <f t="shared" ref="H18:H23" si="11">R18/Q18*100</f>
        <v>43.291595313319952</v>
      </c>
      <c r="I18" s="626">
        <f t="shared" ref="I18:I23" si="12">AE18/(T18+U18+V18)*100</f>
        <v>52.674808461711088</v>
      </c>
      <c r="J18" s="626">
        <f t="shared" ref="J18:J23" si="13">S18/X18*100</f>
        <v>403.66239029001935</v>
      </c>
      <c r="K18" s="626">
        <f t="shared" ref="K18:K23" si="14">S18/W18*100</f>
        <v>32.897176773192136</v>
      </c>
      <c r="L18" s="626">
        <f t="shared" ref="L18:L23" si="15">S18/AD18*100</f>
        <v>31.698522124221203</v>
      </c>
      <c r="M18" s="626">
        <f t="shared" ref="M18:M23" si="16">R18/Z18*100</f>
        <v>11.396717344082928</v>
      </c>
      <c r="N18" s="626">
        <v>0</v>
      </c>
      <c r="O18" s="50">
        <f>'1'!G19*1000</f>
        <v>607232241203.53247</v>
      </c>
      <c r="P18" s="50">
        <f>'1'!H19*1000</f>
        <v>170233624526.38614</v>
      </c>
      <c r="Q18" s="50">
        <f>'1'!J19*1000</f>
        <v>161919933572.53073</v>
      </c>
      <c r="R18" s="50">
        <f>'17'!Z18*1000</f>
        <v>70097722373.816498</v>
      </c>
      <c r="S18" s="50">
        <f>'21'!F18*1000</f>
        <v>599912595010.16187</v>
      </c>
      <c r="T18" s="50">
        <f>'9'!H18*1000</f>
        <v>48134226697.586113</v>
      </c>
      <c r="U18" s="50">
        <f>'9'!I18*1000</f>
        <v>21622586778.182602</v>
      </c>
      <c r="V18" s="50">
        <f>'9'!J18*1000</f>
        <v>855876728341.16553</v>
      </c>
      <c r="W18" s="50">
        <f>'9'!F18*1000</f>
        <v>1823599025369.9514</v>
      </c>
      <c r="X18" s="50">
        <f>'1'!M19*1000</f>
        <v>148617411341.97382</v>
      </c>
      <c r="Y18" s="50">
        <f>'11'!F18*1000</f>
        <v>1553648584667.7974</v>
      </c>
      <c r="Z18" s="50">
        <f>'21'!E18*1000</f>
        <v>615069412160.2533</v>
      </c>
      <c r="AA18" s="50">
        <f>'15'!K18*1000</f>
        <v>543367712191.40027</v>
      </c>
      <c r="AB18" s="50">
        <f>'15'!L18*1000</f>
        <v>539216484375.87115</v>
      </c>
      <c r="AC18" s="33">
        <f>'25'!L18*1000</f>
        <v>538028957041.10455</v>
      </c>
      <c r="AD18" s="106">
        <f>'1'!L19*1000</f>
        <v>1892556986282.2148</v>
      </c>
      <c r="AE18" s="50">
        <f>'27'!G19*1000</f>
        <v>487575695209.42249</v>
      </c>
    </row>
    <row r="19" spans="1:31" s="33" customFormat="1" ht="14.25" customHeight="1">
      <c r="A19" s="1296" t="s">
        <v>1022</v>
      </c>
      <c r="B19" s="1296"/>
      <c r="C19" s="1296"/>
      <c r="D19" s="602"/>
      <c r="E19" s="733">
        <f t="shared" si="10"/>
        <v>22.857929858704029</v>
      </c>
      <c r="F19" s="626">
        <f t="shared" si="10"/>
        <v>93.178223976940984</v>
      </c>
      <c r="G19" s="626">
        <f t="shared" si="9"/>
        <v>24.981900532401934</v>
      </c>
      <c r="H19" s="626">
        <f t="shared" si="11"/>
        <v>26.810878621795002</v>
      </c>
      <c r="I19" s="626">
        <f t="shared" si="12"/>
        <v>41.486532559166157</v>
      </c>
      <c r="J19" s="626">
        <f t="shared" si="13"/>
        <v>288.93946728464147</v>
      </c>
      <c r="K19" s="626">
        <f t="shared" si="14"/>
        <v>30.117835897117512</v>
      </c>
      <c r="L19" s="626">
        <f t="shared" si="15"/>
        <v>28.724143982605742</v>
      </c>
      <c r="M19" s="626">
        <f t="shared" si="16"/>
        <v>5.8246527118157765</v>
      </c>
      <c r="N19" s="626">
        <f>(S19-AC19+AA19-AB19)/S19*100</f>
        <v>5.2485809585973406</v>
      </c>
      <c r="O19" s="730">
        <f>'2'!G20*1000</f>
        <v>574744237526.82422</v>
      </c>
      <c r="P19" s="730">
        <f>'2'!H20*1000</f>
        <v>131374634680.82477</v>
      </c>
      <c r="Q19" s="730">
        <f>'2'!J20*1000</f>
        <v>122412551351.78688</v>
      </c>
      <c r="R19" s="33">
        <f>'18'!Z19*1000</f>
        <v>32819880560.770058</v>
      </c>
      <c r="S19" s="730">
        <f>'22'!F19*1000</f>
        <v>550945764665.23364</v>
      </c>
      <c r="T19" s="730">
        <f>'10'!H19*1000</f>
        <v>49794242920.41114</v>
      </c>
      <c r="U19" s="730">
        <f>'10'!I19*1000</f>
        <v>29229771450.74604</v>
      </c>
      <c r="V19" s="730">
        <f>'10'!J19*1000</f>
        <v>1052866166435.6915</v>
      </c>
      <c r="W19" s="50">
        <f>'10'!F19*1000</f>
        <v>1829300639485.731</v>
      </c>
      <c r="X19" s="730">
        <f>'2'!M20*1000</f>
        <v>190678611628.53299</v>
      </c>
      <c r="Y19" s="730">
        <f>'12'!F19*1000</f>
        <v>1887818094882.0403</v>
      </c>
      <c r="Z19" s="730">
        <f>'22'!E19*1000</f>
        <v>563465019883.37073</v>
      </c>
      <c r="AA19" s="50">
        <f>'16'!K19*1000</f>
        <v>471136516857.51721</v>
      </c>
      <c r="AB19" s="50">
        <f>'16'!L19*1000</f>
        <v>472749175826.49487</v>
      </c>
      <c r="AC19" s="33">
        <f>'26'!L19*1000</f>
        <v>520416271199.83801</v>
      </c>
      <c r="AD19" s="106">
        <f>'2'!L20*1000</f>
        <v>1918058080334.3196</v>
      </c>
      <c r="AE19" s="33">
        <f>'28'!G20*1000</f>
        <v>469581988394.43793</v>
      </c>
    </row>
    <row r="20" spans="1:31" s="33" customFormat="1" ht="13.65" customHeight="1">
      <c r="A20" s="1296" t="s">
        <v>981</v>
      </c>
      <c r="B20" s="1296"/>
      <c r="C20" s="1296"/>
      <c r="D20" s="602"/>
      <c r="E20" s="733">
        <f t="shared" si="10"/>
        <v>22.927482727410702</v>
      </c>
      <c r="F20" s="626">
        <f t="shared" si="10"/>
        <v>90.84118079774386</v>
      </c>
      <c r="G20" s="626">
        <f t="shared" si="9"/>
        <v>27.85628249882674</v>
      </c>
      <c r="H20" s="626">
        <f t="shared" si="11"/>
        <v>30.664817711747077</v>
      </c>
      <c r="I20" s="626">
        <f t="shared" si="12"/>
        <v>39.653878299343013</v>
      </c>
      <c r="J20" s="626">
        <f t="shared" si="13"/>
        <v>279.85752494249851</v>
      </c>
      <c r="K20" s="626">
        <f t="shared" si="14"/>
        <v>27.847942908648299</v>
      </c>
      <c r="L20" s="626">
        <f t="shared" si="15"/>
        <v>26.603897123587544</v>
      </c>
      <c r="M20" s="626">
        <f t="shared" si="16"/>
        <v>6.6311429199177176</v>
      </c>
      <c r="N20" s="626">
        <f>(S20-AC20+AA20-AB20)/S20*100</f>
        <v>5.8919030097347491</v>
      </c>
      <c r="O20" s="730">
        <f>'2'!G21*1000</f>
        <v>567799791590.06055</v>
      </c>
      <c r="P20" s="730">
        <f>'2'!H21*1000</f>
        <v>130182199143.08508</v>
      </c>
      <c r="Q20" s="730">
        <f>'2'!J21*1000</f>
        <v>118259046890.04887</v>
      </c>
      <c r="R20" s="33">
        <f>'18'!Z20*1000</f>
        <v>36263921156.482986</v>
      </c>
      <c r="S20" s="730">
        <f>'22'!F20*1000</f>
        <v>532889980968.86169</v>
      </c>
      <c r="T20" s="730">
        <f>'10'!H20*1000</f>
        <v>33742597498.634769</v>
      </c>
      <c r="U20" s="730">
        <f>'10'!I20*1000</f>
        <v>27969698550.922256</v>
      </c>
      <c r="V20" s="730">
        <f>'10'!J20*1000</f>
        <v>1129104080630.0825</v>
      </c>
      <c r="W20" s="50">
        <f>'10'!F20*1000</f>
        <v>1913570358560.9207</v>
      </c>
      <c r="X20" s="730">
        <f>'2'!M21*1000</f>
        <v>190414740885.86792</v>
      </c>
      <c r="Y20" s="730">
        <f>'12'!F20*1000</f>
        <v>1972100453878.4561</v>
      </c>
      <c r="Z20" s="730">
        <f>'22'!E20*1000</f>
        <v>546872863312.27148</v>
      </c>
      <c r="AA20" s="50">
        <f>'16'!K20*1000</f>
        <v>472565988368.96783</v>
      </c>
      <c r="AB20" s="50">
        <f>'16'!L20*1000</f>
        <v>453305260327.58716</v>
      </c>
      <c r="AC20" s="33">
        <f>'26'!L20*1000</f>
        <v>520753348182.96307</v>
      </c>
      <c r="AD20" s="106">
        <f>'2'!L21*1000</f>
        <v>2003052329113.0562</v>
      </c>
      <c r="AE20" s="33">
        <f>'28'!G21*1000</f>
        <v>472204876777.19043</v>
      </c>
    </row>
    <row r="21" spans="1:31" s="33" customFormat="1" ht="13.65" customHeight="1">
      <c r="A21" s="1296" t="s">
        <v>982</v>
      </c>
      <c r="B21" s="1296"/>
      <c r="C21" s="1296"/>
      <c r="D21" s="602"/>
      <c r="E21" s="733">
        <f t="shared" ref="E21:F23" si="17">P21/O21*100</f>
        <v>23.159944665856973</v>
      </c>
      <c r="F21" s="626">
        <f t="shared" si="17"/>
        <v>92.489230589957174</v>
      </c>
      <c r="G21" s="626">
        <f t="shared" si="9"/>
        <v>28.365353730099692</v>
      </c>
      <c r="H21" s="626">
        <f t="shared" si="11"/>
        <v>30.66881792525119</v>
      </c>
      <c r="I21" s="626">
        <f t="shared" si="12"/>
        <v>36.475954093422686</v>
      </c>
      <c r="J21" s="626">
        <f t="shared" si="13"/>
        <v>277.49859993477105</v>
      </c>
      <c r="K21" s="626">
        <f t="shared" si="14"/>
        <v>26.617903511882464</v>
      </c>
      <c r="L21" s="626">
        <f t="shared" si="15"/>
        <v>25.432577559967086</v>
      </c>
      <c r="M21" s="626">
        <f t="shared" si="16"/>
        <v>6.8245304540195519</v>
      </c>
      <c r="N21" s="626">
        <f>(S21-AC21+AA21-AB21)/S21*100</f>
        <v>6.4134407112224663</v>
      </c>
      <c r="O21" s="730">
        <f>'2'!G22*1000</f>
        <v>610787773834.75635</v>
      </c>
      <c r="P21" s="730">
        <f>'2'!H22*1000</f>
        <v>141458110445.94922</v>
      </c>
      <c r="Q21" s="730">
        <f>'2'!J22*1000</f>
        <v>130833517958.55026</v>
      </c>
      <c r="R21" s="33">
        <f>'18'!Z21*1000</f>
        <v>40125093407.9086</v>
      </c>
      <c r="S21" s="730">
        <f>'22'!F21*1000</f>
        <v>575586969459.5636</v>
      </c>
      <c r="T21" s="730">
        <f>'10'!H21*1000</f>
        <v>50438539856.719772</v>
      </c>
      <c r="U21" s="730">
        <f>'10'!I21*1000</f>
        <v>31515796894.08717</v>
      </c>
      <c r="V21" s="730">
        <f>'10'!J21*1000</f>
        <v>1301181267861.7427</v>
      </c>
      <c r="W21" s="50">
        <f>'10'!F21*1000</f>
        <v>2162405349476.9663</v>
      </c>
      <c r="X21" s="730">
        <f>'2'!M22*1000</f>
        <v>207419774224.03622</v>
      </c>
      <c r="Y21" s="730">
        <f>'12'!F21*1000</f>
        <v>2226775411997.8643</v>
      </c>
      <c r="Z21" s="730">
        <f>'22'!E21*1000</f>
        <v>587953906547.16016</v>
      </c>
      <c r="AA21" s="50">
        <f>'16'!K21*1000</f>
        <v>467124506297.57819</v>
      </c>
      <c r="AB21" s="50">
        <f>'16'!L21*1000</f>
        <v>449083899650.39594</v>
      </c>
      <c r="AC21" s="33">
        <f>'26'!L21*1000</f>
        <v>556712647078.93457</v>
      </c>
      <c r="AD21" s="106">
        <f>'2'!L22*1000</f>
        <v>2263187709159.2305</v>
      </c>
      <c r="AE21" s="33">
        <f>'28'!G22*1000</f>
        <v>504511908188.25787</v>
      </c>
    </row>
    <row r="22" spans="1:31" s="33" customFormat="1" ht="13.65" customHeight="1">
      <c r="A22" s="1296" t="s">
        <v>983</v>
      </c>
      <c r="B22" s="1296"/>
      <c r="C22" s="1296"/>
      <c r="D22" s="602"/>
      <c r="E22" s="733">
        <f t="shared" si="17"/>
        <v>22.374664676483007</v>
      </c>
      <c r="F22" s="626">
        <f t="shared" si="17"/>
        <v>92.109908017361548</v>
      </c>
      <c r="G22" s="626">
        <f t="shared" si="9"/>
        <v>22.363825723092347</v>
      </c>
      <c r="H22" s="626">
        <f t="shared" si="11"/>
        <v>24.279500657928189</v>
      </c>
      <c r="I22" s="626">
        <f t="shared" si="12"/>
        <v>34.512433060798514</v>
      </c>
      <c r="J22" s="626">
        <f t="shared" si="13"/>
        <v>255.50760381699007</v>
      </c>
      <c r="K22" s="626">
        <f t="shared" si="14"/>
        <v>25.544129099241086</v>
      </c>
      <c r="L22" s="626">
        <f t="shared" si="15"/>
        <v>24.265382957922942</v>
      </c>
      <c r="M22" s="626">
        <f t="shared" si="16"/>
        <v>5.1783652374910245</v>
      </c>
      <c r="N22" s="626">
        <f>(S22-AC22+AA22-AB22)/S22*100</f>
        <v>4.7384241885820337</v>
      </c>
      <c r="O22" s="730">
        <f>'2'!G23*1000</f>
        <v>591629898365.22437</v>
      </c>
      <c r="P22" s="730">
        <f>'2'!H23*1000</f>
        <v>132375205885.03618</v>
      </c>
      <c r="Q22" s="730">
        <f>'2'!J23*1000</f>
        <v>121930680378.4998</v>
      </c>
      <c r="R22" s="33">
        <f>'18'!Z22*1000</f>
        <v>29604160344.714176</v>
      </c>
      <c r="S22" s="730">
        <f>'22'!F22*1000</f>
        <v>557368066554.68884</v>
      </c>
      <c r="T22" s="730">
        <f>'10'!H22*1000</f>
        <v>56174469685.894592</v>
      </c>
      <c r="U22" s="730">
        <f>'10'!I22*1000</f>
        <v>36285352065.757263</v>
      </c>
      <c r="V22" s="730">
        <f>'10'!J22*1000</f>
        <v>1327383509688.6277</v>
      </c>
      <c r="W22" s="50">
        <f>'10'!F22*1000</f>
        <v>2181981090015.8982</v>
      </c>
      <c r="X22" s="730">
        <f>'2'!M23*1000</f>
        <v>218141479246.8992</v>
      </c>
      <c r="Y22" s="730">
        <f>'12'!F22*1000</f>
        <v>2247021911880.6475</v>
      </c>
      <c r="Z22" s="730">
        <f>'22'!E22*1000</f>
        <v>571689307088.30652</v>
      </c>
      <c r="AA22" s="50">
        <f>'16'!K22*1000</f>
        <v>513062537330.96857</v>
      </c>
      <c r="AB22" s="50">
        <f>'16'!L22*1000</f>
        <v>501070753582.51135</v>
      </c>
      <c r="AC22" s="33">
        <f>'26'!L22*1000</f>
        <v>542949387018.08667</v>
      </c>
      <c r="AD22" s="106">
        <f>'2'!L23*1000</f>
        <v>2296967937910.5015</v>
      </c>
      <c r="AE22" s="33">
        <f>'28'!G23*1000</f>
        <v>490022479331.53802</v>
      </c>
    </row>
    <row r="23" spans="1:31" s="33" customFormat="1" ht="13.65" customHeight="1">
      <c r="A23" s="1296" t="s">
        <v>1111</v>
      </c>
      <c r="B23" s="1296"/>
      <c r="C23" s="1296"/>
      <c r="D23" s="602"/>
      <c r="E23" s="733">
        <f t="shared" si="17"/>
        <v>23.481111612910876</v>
      </c>
      <c r="F23" s="626">
        <f t="shared" si="17"/>
        <v>91.614459207963463</v>
      </c>
      <c r="G23" s="626">
        <f t="shared" ref="G23" si="18">R23/P23*100</f>
        <v>20.694232751307762</v>
      </c>
      <c r="H23" s="626">
        <f t="shared" si="11"/>
        <v>22.588391537990919</v>
      </c>
      <c r="I23" s="626" t="e">
        <f t="shared" si="12"/>
        <v>#REF!</v>
      </c>
      <c r="J23" s="626">
        <f t="shared" si="13"/>
        <v>210.82434545581688</v>
      </c>
      <c r="K23" s="626">
        <f t="shared" si="14"/>
        <v>21.682217907039586</v>
      </c>
      <c r="L23" s="626">
        <f t="shared" si="15"/>
        <v>20.503435525895629</v>
      </c>
      <c r="M23" s="626">
        <f t="shared" si="16"/>
        <v>5.0328441800184516</v>
      </c>
      <c r="N23" s="626">
        <f>(S23-AC23+AA23-AB23)/S23*100</f>
        <v>4.437850977229</v>
      </c>
      <c r="O23" s="730">
        <f>'2'!G24*1000</f>
        <v>567102429236.99109</v>
      </c>
      <c r="P23" s="730">
        <f>'2'!H24*1000</f>
        <v>133161954368.66679</v>
      </c>
      <c r="Q23" s="730">
        <f>'2'!J24*1000</f>
        <v>121995604365.60916</v>
      </c>
      <c r="R23" s="33">
        <f>'18'!Z23*1000</f>
        <v>27556844773.242142</v>
      </c>
      <c r="S23" s="730">
        <f>'22'!F23*1000</f>
        <v>535452746875.62524</v>
      </c>
      <c r="T23" s="730">
        <f>'10'!H23*1000</f>
        <v>55041749027.572762</v>
      </c>
      <c r="U23" s="730">
        <f>'10'!I23*1000</f>
        <v>44948460470.020454</v>
      </c>
      <c r="V23" s="730">
        <f>'10'!J23*1000</f>
        <v>1518477550759.4749</v>
      </c>
      <c r="W23" s="50">
        <f>'10'!F23*1000</f>
        <v>2469547853320.7588</v>
      </c>
      <c r="X23" s="730">
        <f>'2'!M24*1000</f>
        <v>253980509564.93628</v>
      </c>
      <c r="Y23" s="730">
        <f>'12'!F23*1000</f>
        <v>2548899805273</v>
      </c>
      <c r="Z23" s="730">
        <f>'22'!E23*1000</f>
        <v>547540193726.82251</v>
      </c>
      <c r="AA23" s="50">
        <f>'16'!K23*1000</f>
        <v>382269483928.2467</v>
      </c>
      <c r="AB23" s="50">
        <f>'16'!L23*1000</f>
        <v>381803427493.17853</v>
      </c>
      <c r="AC23" s="33">
        <f>'26'!L23*1000</f>
        <v>512156208350.87396</v>
      </c>
      <c r="AD23" s="106">
        <f>'2'!L24*1000</f>
        <v>2611526961905.2568</v>
      </c>
      <c r="AE23" s="33" t="e">
        <f>'28'!#REF!*1000</f>
        <v>#REF!</v>
      </c>
    </row>
    <row r="24" spans="1:31" ht="13.65" customHeight="1">
      <c r="A24" s="1296" t="s">
        <v>699</v>
      </c>
      <c r="B24" s="1296"/>
      <c r="C24" s="1296"/>
      <c r="D24" s="602"/>
      <c r="E24" s="734"/>
      <c r="F24" s="626"/>
      <c r="G24" s="626"/>
      <c r="H24" s="626"/>
      <c r="I24" s="626"/>
      <c r="J24" s="626"/>
      <c r="K24" s="626"/>
      <c r="L24" s="626"/>
      <c r="M24" s="626"/>
      <c r="N24" s="626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</row>
    <row r="25" spans="1:31" ht="13.65" customHeight="1">
      <c r="A25" s="34"/>
      <c r="B25" s="595" t="s">
        <v>301</v>
      </c>
      <c r="C25" s="34"/>
      <c r="D25" s="739"/>
      <c r="E25" s="734">
        <f t="shared" ref="E25:F30" si="19">P25/O25*100</f>
        <v>20.057511819128042</v>
      </c>
      <c r="F25" s="632">
        <f t="shared" si="19"/>
        <v>90.299151103246089</v>
      </c>
      <c r="G25" s="632">
        <f t="shared" ref="G25:G30" si="20">R25/P25*100</f>
        <v>21.346273908016318</v>
      </c>
      <c r="H25" s="632">
        <f t="shared" ref="H25:H30" si="21">R25/Q25*100</f>
        <v>23.639506736458081</v>
      </c>
      <c r="I25" s="632">
        <f t="shared" ref="I25:I30" si="22">AE25/(T25+U25+V25)*100</f>
        <v>107.33365346376213</v>
      </c>
      <c r="J25" s="632">
        <f t="shared" ref="J25:J30" si="23">S25/X25*100</f>
        <v>168.13756231778981</v>
      </c>
      <c r="K25" s="632">
        <f t="shared" ref="K25:K30" si="24">S25/W25*100</f>
        <v>58.272495558865202</v>
      </c>
      <c r="L25" s="632">
        <f t="shared" ref="L25:L30" si="25">S25/AD25*100</f>
        <v>46.767890768350142</v>
      </c>
      <c r="M25" s="632">
        <f t="shared" ref="M25:M30" si="26">R25/Z25*100</f>
        <v>4.6781025368891758</v>
      </c>
      <c r="N25" s="632">
        <f t="shared" ref="N25:N30" si="27">(S25-AC25+AA25-AB25)/S25*100</f>
        <v>4.8182289233954378</v>
      </c>
      <c r="O25" s="169">
        <f>'2'!G26*1000</f>
        <v>165650554878.78659</v>
      </c>
      <c r="P25" s="169">
        <f>'2'!H26*1000</f>
        <v>33225379623.263802</v>
      </c>
      <c r="Q25" s="169">
        <f>'2'!J26*1000</f>
        <v>30002235750.638115</v>
      </c>
      <c r="R25" s="169">
        <f>'18'!Z25*1000</f>
        <v>7092380541.3601322</v>
      </c>
      <c r="S25" s="169">
        <f>'22'!F25*1000</f>
        <v>150560415174.20596</v>
      </c>
      <c r="T25" s="169">
        <f>'10'!H25*1000</f>
        <v>14142975083.653112</v>
      </c>
      <c r="U25" s="169">
        <f>'10'!I25*1000</f>
        <v>5222251485.9316015</v>
      </c>
      <c r="V25" s="169">
        <f>'10'!J25*1000</f>
        <v>90082647999.456955</v>
      </c>
      <c r="W25" s="169">
        <f>'10'!F25*1000</f>
        <v>258373034705.73721</v>
      </c>
      <c r="X25" s="169">
        <f>'2'!M26*1000</f>
        <v>89545972416.108902</v>
      </c>
      <c r="Y25" s="169">
        <f>'12'!F25*1000</f>
        <v>280881390883.16589</v>
      </c>
      <c r="Z25" s="169">
        <f>'22'!E25*1000</f>
        <v>151608060862.99237</v>
      </c>
      <c r="AA25" s="169">
        <f>'16'!K25*1000</f>
        <v>27388221926.500786</v>
      </c>
      <c r="AB25" s="169">
        <f>'16'!L25*1000</f>
        <v>33165734958.85928</v>
      </c>
      <c r="AC25" s="169">
        <f>'26'!L25*1000</f>
        <v>137528556670.73962</v>
      </c>
      <c r="AD25" s="67">
        <f>'2'!L26*1000</f>
        <v>321931164097.09186</v>
      </c>
      <c r="AE25" s="169">
        <f>'28'!G26*1000</f>
        <v>117474402413.38824</v>
      </c>
    </row>
    <row r="26" spans="1:31" ht="13.65" customHeight="1">
      <c r="A26" s="34"/>
      <c r="B26" s="595" t="s">
        <v>850</v>
      </c>
      <c r="C26" s="34"/>
      <c r="D26" s="739"/>
      <c r="E26" s="734">
        <f t="shared" si="19"/>
        <v>21.605696121123678</v>
      </c>
      <c r="F26" s="632">
        <f t="shared" si="19"/>
        <v>89.591026812734299</v>
      </c>
      <c r="G26" s="632">
        <f t="shared" si="20"/>
        <v>5.3701081536567541</v>
      </c>
      <c r="H26" s="632">
        <f t="shared" si="21"/>
        <v>5.9940245632874669</v>
      </c>
      <c r="I26" s="632">
        <f t="shared" si="22"/>
        <v>48.98127532378048</v>
      </c>
      <c r="J26" s="632">
        <f t="shared" si="23"/>
        <v>187.39434911872442</v>
      </c>
      <c r="K26" s="632">
        <f t="shared" si="24"/>
        <v>32.516256387214007</v>
      </c>
      <c r="L26" s="632">
        <f t="shared" si="25"/>
        <v>29.380216291152571</v>
      </c>
      <c r="M26" s="632">
        <f t="shared" si="26"/>
        <v>1.1915985970355034</v>
      </c>
      <c r="N26" s="632">
        <f t="shared" si="27"/>
        <v>1.8193959715920021</v>
      </c>
      <c r="O26" s="169">
        <f>'2'!G27*1000</f>
        <v>90360547597.579529</v>
      </c>
      <c r="P26" s="169">
        <f>'2'!H27*1000</f>
        <v>19523025327.316357</v>
      </c>
      <c r="Q26" s="169">
        <f>'2'!J27*1000</f>
        <v>17490878855.652905</v>
      </c>
      <c r="R26" s="169">
        <f>'18'!Z26*1000</f>
        <v>1048407574.9426889</v>
      </c>
      <c r="S26" s="169">
        <f>'22'!F26*1000</f>
        <v>86502643828.915787</v>
      </c>
      <c r="T26" s="169">
        <f>'10'!H26*1000</f>
        <v>12347319254.240316</v>
      </c>
      <c r="U26" s="169">
        <f>'10'!I26*1000</f>
        <v>3103296976.3294621</v>
      </c>
      <c r="V26" s="169">
        <f>'10'!J26*1000</f>
        <v>131759577084.50114</v>
      </c>
      <c r="W26" s="169">
        <f>'10'!F26*1000</f>
        <v>266028914272.3399</v>
      </c>
      <c r="X26" s="169">
        <f>'2'!M27*1000</f>
        <v>46160753638.367027</v>
      </c>
      <c r="Y26" s="169">
        <f>'12'!F26*1000</f>
        <v>276899390671.43237</v>
      </c>
      <c r="Z26" s="169">
        <f>'22'!E26*1000</f>
        <v>87983283762.749496</v>
      </c>
      <c r="AA26" s="169">
        <f>'16'!K26*1000</f>
        <v>26300579981.837158</v>
      </c>
      <c r="AB26" s="169">
        <f>'16'!L26*1000</f>
        <v>27533117650.495243</v>
      </c>
      <c r="AC26" s="169">
        <f>'26'!L26*1000</f>
        <v>83696280543.113831</v>
      </c>
      <c r="AD26" s="67">
        <f>'2'!L27*1000</f>
        <v>294424802634.84247</v>
      </c>
      <c r="AE26" s="169">
        <f>'28'!G27*1000</f>
        <v>72105430092.324371</v>
      </c>
    </row>
    <row r="27" spans="1:31" ht="13.65" customHeight="1">
      <c r="A27" s="34"/>
      <c r="B27" s="595" t="s">
        <v>851</v>
      </c>
      <c r="C27" s="34"/>
      <c r="D27" s="739"/>
      <c r="E27" s="734">
        <f t="shared" si="19"/>
        <v>24.107817766987331</v>
      </c>
      <c r="F27" s="632">
        <f t="shared" si="19"/>
        <v>92.490335755603738</v>
      </c>
      <c r="G27" s="632">
        <f t="shared" si="20"/>
        <v>15.768414013999468</v>
      </c>
      <c r="H27" s="632">
        <f t="shared" si="21"/>
        <v>17.04871529028275</v>
      </c>
      <c r="I27" s="632">
        <f t="shared" si="22"/>
        <v>41.401424733632894</v>
      </c>
      <c r="J27" s="632">
        <f t="shared" si="23"/>
        <v>228.02527338859076</v>
      </c>
      <c r="K27" s="632">
        <f t="shared" si="24"/>
        <v>28.133855822232594</v>
      </c>
      <c r="L27" s="632">
        <f t="shared" si="25"/>
        <v>26.455186795560564</v>
      </c>
      <c r="M27" s="632">
        <f t="shared" si="26"/>
        <v>3.9502110136136972</v>
      </c>
      <c r="N27" s="632">
        <f t="shared" si="27"/>
        <v>3.8869616708016421</v>
      </c>
      <c r="O27" s="169">
        <f>'2'!G28*1000</f>
        <v>116509509893.92964</v>
      </c>
      <c r="P27" s="169">
        <f>'2'!H28*1000</f>
        <v>28087900326.438633</v>
      </c>
      <c r="Q27" s="169">
        <f>'2'!J28*1000</f>
        <v>25978593318.62241</v>
      </c>
      <c r="R27" s="169">
        <f>'18'!Z27*1000</f>
        <v>4429016411.3123522</v>
      </c>
      <c r="S27" s="169">
        <f>'22'!F27*1000</f>
        <v>110541149140.58958</v>
      </c>
      <c r="T27" s="169">
        <f>'10'!H27*1000</f>
        <v>13465807389.205805</v>
      </c>
      <c r="U27" s="169">
        <f>'10'!I27*1000</f>
        <v>3451690580.9806881</v>
      </c>
      <c r="V27" s="169">
        <f>'10'!J27*1000</f>
        <v>216008869643.15088</v>
      </c>
      <c r="W27" s="169">
        <f>'10'!F27*1000</f>
        <v>392911479461.1095</v>
      </c>
      <c r="X27" s="169">
        <f>'2'!M28*1000</f>
        <v>48477586496.392517</v>
      </c>
      <c r="Y27" s="169">
        <f>'12'!F27*1000</f>
        <v>409849945113.68219</v>
      </c>
      <c r="Z27" s="169">
        <f>'22'!E27*1000</f>
        <v>112121008119.52927</v>
      </c>
      <c r="AA27" s="169">
        <f>'16'!K27*1000</f>
        <v>36009243457.66983</v>
      </c>
      <c r="AB27" s="169">
        <f>'16'!L27*1000</f>
        <v>34872096184.374374</v>
      </c>
      <c r="AC27" s="169">
        <f>'26'!L27*1000</f>
        <v>107381604316.32664</v>
      </c>
      <c r="AD27" s="67">
        <f>'2'!L28*1000</f>
        <v>417843011258.34222</v>
      </c>
      <c r="AE27" s="169">
        <f>'28'!G28*1000</f>
        <v>96434834772.220932</v>
      </c>
    </row>
    <row r="28" spans="1:31" ht="13.65" customHeight="1">
      <c r="A28" s="34"/>
      <c r="B28" s="595" t="s">
        <v>852</v>
      </c>
      <c r="C28" s="34"/>
      <c r="D28" s="739"/>
      <c r="E28" s="734">
        <f t="shared" si="19"/>
        <v>29.705623739796039</v>
      </c>
      <c r="F28" s="632">
        <f t="shared" si="19"/>
        <v>93.087852544543523</v>
      </c>
      <c r="G28" s="632">
        <f t="shared" si="20"/>
        <v>23.749559289531614</v>
      </c>
      <c r="H28" s="632">
        <f t="shared" si="21"/>
        <v>25.513059588701115</v>
      </c>
      <c r="I28" s="632">
        <f t="shared" si="22"/>
        <v>27.062540500185023</v>
      </c>
      <c r="J28" s="632">
        <f t="shared" si="23"/>
        <v>256.64776623229551</v>
      </c>
      <c r="K28" s="632">
        <f t="shared" si="24"/>
        <v>19.57972228070539</v>
      </c>
      <c r="L28" s="632">
        <f t="shared" si="25"/>
        <v>19.161407429082868</v>
      </c>
      <c r="M28" s="632">
        <f t="shared" si="26"/>
        <v>7.0005224786602218</v>
      </c>
      <c r="N28" s="632">
        <f t="shared" si="27"/>
        <v>5.9708289581862735</v>
      </c>
      <c r="O28" s="169">
        <f>'2'!G29*1000</f>
        <v>56820297803.717293</v>
      </c>
      <c r="P28" s="169">
        <f>'2'!H29*1000</f>
        <v>16878823873.403851</v>
      </c>
      <c r="Q28" s="169">
        <f>'2'!J29*1000</f>
        <v>15712134678.527386</v>
      </c>
      <c r="R28" s="169">
        <f>'18'!Z28*1000</f>
        <v>4008646283.1896639</v>
      </c>
      <c r="S28" s="169">
        <f>'22'!F28*1000</f>
        <v>55558926378.93589</v>
      </c>
      <c r="T28" s="169">
        <f>'10'!H28*1000</f>
        <v>10434083855.336811</v>
      </c>
      <c r="U28" s="169">
        <f>'10'!I28*1000</f>
        <v>10293966819.7787</v>
      </c>
      <c r="V28" s="169">
        <f>'10'!J28*1000</f>
        <v>159248497560.53433</v>
      </c>
      <c r="W28" s="169">
        <f>'10'!F28*1000</f>
        <v>283757479204.31836</v>
      </c>
      <c r="X28" s="169">
        <f>'2'!M29*1000</f>
        <v>21647929064.244698</v>
      </c>
      <c r="Y28" s="169">
        <f>'12'!F28*1000</f>
        <v>293775631573.99542</v>
      </c>
      <c r="Z28" s="169">
        <f>'22'!E28*1000</f>
        <v>57262101441.846222</v>
      </c>
      <c r="AA28" s="169">
        <f>'16'!K28*1000</f>
        <v>44432989905.172989</v>
      </c>
      <c r="AB28" s="169">
        <f>'16'!L28*1000</f>
        <v>42866262235.383385</v>
      </c>
      <c r="AC28" s="169">
        <f>'26'!L28*1000</f>
        <v>53808325583.634598</v>
      </c>
      <c r="AD28" s="67">
        <f>'2'!L29*1000</f>
        <v>289952220809.25781</v>
      </c>
      <c r="AE28" s="169">
        <f>'28'!G29*1000</f>
        <v>48706226257.107773</v>
      </c>
    </row>
    <row r="29" spans="1:31" ht="13.65" customHeight="1">
      <c r="A29" s="34"/>
      <c r="B29" s="595" t="s">
        <v>853</v>
      </c>
      <c r="C29" s="34"/>
      <c r="D29" s="739"/>
      <c r="E29" s="734">
        <f t="shared" si="19"/>
        <v>27.176011072029048</v>
      </c>
      <c r="F29" s="632">
        <f t="shared" si="19"/>
        <v>92.027007258733619</v>
      </c>
      <c r="G29" s="632">
        <f t="shared" si="20"/>
        <v>20.945789003703748</v>
      </c>
      <c r="H29" s="632">
        <f t="shared" si="21"/>
        <v>22.760480458540535</v>
      </c>
      <c r="I29" s="632">
        <f t="shared" si="22"/>
        <v>17.478337613437834</v>
      </c>
      <c r="J29" s="632">
        <f t="shared" si="23"/>
        <v>232.50658364001202</v>
      </c>
      <c r="K29" s="632">
        <f t="shared" si="24"/>
        <v>11.91756123404295</v>
      </c>
      <c r="L29" s="632">
        <f t="shared" si="25"/>
        <v>11.615791572424234</v>
      </c>
      <c r="M29" s="632">
        <f t="shared" si="26"/>
        <v>5.75135063338716</v>
      </c>
      <c r="N29" s="632">
        <f t="shared" si="27"/>
        <v>4.3758269851835614</v>
      </c>
      <c r="O29" s="169">
        <f>'2'!G30*1000</f>
        <v>57316537253.976463</v>
      </c>
      <c r="P29" s="169">
        <f>'2'!H30*1000</f>
        <v>15576348510.244297</v>
      </c>
      <c r="Q29" s="169">
        <f>'2'!J30*1000</f>
        <v>14334447374.168165</v>
      </c>
      <c r="R29" s="169">
        <f>'18'!Z29*1000</f>
        <v>3262589093.4373221</v>
      </c>
      <c r="S29" s="169">
        <f>'22'!F29*1000</f>
        <v>54636405849.97644</v>
      </c>
      <c r="T29" s="169">
        <f>'10'!H29*1000</f>
        <v>3419386265.1367679</v>
      </c>
      <c r="U29" s="169">
        <f>'10'!I29*1000</f>
        <v>6508866785</v>
      </c>
      <c r="V29" s="169">
        <f>'10'!J29*1000</f>
        <v>270448229216.8302</v>
      </c>
      <c r="W29" s="169">
        <f>'10'!F29*1000</f>
        <v>458452906404.25281</v>
      </c>
      <c r="X29" s="169">
        <f>'2'!M30*1000</f>
        <v>23498863986.823498</v>
      </c>
      <c r="Y29" s="169">
        <f>'12'!F29*1000</f>
        <v>466108043636.72687</v>
      </c>
      <c r="Z29" s="169">
        <f>'22'!E29*1000</f>
        <v>56727355040.704163</v>
      </c>
      <c r="AA29" s="169">
        <f>'16'!K29*1000</f>
        <v>98335919159.06604</v>
      </c>
      <c r="AB29" s="169">
        <f>'16'!L29*1000</f>
        <v>96406279911.066055</v>
      </c>
      <c r="AC29" s="169">
        <f>'26'!L29*1000</f>
        <v>54175250507.058739</v>
      </c>
      <c r="AD29" s="67">
        <f>'2'!L30*1000</f>
        <v>470363173351.72131</v>
      </c>
      <c r="AE29" s="169">
        <f>'28'!G30*1000</f>
        <v>49005148159.301147</v>
      </c>
    </row>
    <row r="30" spans="1:31" ht="13.65" customHeight="1">
      <c r="A30" s="34"/>
      <c r="B30" s="595" t="s">
        <v>306</v>
      </c>
      <c r="C30" s="34"/>
      <c r="D30" s="739"/>
      <c r="E30" s="734">
        <f t="shared" si="19"/>
        <v>24.700703836540534</v>
      </c>
      <c r="F30" s="632">
        <f t="shared" si="19"/>
        <v>92.988782602084754</v>
      </c>
      <c r="G30" s="632">
        <f t="shared" si="20"/>
        <v>38.830497035300425</v>
      </c>
      <c r="H30" s="632">
        <f t="shared" si="21"/>
        <v>41.758259382169683</v>
      </c>
      <c r="I30" s="632">
        <f t="shared" si="22"/>
        <v>10.5638760256167</v>
      </c>
      <c r="J30" s="632">
        <f t="shared" si="23"/>
        <v>315.03076755754978</v>
      </c>
      <c r="K30" s="632">
        <f t="shared" si="24"/>
        <v>9.5865311074834381</v>
      </c>
      <c r="L30" s="632">
        <f t="shared" si="25"/>
        <v>9.5045299762615851</v>
      </c>
      <c r="M30" s="632">
        <f t="shared" si="26"/>
        <v>9.4281001711296977</v>
      </c>
      <c r="N30" s="632">
        <f t="shared" si="27"/>
        <v>6.3482358810381045</v>
      </c>
      <c r="O30" s="169">
        <f>'2'!G31*1000</f>
        <v>80444981809</v>
      </c>
      <c r="P30" s="169">
        <f>'2'!H31*1000</f>
        <v>19870476707.999996</v>
      </c>
      <c r="Q30" s="169">
        <f>'2'!J31*1000</f>
        <v>18477314388.000004</v>
      </c>
      <c r="R30" s="169">
        <f>'18'!Z30*1000</f>
        <v>7715804869</v>
      </c>
      <c r="S30" s="169">
        <f>'22'!F30*1000</f>
        <v>77653206503</v>
      </c>
      <c r="T30" s="169">
        <f>'10'!H30*1000</f>
        <v>1232177180.0000002</v>
      </c>
      <c r="U30" s="169">
        <f>'10'!I30*1000</f>
        <v>16368387822</v>
      </c>
      <c r="V30" s="169">
        <f>'10'!J30*1000</f>
        <v>650929729255</v>
      </c>
      <c r="W30" s="169">
        <f>'10'!F30*1000</f>
        <v>810024039272.99988</v>
      </c>
      <c r="X30" s="169">
        <f>'2'!M31*1000</f>
        <v>24649403963</v>
      </c>
      <c r="Y30" s="169">
        <f>'12'!F30*1000</f>
        <v>821385403394</v>
      </c>
      <c r="Z30" s="169">
        <f>'22'!E30*1000</f>
        <v>81838384499</v>
      </c>
      <c r="AA30" s="169">
        <f>'16'!K30*1000</f>
        <v>149802529498.00003</v>
      </c>
      <c r="AB30" s="169">
        <f>'16'!L30*1000</f>
        <v>146959936552.99997</v>
      </c>
      <c r="AC30" s="169">
        <f>'26'!L30*1000</f>
        <v>75566190730</v>
      </c>
      <c r="AD30" s="67">
        <f>'2'!L31*1000</f>
        <v>817012589753.99988</v>
      </c>
      <c r="AE30" s="169">
        <f>'28'!G31*1000</f>
        <v>70622711479</v>
      </c>
    </row>
    <row r="31" spans="1:31" ht="13.65" customHeight="1">
      <c r="A31" s="1100" t="s">
        <v>700</v>
      </c>
      <c r="B31" s="1100"/>
      <c r="C31" s="1100"/>
      <c r="D31" s="2"/>
      <c r="E31" s="734"/>
      <c r="F31" s="632"/>
      <c r="G31" s="632"/>
      <c r="H31" s="632"/>
      <c r="I31" s="632"/>
      <c r="J31" s="632"/>
      <c r="K31" s="632"/>
      <c r="L31" s="632"/>
      <c r="M31" s="632"/>
      <c r="N31" s="632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</row>
    <row r="32" spans="1:31" ht="13.65" customHeight="1">
      <c r="A32" s="98"/>
      <c r="B32" s="62" t="s">
        <v>701</v>
      </c>
      <c r="C32" s="98"/>
      <c r="D32" s="46"/>
      <c r="E32" s="734">
        <f t="shared" ref="E32:E41" si="28">P32/O32*100</f>
        <v>11.600983280135159</v>
      </c>
      <c r="F32" s="632">
        <f t="shared" ref="F32:F41" si="29">Q32/P32*100</f>
        <v>60.578185714328548</v>
      </c>
      <c r="G32" s="632">
        <f t="shared" ref="G32:G41" si="30">R32/P32*100</f>
        <v>-184.8791598261657</v>
      </c>
      <c r="H32" s="632">
        <f t="shared" ref="H32:H41" si="31">R32/Q32*100</f>
        <v>-305.19098194523224</v>
      </c>
      <c r="I32" s="632">
        <f t="shared" ref="I32:I41" si="32">AE32/(T32+U32+V32)*100</f>
        <v>38.530805825933307</v>
      </c>
      <c r="J32" s="632">
        <f t="shared" ref="J32:J41" si="33">S32/X32*100</f>
        <v>31.969698266711376</v>
      </c>
      <c r="K32" s="632">
        <f t="shared" ref="K32:K41" si="34">S32/W32*100</f>
        <v>10.145457667080461</v>
      </c>
      <c r="L32" s="632">
        <f t="shared" ref="L32:L41" si="35">S32/AD32*100</f>
        <v>8.2998116350811522</v>
      </c>
      <c r="M32" s="632">
        <f t="shared" ref="M32:M41" si="36">R32/Z32*100</f>
        <v>-37.887872051302978</v>
      </c>
      <c r="N32" s="632">
        <f t="shared" ref="N32:N41" si="37">(S32-AC32+AA32-AB32)/S32*100</f>
        <v>-38.180713079411802</v>
      </c>
      <c r="O32" s="169">
        <f>'2'!G33*1000</f>
        <v>18477284462.063828</v>
      </c>
      <c r="P32" s="169">
        <f>'2'!H33*1000</f>
        <v>2143546681.0670364</v>
      </c>
      <c r="Q32" s="169">
        <f>'2'!J33*1000</f>
        <v>1298521689.3301151</v>
      </c>
      <c r="R32" s="169">
        <f>'18'!Z32*1000</f>
        <v>-3962971094.4383965</v>
      </c>
      <c r="S32" s="169">
        <f>'22'!F32*1000</f>
        <v>10195421623.91914</v>
      </c>
      <c r="T32" s="169">
        <f>'10'!H32*1000</f>
        <v>4334375202.5920753</v>
      </c>
      <c r="U32" s="169">
        <f>'10'!I32*1000</f>
        <v>2856048962.9086657</v>
      </c>
      <c r="V32" s="169">
        <f>'10'!J32*1000</f>
        <v>33242168338.045212</v>
      </c>
      <c r="W32" s="169">
        <f>'10'!F32*1000</f>
        <v>100492476125.55519</v>
      </c>
      <c r="X32" s="169">
        <f>'2'!M33*1000</f>
        <v>31890890989.531727</v>
      </c>
      <c r="Y32" s="169">
        <f>'12'!F32*1000</f>
        <v>108501069637.2146</v>
      </c>
      <c r="Z32" s="169">
        <f>'22'!E32*1000</f>
        <v>10459735213.084126</v>
      </c>
      <c r="AA32" s="169">
        <f>'16'!K32*1000</f>
        <v>28504092794.075638</v>
      </c>
      <c r="AB32" s="169">
        <f>'16'!L32*1000</f>
        <v>21814262946.419292</v>
      </c>
      <c r="AC32" s="169">
        <f>'26'!L32*1000</f>
        <v>20777936149.040359</v>
      </c>
      <c r="AD32" s="67">
        <f>'2'!L33*1000</f>
        <v>122839192889.94145</v>
      </c>
      <c r="AE32" s="169">
        <f>'28'!G33*1000</f>
        <v>15579003707.932158</v>
      </c>
    </row>
    <row r="33" spans="1:31" ht="13.65" customHeight="1">
      <c r="A33" s="98"/>
      <c r="B33" s="62" t="s">
        <v>702</v>
      </c>
      <c r="C33" s="98"/>
      <c r="D33" s="46"/>
      <c r="E33" s="734">
        <f t="shared" si="28"/>
        <v>26.498618181812937</v>
      </c>
      <c r="F33" s="632">
        <f t="shared" si="29"/>
        <v>88.495259532157505</v>
      </c>
      <c r="G33" s="632">
        <f t="shared" si="30"/>
        <v>17.186002568233981</v>
      </c>
      <c r="H33" s="632">
        <f t="shared" si="31"/>
        <v>19.420252179710161</v>
      </c>
      <c r="I33" s="632">
        <f t="shared" si="32"/>
        <v>118.50774723812204</v>
      </c>
      <c r="J33" s="632">
        <f t="shared" si="33"/>
        <v>90.846442854838713</v>
      </c>
      <c r="K33" s="632">
        <f t="shared" si="34"/>
        <v>57.949046720384601</v>
      </c>
      <c r="L33" s="632">
        <f t="shared" si="35"/>
        <v>38.524819971212992</v>
      </c>
      <c r="M33" s="632">
        <f t="shared" si="36"/>
        <v>4.617675663476783</v>
      </c>
      <c r="N33" s="632">
        <f t="shared" si="37"/>
        <v>4.4697348736211779</v>
      </c>
      <c r="O33" s="169">
        <f>'2'!G34*1000</f>
        <v>17012468486.15127</v>
      </c>
      <c r="P33" s="169">
        <f>'2'!H34*1000</f>
        <v>4508069067.4464769</v>
      </c>
      <c r="Q33" s="169">
        <f>'2'!J34*1000</f>
        <v>3989427421.1256719</v>
      </c>
      <c r="R33" s="169">
        <f>'18'!Z33*1000</f>
        <v>774756865.70911324</v>
      </c>
      <c r="S33" s="169">
        <f>'22'!F33*1000</f>
        <v>16575151763.270023</v>
      </c>
      <c r="T33" s="169">
        <f>'10'!H33*1000</f>
        <v>1463882243.4768209</v>
      </c>
      <c r="U33" s="169">
        <f>'10'!I33*1000</f>
        <v>699060462.26188457</v>
      </c>
      <c r="V33" s="169">
        <f>'10'!J33*1000</f>
        <v>8726444028.6498299</v>
      </c>
      <c r="W33" s="169">
        <f>'10'!F33*1000</f>
        <v>28602975719.770416</v>
      </c>
      <c r="X33" s="169">
        <f>'2'!M34*1000</f>
        <v>18245240256.412735</v>
      </c>
      <c r="Y33" s="169">
        <f>'12'!F33*1000</f>
        <v>32100185050.692505</v>
      </c>
      <c r="Z33" s="169">
        <f>'22'!E33*1000</f>
        <v>16778070227.777239</v>
      </c>
      <c r="AA33" s="169">
        <f>'16'!K33*1000</f>
        <v>3338702995.5001965</v>
      </c>
      <c r="AB33" s="169">
        <f>'16'!L33*1000</f>
        <v>3227962967.3592067</v>
      </c>
      <c r="AC33" s="169">
        <f>'26'!L33*1000</f>
        <v>15945026452.692497</v>
      </c>
      <c r="AD33" s="67">
        <f>'2'!L34*1000</f>
        <v>43024605372.992058</v>
      </c>
      <c r="AE33" s="169">
        <f>'28'!G34*1000</f>
        <v>12904766906.970755</v>
      </c>
    </row>
    <row r="34" spans="1:31" ht="13.65" customHeight="1">
      <c r="A34" s="42"/>
      <c r="B34" s="62" t="s">
        <v>703</v>
      </c>
      <c r="C34" s="42"/>
      <c r="D34" s="46"/>
      <c r="E34" s="734">
        <f t="shared" si="28"/>
        <v>25.005707718609642</v>
      </c>
      <c r="F34" s="632">
        <f t="shared" si="29"/>
        <v>92.063152950417276</v>
      </c>
      <c r="G34" s="632">
        <f t="shared" si="30"/>
        <v>27.918856884844757</v>
      </c>
      <c r="H34" s="632">
        <f t="shared" si="31"/>
        <v>30.325766596198477</v>
      </c>
      <c r="I34" s="632">
        <f t="shared" si="32"/>
        <v>151.45312481739094</v>
      </c>
      <c r="J34" s="632">
        <f t="shared" si="33"/>
        <v>169.59901158029481</v>
      </c>
      <c r="K34" s="632">
        <f t="shared" si="34"/>
        <v>69.558837091615317</v>
      </c>
      <c r="L34" s="632">
        <f t="shared" si="35"/>
        <v>53.095746433889524</v>
      </c>
      <c r="M34" s="632">
        <f t="shared" si="36"/>
        <v>7.345611178032617</v>
      </c>
      <c r="N34" s="632">
        <f t="shared" si="37"/>
        <v>7.6228615024275612</v>
      </c>
      <c r="O34" s="169">
        <f>'2'!G35*1000</f>
        <v>41250546304.574768</v>
      </c>
      <c r="P34" s="169">
        <f>'2'!H35*1000</f>
        <v>10314991041.251698</v>
      </c>
      <c r="Q34" s="169">
        <f>'2'!J35*1000</f>
        <v>9496305979.1293888</v>
      </c>
      <c r="R34" s="169">
        <f>'18'!Z34*1000</f>
        <v>2879827586.4916191</v>
      </c>
      <c r="S34" s="169">
        <f>'22'!F34*1000</f>
        <v>38978021784.201714</v>
      </c>
      <c r="T34" s="169">
        <f>'10'!H34*1000</f>
        <v>2476661324.3903565</v>
      </c>
      <c r="U34" s="169">
        <f>'10'!I34*1000</f>
        <v>545196381.41128707</v>
      </c>
      <c r="V34" s="169">
        <f>'10'!J34*1000</f>
        <v>16698774957.574001</v>
      </c>
      <c r="W34" s="169">
        <f>'10'!F34*1000</f>
        <v>56036045762.041862</v>
      </c>
      <c r="X34" s="169">
        <f>'2'!M35*1000</f>
        <v>22982458105.746677</v>
      </c>
      <c r="Y34" s="169">
        <f>'12'!F34*1000</f>
        <v>61110989150.80513</v>
      </c>
      <c r="Z34" s="169">
        <f>'22'!E34*1000</f>
        <v>39204737586.763016</v>
      </c>
      <c r="AA34" s="169">
        <f>'16'!K34*1000</f>
        <v>5080467173.353096</v>
      </c>
      <c r="AB34" s="169">
        <f>'16'!L34*1000</f>
        <v>5133603131.6686497</v>
      </c>
      <c r="AC34" s="169">
        <f>'26'!L34*1000</f>
        <v>35953645208.890419</v>
      </c>
      <c r="AD34" s="67">
        <f>'2'!L35*1000</f>
        <v>73410818007.303009</v>
      </c>
      <c r="AE34" s="169">
        <f>'28'!G35*1000</f>
        <v>29867514402.441486</v>
      </c>
    </row>
    <row r="35" spans="1:31" ht="13.65" customHeight="1">
      <c r="A35" s="42"/>
      <c r="B35" s="62" t="s">
        <v>704</v>
      </c>
      <c r="C35" s="42"/>
      <c r="D35" s="46"/>
      <c r="E35" s="734">
        <f t="shared" si="28"/>
        <v>24.974071257293794</v>
      </c>
      <c r="F35" s="632">
        <f t="shared" si="29"/>
        <v>90.980693950068598</v>
      </c>
      <c r="G35" s="632">
        <f t="shared" si="30"/>
        <v>21.094099548968643</v>
      </c>
      <c r="H35" s="632">
        <f t="shared" si="31"/>
        <v>23.185248026955438</v>
      </c>
      <c r="I35" s="632">
        <f t="shared" si="32"/>
        <v>78.457939367679273</v>
      </c>
      <c r="J35" s="632">
        <f t="shared" si="33"/>
        <v>174.42661191715999</v>
      </c>
      <c r="K35" s="632">
        <f t="shared" si="34"/>
        <v>43.814249673821429</v>
      </c>
      <c r="L35" s="632">
        <f t="shared" si="35"/>
        <v>37.842024027379793</v>
      </c>
      <c r="M35" s="632">
        <f t="shared" si="36"/>
        <v>5.5934030213459929</v>
      </c>
      <c r="N35" s="632">
        <f t="shared" si="37"/>
        <v>6.2004028540082068</v>
      </c>
      <c r="O35" s="169">
        <f>'2'!G36*1000</f>
        <v>79991395735.911011</v>
      </c>
      <c r="P35" s="169">
        <f>'2'!H36*1000</f>
        <v>19977108170.790283</v>
      </c>
      <c r="Q35" s="169">
        <f>'2'!J36*1000</f>
        <v>18175311644.940853</v>
      </c>
      <c r="R35" s="169">
        <f>'18'!Z35*1000</f>
        <v>4213991084.551651</v>
      </c>
      <c r="S35" s="169">
        <f>'22'!F35*1000</f>
        <v>74714757335.187332</v>
      </c>
      <c r="T35" s="169">
        <f>'10'!H35*1000</f>
        <v>8707971213.9466724</v>
      </c>
      <c r="U35" s="169">
        <f>'10'!I35*1000</f>
        <v>5874101244.5613699</v>
      </c>
      <c r="V35" s="169">
        <f>'10'!J35*1000</f>
        <v>64311222748.918198</v>
      </c>
      <c r="W35" s="169">
        <f>'10'!F35*1000</f>
        <v>170526159620.23114</v>
      </c>
      <c r="X35" s="169">
        <f>'2'!M36*1000</f>
        <v>42834494412.281212</v>
      </c>
      <c r="Y35" s="169">
        <f>'12'!F35*1000</f>
        <v>181559790883.24677</v>
      </c>
      <c r="Z35" s="169">
        <f>'22'!E35*1000</f>
        <v>75338592060.501999</v>
      </c>
      <c r="AA35" s="169">
        <f>'16'!K35*1000</f>
        <v>17682522618.488552</v>
      </c>
      <c r="AB35" s="169">
        <f>'16'!L35*1000</f>
        <v>15779942873.804554</v>
      </c>
      <c r="AC35" s="169">
        <f>'26'!L35*1000</f>
        <v>71984721133.695068</v>
      </c>
      <c r="AD35" s="67">
        <f>'2'!L36*1000</f>
        <v>197438586480.28195</v>
      </c>
      <c r="AE35" s="169">
        <f>'28'!G36*1000</f>
        <v>61898053719.006699</v>
      </c>
    </row>
    <row r="36" spans="1:31" ht="13.65" customHeight="1">
      <c r="A36" s="42"/>
      <c r="B36" s="62" t="s">
        <v>705</v>
      </c>
      <c r="C36" s="42"/>
      <c r="D36" s="46"/>
      <c r="E36" s="734">
        <f t="shared" si="28"/>
        <v>19.517676638092428</v>
      </c>
      <c r="F36" s="632">
        <f t="shared" si="29"/>
        <v>89.709730721648612</v>
      </c>
      <c r="G36" s="632">
        <f t="shared" si="30"/>
        <v>10.701728480252036</v>
      </c>
      <c r="H36" s="632">
        <f t="shared" si="31"/>
        <v>11.929283918438419</v>
      </c>
      <c r="I36" s="632">
        <f t="shared" si="32"/>
        <v>54.257742476117834</v>
      </c>
      <c r="J36" s="632">
        <f t="shared" si="33"/>
        <v>247.44625302994046</v>
      </c>
      <c r="K36" s="632">
        <f t="shared" si="34"/>
        <v>35.007878466301186</v>
      </c>
      <c r="L36" s="632">
        <f t="shared" si="35"/>
        <v>32.640328855731454</v>
      </c>
      <c r="M36" s="632">
        <f t="shared" si="36"/>
        <v>2.2036118358268251</v>
      </c>
      <c r="N36" s="632">
        <f t="shared" si="37"/>
        <v>2.5908136656747338</v>
      </c>
      <c r="O36" s="169">
        <f>'2'!G37*1000</f>
        <v>79287064783.212891</v>
      </c>
      <c r="P36" s="169">
        <f>'2'!H37*1000</f>
        <v>15474992920.222353</v>
      </c>
      <c r="Q36" s="169">
        <f>'2'!J37*1000</f>
        <v>13882574477.925659</v>
      </c>
      <c r="R36" s="169">
        <f>'18'!Z36*1000</f>
        <v>1656091724.6604218</v>
      </c>
      <c r="S36" s="169">
        <f>'22'!F36*1000</f>
        <v>74370032548.101318</v>
      </c>
      <c r="T36" s="169">
        <f>'10'!H36*1000</f>
        <v>10044399382.266537</v>
      </c>
      <c r="U36" s="169">
        <f>'10'!I36*1000</f>
        <v>1615014749.8125587</v>
      </c>
      <c r="V36" s="169">
        <f>'10'!J36*1000</f>
        <v>103058778493.59517</v>
      </c>
      <c r="W36" s="169">
        <f>'10'!F36*1000</f>
        <v>212437987693.79987</v>
      </c>
      <c r="X36" s="169">
        <f>'2'!M37*1000</f>
        <v>30055024732.624542</v>
      </c>
      <c r="Y36" s="169">
        <f>'12'!F36*1000</f>
        <v>225920067879.40979</v>
      </c>
      <c r="Z36" s="169">
        <f>'22'!E36*1000</f>
        <v>75153513778.393448</v>
      </c>
      <c r="AA36" s="169">
        <f>'16'!K36*1000</f>
        <v>13925848518.900581</v>
      </c>
      <c r="AB36" s="169">
        <f>'16'!L36*1000</f>
        <v>13904935829.683573</v>
      </c>
      <c r="AC36" s="169">
        <f>'26'!L36*1000</f>
        <v>72464156270.89537</v>
      </c>
      <c r="AD36" s="67">
        <f>'2'!L37*1000</f>
        <v>227847068811.14151</v>
      </c>
      <c r="AE36" s="169">
        <f>'28'!G37*1000</f>
        <v>62243501528.095139</v>
      </c>
    </row>
    <row r="37" spans="1:31" ht="13.65" customHeight="1">
      <c r="A37" s="42"/>
      <c r="B37" s="62" t="s">
        <v>706</v>
      </c>
      <c r="C37" s="42"/>
      <c r="D37" s="46"/>
      <c r="E37" s="734">
        <f t="shared" si="28"/>
        <v>19.681665353631725</v>
      </c>
      <c r="F37" s="632">
        <f t="shared" si="29"/>
        <v>91.765003048507864</v>
      </c>
      <c r="G37" s="632">
        <f t="shared" si="30"/>
        <v>12.617959073343499</v>
      </c>
      <c r="H37" s="632">
        <f t="shared" si="31"/>
        <v>13.750295487565692</v>
      </c>
      <c r="I37" s="632">
        <f t="shared" si="32"/>
        <v>43.27289782824495</v>
      </c>
      <c r="J37" s="632">
        <f t="shared" si="33"/>
        <v>282.84306296011641</v>
      </c>
      <c r="K37" s="632">
        <f t="shared" si="34"/>
        <v>31.652286845706378</v>
      </c>
      <c r="L37" s="632">
        <f t="shared" si="35"/>
        <v>29.887621964471094</v>
      </c>
      <c r="M37" s="632">
        <f t="shared" si="36"/>
        <v>2.7576420048045112</v>
      </c>
      <c r="N37" s="632">
        <f t="shared" si="37"/>
        <v>2.9337485878089562</v>
      </c>
      <c r="O37" s="169">
        <f>'2'!G38*1000</f>
        <v>120999487449.99858</v>
      </c>
      <c r="P37" s="169">
        <f>'2'!H38*1000</f>
        <v>23814714199.518337</v>
      </c>
      <c r="Q37" s="169">
        <f>'2'!J38*1000</f>
        <v>21853573211.181438</v>
      </c>
      <c r="R37" s="169">
        <f>'18'!Z37*1000</f>
        <v>3004930891.1289463</v>
      </c>
      <c r="S37" s="169">
        <f>'22'!F37*1000</f>
        <v>107635645758.93326</v>
      </c>
      <c r="T37" s="169">
        <f>'10'!H37*1000</f>
        <v>11359090890.165571</v>
      </c>
      <c r="U37" s="169">
        <f>'10'!I37*1000</f>
        <v>1744879805.0646832</v>
      </c>
      <c r="V37" s="169">
        <f>'10'!J37*1000</f>
        <v>196200174511.3111</v>
      </c>
      <c r="W37" s="169">
        <f>'10'!F37*1000</f>
        <v>340056458743.78265</v>
      </c>
      <c r="X37" s="169">
        <f>'2'!M38*1000</f>
        <v>38054900350.90976</v>
      </c>
      <c r="Y37" s="169">
        <f>'12'!F37*1000</f>
        <v>351443988424.72595</v>
      </c>
      <c r="Z37" s="169">
        <f>'22'!E37*1000</f>
        <v>108967403524.22813</v>
      </c>
      <c r="AA37" s="169">
        <f>'16'!K37*1000</f>
        <v>43926637043.420174</v>
      </c>
      <c r="AB37" s="169">
        <f>'16'!L37*1000</f>
        <v>49077208624.615509</v>
      </c>
      <c r="AC37" s="169">
        <f>'26'!L37*1000</f>
        <v>99327314940.306168</v>
      </c>
      <c r="AD37" s="67">
        <f>'2'!L38*1000</f>
        <v>360134526215.85321</v>
      </c>
      <c r="AE37" s="169">
        <f>'28'!G38*1000</f>
        <v>90571968905.508087</v>
      </c>
    </row>
    <row r="38" spans="1:31" ht="13.65" customHeight="1">
      <c r="A38" s="42"/>
      <c r="B38" s="62" t="s">
        <v>707</v>
      </c>
      <c r="C38" s="42"/>
      <c r="D38" s="46"/>
      <c r="E38" s="734">
        <f t="shared" si="28"/>
        <v>25.967823590784544</v>
      </c>
      <c r="F38" s="632">
        <f t="shared" si="29"/>
        <v>95.148208688353947</v>
      </c>
      <c r="G38" s="632">
        <f t="shared" si="30"/>
        <v>15.928761263607939</v>
      </c>
      <c r="H38" s="632">
        <f t="shared" si="31"/>
        <v>16.740999629095075</v>
      </c>
      <c r="I38" s="632">
        <f t="shared" si="32"/>
        <v>27.270416998599245</v>
      </c>
      <c r="J38" s="632">
        <f t="shared" si="33"/>
        <v>347.73204463170487</v>
      </c>
      <c r="K38" s="632">
        <f t="shared" si="34"/>
        <v>22.261404753459761</v>
      </c>
      <c r="L38" s="632">
        <f t="shared" si="35"/>
        <v>21.583991915155295</v>
      </c>
      <c r="M38" s="632">
        <f t="shared" si="36"/>
        <v>3.837156729725562</v>
      </c>
      <c r="N38" s="632">
        <f t="shared" si="37"/>
        <v>2.1971085348687387</v>
      </c>
      <c r="O38" s="169">
        <f>'2'!G39*1000</f>
        <v>41961350775.507156</v>
      </c>
      <c r="P38" s="169">
        <f>'2'!H39*1000</f>
        <v>10896449545.694</v>
      </c>
      <c r="Q38" s="169">
        <f>'2'!J39*1000</f>
        <v>10367776553.358122</v>
      </c>
      <c r="R38" s="169">
        <f>'18'!Z38*1000</f>
        <v>1735669434.3430891</v>
      </c>
      <c r="S38" s="169">
        <f>'22'!F38*1000</f>
        <v>43622152861.440895</v>
      </c>
      <c r="T38" s="169">
        <f>'10'!H38*1000</f>
        <v>5325154809.7690191</v>
      </c>
      <c r="U38" s="169">
        <f>'10'!I38*1000</f>
        <v>887605582</v>
      </c>
      <c r="V38" s="169">
        <f>'10'!J38*1000</f>
        <v>128971535501.93555</v>
      </c>
      <c r="W38" s="169">
        <f>'10'!F38*1000</f>
        <v>195954178743.64529</v>
      </c>
      <c r="X38" s="169">
        <f>'2'!M39*1000</f>
        <v>12544760695.73704</v>
      </c>
      <c r="Y38" s="169">
        <f>'12'!F38*1000</f>
        <v>200002359281.48535</v>
      </c>
      <c r="Z38" s="169">
        <f>'22'!E38*1000</f>
        <v>45233217108.315155</v>
      </c>
      <c r="AA38" s="169">
        <f>'16'!K38*1000</f>
        <v>34421271346.508598</v>
      </c>
      <c r="AB38" s="169">
        <f>'16'!L38*1000</f>
        <v>36929109601.627563</v>
      </c>
      <c r="AC38" s="169">
        <f>'26'!L38*1000</f>
        <v>40155888562.709724</v>
      </c>
      <c r="AD38" s="67">
        <f>'2'!L39*1000</f>
        <v>202104193853.09076</v>
      </c>
      <c r="AE38" s="169">
        <f>'28'!G39*1000</f>
        <v>36865321206.833511</v>
      </c>
    </row>
    <row r="39" spans="1:31" ht="13.65" customHeight="1">
      <c r="A39" s="42"/>
      <c r="B39" s="62" t="s">
        <v>708</v>
      </c>
      <c r="C39" s="42"/>
      <c r="D39" s="46"/>
      <c r="E39" s="734">
        <f t="shared" si="28"/>
        <v>29.649375312334097</v>
      </c>
      <c r="F39" s="632">
        <f t="shared" si="29"/>
        <v>91.37178781978173</v>
      </c>
      <c r="G39" s="632">
        <f t="shared" si="30"/>
        <v>25.207730200072142</v>
      </c>
      <c r="H39" s="632">
        <f t="shared" si="31"/>
        <v>27.588089060696635</v>
      </c>
      <c r="I39" s="632">
        <f t="shared" si="32"/>
        <v>22.325208604114234</v>
      </c>
      <c r="J39" s="632">
        <f t="shared" si="33"/>
        <v>173.20510190839514</v>
      </c>
      <c r="K39" s="632">
        <f t="shared" si="34"/>
        <v>13.466036418253232</v>
      </c>
      <c r="L39" s="632">
        <f t="shared" si="35"/>
        <v>13.108236225085998</v>
      </c>
      <c r="M39" s="632">
        <f t="shared" si="36"/>
        <v>7.1087876627153852</v>
      </c>
      <c r="N39" s="632">
        <f t="shared" si="37"/>
        <v>5.3311841043408661</v>
      </c>
      <c r="O39" s="169">
        <f>'2'!G40*1000</f>
        <v>37243787237.104965</v>
      </c>
      <c r="P39" s="169">
        <f>'2'!H40*1000</f>
        <v>11042550258.456436</v>
      </c>
      <c r="Q39" s="169">
        <f>'2'!J40*1000</f>
        <v>10089775592.049574</v>
      </c>
      <c r="R39" s="169">
        <f>'18'!Z39*1000</f>
        <v>2783576276.3590674</v>
      </c>
      <c r="S39" s="169">
        <f>'22'!F39*1000</f>
        <v>37463381965.104965</v>
      </c>
      <c r="T39" s="169">
        <f>'10'!H39*1000</f>
        <v>4181921523.965755</v>
      </c>
      <c r="U39" s="169">
        <f>'10'!I39*1000</f>
        <v>8798027695</v>
      </c>
      <c r="V39" s="169">
        <f>'10'!J39*1000</f>
        <v>129856032753.71338</v>
      </c>
      <c r="W39" s="169">
        <f>'10'!F39*1000</f>
        <v>278206450669.65137</v>
      </c>
      <c r="X39" s="169">
        <f>'2'!M40*1000</f>
        <v>21629491020.950775</v>
      </c>
      <c r="Y39" s="169">
        <f>'12'!F39*1000</f>
        <v>285808791998.48956</v>
      </c>
      <c r="Z39" s="169">
        <f>'22'!E39*1000</f>
        <v>39156835292.163002</v>
      </c>
      <c r="AA39" s="169">
        <f>'16'!K39*1000</f>
        <v>26356345259</v>
      </c>
      <c r="AB39" s="169">
        <f>'16'!L39*1000</f>
        <v>26812107687</v>
      </c>
      <c r="AC39" s="169">
        <f>'26'!L39*1000</f>
        <v>35010377672.832787</v>
      </c>
      <c r="AD39" s="67">
        <f>'2'!L40*1000</f>
        <v>285800326770.19586</v>
      </c>
      <c r="AE39" s="169">
        <f>'28'!G40*1000</f>
        <v>31888430937.13562</v>
      </c>
    </row>
    <row r="40" spans="1:31" ht="13.65" customHeight="1">
      <c r="A40" s="42"/>
      <c r="B40" s="62" t="s">
        <v>709</v>
      </c>
      <c r="C40" s="42"/>
      <c r="D40" s="46"/>
      <c r="E40" s="734">
        <f t="shared" si="28"/>
        <v>30.779614900738501</v>
      </c>
      <c r="F40" s="632">
        <f t="shared" si="29"/>
        <v>94.831770497326843</v>
      </c>
      <c r="G40" s="632">
        <f t="shared" si="30"/>
        <v>36.175583894677217</v>
      </c>
      <c r="H40" s="632">
        <f t="shared" si="31"/>
        <v>38.147114310912237</v>
      </c>
      <c r="I40" s="632">
        <f t="shared" si="32"/>
        <v>12.074154613903561</v>
      </c>
      <c r="J40" s="632">
        <f t="shared" si="33"/>
        <v>345.76330307175664</v>
      </c>
      <c r="K40" s="632">
        <f t="shared" si="34"/>
        <v>11.877876990102608</v>
      </c>
      <c r="L40" s="632">
        <f t="shared" si="35"/>
        <v>11.731386572930589</v>
      </c>
      <c r="M40" s="632">
        <f t="shared" si="36"/>
        <v>10.324875207509351</v>
      </c>
      <c r="N40" s="632">
        <f t="shared" si="37"/>
        <v>9.2728901166018822</v>
      </c>
      <c r="O40" s="169">
        <f>'2'!G41*1000</f>
        <v>70676888045.465195</v>
      </c>
      <c r="P40" s="169">
        <f>'2'!H41*1000</f>
        <v>21754073964.220272</v>
      </c>
      <c r="Q40" s="169">
        <f>'2'!J41*1000</f>
        <v>20629773495.5681</v>
      </c>
      <c r="R40" s="169">
        <f>'18'!Z40*1000</f>
        <v>7869663277.4366379</v>
      </c>
      <c r="S40" s="169">
        <f>'22'!F40*1000</f>
        <v>73954995437.465195</v>
      </c>
      <c r="T40" s="169">
        <f>'10'!H40*1000</f>
        <v>6403393737.0000019</v>
      </c>
      <c r="U40" s="169">
        <f>'10'!I40*1000</f>
        <v>7835292531</v>
      </c>
      <c r="V40" s="169">
        <f>'10'!J40*1000</f>
        <v>477610686780.7309</v>
      </c>
      <c r="W40" s="169">
        <f>'10'!F40*1000</f>
        <v>622628063071.28064</v>
      </c>
      <c r="X40" s="169">
        <f>'2'!M41*1000</f>
        <v>21388908186.742199</v>
      </c>
      <c r="Y40" s="169">
        <f>'12'!F40*1000</f>
        <v>631406287636.93286</v>
      </c>
      <c r="Z40" s="169">
        <f>'22'!E40*1000</f>
        <v>76220420288.595627</v>
      </c>
      <c r="AA40" s="169">
        <f>'16'!K40*1000</f>
        <v>184737930990</v>
      </c>
      <c r="AB40" s="169">
        <f>'16'!L40*1000</f>
        <v>187138416440.00003</v>
      </c>
      <c r="AC40" s="169">
        <f>'26'!L40*1000</f>
        <v>64696744524.811073</v>
      </c>
      <c r="AD40" s="67">
        <f>'2'!L41*1000</f>
        <v>630402851169.45618</v>
      </c>
      <c r="AE40" s="169">
        <f>'28'!G41*1000</f>
        <v>59386653769.419075</v>
      </c>
    </row>
    <row r="41" spans="1:31" ht="13.65" customHeight="1">
      <c r="A41" s="42"/>
      <c r="B41" s="62" t="s">
        <v>710</v>
      </c>
      <c r="C41" s="42"/>
      <c r="D41" s="46"/>
      <c r="E41" s="734">
        <f t="shared" si="28"/>
        <v>21.985024140088203</v>
      </c>
      <c r="F41" s="632">
        <f t="shared" si="29"/>
        <v>92.271561899768642</v>
      </c>
      <c r="G41" s="632">
        <f t="shared" si="30"/>
        <v>49.875935291737825</v>
      </c>
      <c r="H41" s="632">
        <f t="shared" si="31"/>
        <v>54.053420430789181</v>
      </c>
      <c r="I41" s="632">
        <f t="shared" si="32"/>
        <v>14.185233110461839</v>
      </c>
      <c r="J41" s="632">
        <f t="shared" si="33"/>
        <v>403.66316049488773</v>
      </c>
      <c r="K41" s="632">
        <f t="shared" si="34"/>
        <v>12.471439015760332</v>
      </c>
      <c r="L41" s="632">
        <f t="shared" si="35"/>
        <v>12.367154683368394</v>
      </c>
      <c r="M41" s="632">
        <f t="shared" si="36"/>
        <v>10.816911203316149</v>
      </c>
      <c r="N41" s="632">
        <f t="shared" si="37"/>
        <v>7.6153495880999937</v>
      </c>
      <c r="O41" s="169">
        <f>'2'!G42*1000</f>
        <v>60202155957</v>
      </c>
      <c r="P41" s="169">
        <f>'2'!H42*1000</f>
        <v>13235458519.999998</v>
      </c>
      <c r="Q41" s="169">
        <f>'2'!J42*1000</f>
        <v>12212564301</v>
      </c>
      <c r="R41" s="169">
        <f>'18'!Z41*1000</f>
        <v>6601308727</v>
      </c>
      <c r="S41" s="169">
        <f>'22'!F41*1000</f>
        <v>57943185798</v>
      </c>
      <c r="T41" s="169">
        <f>'10'!H41*1000</f>
        <v>744898700</v>
      </c>
      <c r="U41" s="169">
        <f>'10'!I41*1000</f>
        <v>14093233056.000002</v>
      </c>
      <c r="V41" s="169">
        <f>'10'!J41*1000</f>
        <v>359801732645</v>
      </c>
      <c r="W41" s="169">
        <f>'10'!F41*1000</f>
        <v>464607057171</v>
      </c>
      <c r="X41" s="169">
        <f>'2'!M42*1000</f>
        <v>14354340814.000002</v>
      </c>
      <c r="Y41" s="169">
        <f>'12'!F41*1000</f>
        <v>471046275330.00006</v>
      </c>
      <c r="Z41" s="169">
        <f>'22'!E41*1000</f>
        <v>61027668647</v>
      </c>
      <c r="AA41" s="169">
        <f>'16'!K41*1000</f>
        <v>24295665189.000004</v>
      </c>
      <c r="AB41" s="169">
        <f>'16'!L41*1000</f>
        <v>21985877391.000004</v>
      </c>
      <c r="AC41" s="169">
        <f>'26'!L41*1000</f>
        <v>55840397434.999992</v>
      </c>
      <c r="AD41" s="67">
        <f>'2'!L42*1000</f>
        <v>468524792335.00006</v>
      </c>
      <c r="AE41" s="169">
        <f>'28'!G42*1000</f>
        <v>53143538089.999992</v>
      </c>
    </row>
    <row r="42" spans="1:31" ht="13.65" customHeight="1">
      <c r="A42" s="1100" t="s">
        <v>711</v>
      </c>
      <c r="B42" s="1100"/>
      <c r="C42" s="1100"/>
      <c r="D42" s="46"/>
      <c r="E42" s="734"/>
      <c r="F42" s="632"/>
      <c r="G42" s="632"/>
      <c r="H42" s="632"/>
      <c r="I42" s="632"/>
      <c r="J42" s="632"/>
      <c r="K42" s="632"/>
      <c r="L42" s="632"/>
      <c r="M42" s="632"/>
      <c r="N42" s="632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</row>
    <row r="43" spans="1:31" ht="13.65" customHeight="1">
      <c r="A43" s="42"/>
      <c r="B43" s="62" t="s">
        <v>701</v>
      </c>
      <c r="C43" s="42"/>
      <c r="D43" s="46"/>
      <c r="E43" s="734">
        <f t="shared" ref="E43:E52" si="38">P43/O43*100</f>
        <v>6.5313247948929201</v>
      </c>
      <c r="F43" s="632">
        <f t="shared" ref="F43:F52" si="39">Q43/P43*100</f>
        <v>-5.1357298458765444</v>
      </c>
      <c r="G43" s="632">
        <f t="shared" ref="G43:G52" si="40">R43/P43*100</f>
        <v>-580.21699280368011</v>
      </c>
      <c r="H43" s="632">
        <f t="shared" ref="H43:H52" si="41">R43/Q43*100</f>
        <v>11297.654086488485</v>
      </c>
      <c r="I43" s="632">
        <f t="shared" ref="I43:I52" si="42">AE43/(T43+U43+V43)*100</f>
        <v>38.937101532086928</v>
      </c>
      <c r="J43" s="632">
        <f t="shared" ref="J43:J52" si="43">S43/X43*100</f>
        <v>44.965454052528827</v>
      </c>
      <c r="K43" s="632">
        <f t="shared" ref="K43:K52" si="44">S43/W43*100</f>
        <v>17.737389291073551</v>
      </c>
      <c r="L43" s="632">
        <f t="shared" ref="L43:L52" si="45">S43/AD43*100</f>
        <v>13.991171757856391</v>
      </c>
      <c r="M43" s="632">
        <f t="shared" ref="M43:M52" si="46">R43/Z43*100</f>
        <v>-29.819767285690972</v>
      </c>
      <c r="N43" s="632">
        <f t="shared" ref="N43:N52" si="47">(S43-AC43+AA43-AB43)/S43*100</f>
        <v>-33.308914060249762</v>
      </c>
      <c r="O43" s="169">
        <f>'2'!G44*1000</f>
        <v>12789369808.634762</v>
      </c>
      <c r="P43" s="169">
        <f>'2'!H44*1000</f>
        <v>835315281.42191148</v>
      </c>
      <c r="Q43" s="169">
        <f>'2'!J44*1000</f>
        <v>-42899536.215152755</v>
      </c>
      <c r="R43" s="169">
        <f>'18'!Z43*1000</f>
        <v>-4846641206.2958126</v>
      </c>
      <c r="S43" s="169">
        <f>'22'!F43*1000</f>
        <v>15572926799.441504</v>
      </c>
      <c r="T43" s="169">
        <f>'10'!H43*1000</f>
        <v>5521609455.7231369</v>
      </c>
      <c r="U43" s="169">
        <f>'10'!I43*1000</f>
        <v>1788831219.9086654</v>
      </c>
      <c r="V43" s="169">
        <f>'10'!J43*1000</f>
        <v>24603217554.298985</v>
      </c>
      <c r="W43" s="169">
        <f>'10'!F43*1000</f>
        <v>87797175468.650696</v>
      </c>
      <c r="X43" s="169">
        <f>'2'!M44*1000</f>
        <v>34633091397.785393</v>
      </c>
      <c r="Y43" s="169">
        <f>'12'!F43*1000</f>
        <v>97358969378.611481</v>
      </c>
      <c r="Z43" s="169">
        <f>'22'!E43*1000</f>
        <v>16253115458.152737</v>
      </c>
      <c r="AA43" s="169">
        <f>'16'!K43*1000</f>
        <v>6445616844.1512527</v>
      </c>
      <c r="AB43" s="169">
        <f>'16'!L43*1000</f>
        <v>9546859218.1757011</v>
      </c>
      <c r="AC43" s="169">
        <f>'26'!L43*1000</f>
        <v>17658857229.70863</v>
      </c>
      <c r="AD43" s="67">
        <f>'2'!L44*1000</f>
        <v>111305379341.77614</v>
      </c>
      <c r="AE43" s="169">
        <f>'28'!G44*1000</f>
        <v>12426253507.591366</v>
      </c>
    </row>
    <row r="44" spans="1:31" ht="13.65" customHeight="1">
      <c r="A44" s="42"/>
      <c r="B44" s="62" t="s">
        <v>702</v>
      </c>
      <c r="C44" s="42"/>
      <c r="D44" s="46"/>
      <c r="E44" s="734">
        <f t="shared" si="38"/>
        <v>28.842793317896369</v>
      </c>
      <c r="F44" s="632">
        <f t="shared" si="39"/>
        <v>88.474278388319718</v>
      </c>
      <c r="G44" s="632">
        <f t="shared" si="40"/>
        <v>18.176426865796262</v>
      </c>
      <c r="H44" s="632">
        <f t="shared" si="41"/>
        <v>20.544306432225053</v>
      </c>
      <c r="I44" s="632">
        <f t="shared" si="42"/>
        <v>118.87517928509128</v>
      </c>
      <c r="J44" s="632">
        <f t="shared" si="43"/>
        <v>94.941612926684442</v>
      </c>
      <c r="K44" s="632">
        <f t="shared" si="44"/>
        <v>60.832657631788102</v>
      </c>
      <c r="L44" s="632">
        <f t="shared" si="45"/>
        <v>40.218934747454774</v>
      </c>
      <c r="M44" s="632">
        <f t="shared" si="46"/>
        <v>5.2856981527220324</v>
      </c>
      <c r="N44" s="632">
        <f t="shared" si="47"/>
        <v>5.9917552155294409</v>
      </c>
      <c r="O44" s="169">
        <f>'2'!G45*1000</f>
        <v>16637990128.29105</v>
      </c>
      <c r="P44" s="169">
        <f>'2'!H45*1000</f>
        <v>4798861104.9549885</v>
      </c>
      <c r="Q44" s="169">
        <f>'2'!J45*1000</f>
        <v>4245757733.4666719</v>
      </c>
      <c r="R44" s="169">
        <f>'18'!Z44*1000</f>
        <v>872261479.133286</v>
      </c>
      <c r="S44" s="169">
        <f>'22'!F44*1000</f>
        <v>16460797050.406719</v>
      </c>
      <c r="T44" s="169">
        <f>'10'!H44*1000</f>
        <v>1600226914.3953929</v>
      </c>
      <c r="U44" s="169">
        <f>'10'!I44*1000</f>
        <v>1074779442.7687256</v>
      </c>
      <c r="V44" s="169">
        <f>'10'!J44*1000</f>
        <v>7737597346.3264074</v>
      </c>
      <c r="W44" s="169">
        <f>'10'!F44*1000</f>
        <v>27059145023.782639</v>
      </c>
      <c r="X44" s="169">
        <f>'2'!M45*1000</f>
        <v>17337810621.690228</v>
      </c>
      <c r="Y44" s="169">
        <f>'12'!F44*1000</f>
        <v>30380405969.167194</v>
      </c>
      <c r="Z44" s="169">
        <f>'22'!E44*1000</f>
        <v>16502294567.919815</v>
      </c>
      <c r="AA44" s="169">
        <f>'16'!K44*1000</f>
        <v>2216513546.1024542</v>
      </c>
      <c r="AB44" s="169">
        <f>'16'!L44*1000</f>
        <v>2349900178.8199363</v>
      </c>
      <c r="AC44" s="169">
        <f>'26'!L44*1000</f>
        <v>15341119751.903776</v>
      </c>
      <c r="AD44" s="67">
        <f>'2'!L45*1000</f>
        <v>40927978708.954811</v>
      </c>
      <c r="AE44" s="169">
        <f>'28'!G45*1000</f>
        <v>12378001320.770418</v>
      </c>
    </row>
    <row r="45" spans="1:31" ht="13.65" customHeight="1">
      <c r="A45" s="42"/>
      <c r="B45" s="62" t="s">
        <v>703</v>
      </c>
      <c r="C45" s="42"/>
      <c r="D45" s="46"/>
      <c r="E45" s="734">
        <f t="shared" si="38"/>
        <v>24.361869824630052</v>
      </c>
      <c r="F45" s="632">
        <f t="shared" si="39"/>
        <v>91.674137588803589</v>
      </c>
      <c r="G45" s="632">
        <f t="shared" si="40"/>
        <v>20.997569288117973</v>
      </c>
      <c r="H45" s="632">
        <f t="shared" si="41"/>
        <v>22.904572478555242</v>
      </c>
      <c r="I45" s="632">
        <f t="shared" si="42"/>
        <v>142.98799080222511</v>
      </c>
      <c r="J45" s="632">
        <f t="shared" si="43"/>
        <v>186.28080419135784</v>
      </c>
      <c r="K45" s="632">
        <f t="shared" si="44"/>
        <v>69.278737086104599</v>
      </c>
      <c r="L45" s="632">
        <f t="shared" si="45"/>
        <v>54.498113958467123</v>
      </c>
      <c r="M45" s="632">
        <f t="shared" si="46"/>
        <v>4.9253169407107276</v>
      </c>
      <c r="N45" s="632">
        <f t="shared" si="47"/>
        <v>5.7668720611214059</v>
      </c>
      <c r="O45" s="169">
        <f>'2'!G46*1000</f>
        <v>39276859551.593513</v>
      </c>
      <c r="P45" s="169">
        <f>'2'!H46*1000</f>
        <v>9568577395.1619873</v>
      </c>
      <c r="Q45" s="169">
        <f>'2'!J46*1000</f>
        <v>8771910806.5319595</v>
      </c>
      <c r="R45" s="169">
        <f>'18'!Z45*1000</f>
        <v>2009168668.4363322</v>
      </c>
      <c r="S45" s="169">
        <f>'22'!F45*1000</f>
        <v>40626357827.401741</v>
      </c>
      <c r="T45" s="169">
        <f>'10'!H45*1000</f>
        <v>2966337943.3672924</v>
      </c>
      <c r="U45" s="169">
        <f>'10'!I45*1000</f>
        <v>552258671.84864783</v>
      </c>
      <c r="V45" s="169">
        <f>'10'!J45*1000</f>
        <v>17567133664.136726</v>
      </c>
      <c r="W45" s="169">
        <f>'10'!F45*1000</f>
        <v>58641885715.827034</v>
      </c>
      <c r="X45" s="169">
        <f>'2'!M46*1000</f>
        <v>21809202512.175179</v>
      </c>
      <c r="Y45" s="169">
        <f>'12'!F45*1000</f>
        <v>63636025994.653992</v>
      </c>
      <c r="Z45" s="169">
        <f>'22'!E45*1000</f>
        <v>40792677763.116852</v>
      </c>
      <c r="AA45" s="169">
        <f>'16'!K45*1000</f>
        <v>5334802656.1966238</v>
      </c>
      <c r="AB45" s="169">
        <f>'16'!L45*1000</f>
        <v>7332487934.7164316</v>
      </c>
      <c r="AC45" s="169">
        <f>'26'!L45*1000</f>
        <v>36285802469.882294</v>
      </c>
      <c r="AD45" s="67">
        <f>'2'!L46*1000</f>
        <v>74546355601.155273</v>
      </c>
      <c r="AE45" s="169">
        <f>'28'!G46*1000</f>
        <v>30150062072.422791</v>
      </c>
    </row>
    <row r="46" spans="1:31" ht="13.65" customHeight="1">
      <c r="A46" s="98"/>
      <c r="B46" s="62" t="s">
        <v>704</v>
      </c>
      <c r="C46" s="98"/>
      <c r="D46" s="46"/>
      <c r="E46" s="734">
        <f t="shared" si="38"/>
        <v>25.179565070958983</v>
      </c>
      <c r="F46" s="632">
        <f t="shared" si="39"/>
        <v>90.84946657251821</v>
      </c>
      <c r="G46" s="632">
        <f t="shared" si="40"/>
        <v>22.585153763471933</v>
      </c>
      <c r="H46" s="632">
        <f t="shared" si="41"/>
        <v>24.859973993841695</v>
      </c>
      <c r="I46" s="632">
        <f t="shared" si="42"/>
        <v>82.25948086419217</v>
      </c>
      <c r="J46" s="632">
        <f t="shared" si="43"/>
        <v>182.23215201866952</v>
      </c>
      <c r="K46" s="632">
        <f t="shared" si="44"/>
        <v>47.622108758578094</v>
      </c>
      <c r="L46" s="632">
        <f t="shared" si="45"/>
        <v>40.960306520700378</v>
      </c>
      <c r="M46" s="632">
        <f t="shared" si="46"/>
        <v>5.5381577372549362</v>
      </c>
      <c r="N46" s="632">
        <f t="shared" si="47"/>
        <v>5.9896624634191067</v>
      </c>
      <c r="O46" s="169">
        <f>'2'!G47*1000</f>
        <v>77295597719.088242</v>
      </c>
      <c r="P46" s="169">
        <f>'2'!H47*1000</f>
        <v>19462695324.664509</v>
      </c>
      <c r="Q46" s="169">
        <f>'2'!J47*1000</f>
        <v>17681754883.092148</v>
      </c>
      <c r="R46" s="169">
        <f>'18'!Z46*1000</f>
        <v>4395679665.5915422</v>
      </c>
      <c r="S46" s="169">
        <f>'22'!F46*1000</f>
        <v>78257989350.195145</v>
      </c>
      <c r="T46" s="169">
        <f>'10'!H46*1000</f>
        <v>7627119405.6924744</v>
      </c>
      <c r="U46" s="169">
        <f>'10'!I46*1000</f>
        <v>3726225473.4201875</v>
      </c>
      <c r="V46" s="169">
        <f>'10'!J46*1000</f>
        <v>61231245155.142815</v>
      </c>
      <c r="W46" s="169">
        <f>'10'!F46*1000</f>
        <v>164331213779.1434</v>
      </c>
      <c r="X46" s="169">
        <f>'2'!M47*1000</f>
        <v>42944117425.654762</v>
      </c>
      <c r="Y46" s="169">
        <f>'12'!F46*1000</f>
        <v>174003439586.0997</v>
      </c>
      <c r="Z46" s="169">
        <f>'22'!E46*1000</f>
        <v>79370792132.228455</v>
      </c>
      <c r="AA46" s="169">
        <f>'16'!K46*1000</f>
        <v>14283582383.622007</v>
      </c>
      <c r="AB46" s="169">
        <f>'16'!L46*1000</f>
        <v>17494059695.90374</v>
      </c>
      <c r="AC46" s="169">
        <f>'26'!L46*1000</f>
        <v>70360122625.178253</v>
      </c>
      <c r="AD46" s="67">
        <f>'2'!L47*1000</f>
        <v>191058114544.73709</v>
      </c>
      <c r="AE46" s="169">
        <f>'28'!G47*1000</f>
        <v>59707706949.580719</v>
      </c>
    </row>
    <row r="47" spans="1:31" ht="13.65" customHeight="1">
      <c r="A47" s="98"/>
      <c r="B47" s="62" t="s">
        <v>705</v>
      </c>
      <c r="C47" s="98"/>
      <c r="D47" s="46"/>
      <c r="E47" s="734">
        <f t="shared" si="38"/>
        <v>21.634571506501995</v>
      </c>
      <c r="F47" s="632">
        <f t="shared" si="39"/>
        <v>90.375549635647573</v>
      </c>
      <c r="G47" s="632">
        <f t="shared" si="40"/>
        <v>15.612287006171478</v>
      </c>
      <c r="H47" s="632">
        <f t="shared" si="41"/>
        <v>17.274901308056215</v>
      </c>
      <c r="I47" s="632">
        <f t="shared" si="42"/>
        <v>53.499728706659155</v>
      </c>
      <c r="J47" s="632">
        <f t="shared" si="43"/>
        <v>247.81662811645222</v>
      </c>
      <c r="K47" s="632">
        <f t="shared" si="44"/>
        <v>35.761292297839674</v>
      </c>
      <c r="L47" s="632">
        <f t="shared" si="45"/>
        <v>33.1683817864498</v>
      </c>
      <c r="M47" s="632">
        <f t="shared" si="46"/>
        <v>3.4254552943565928</v>
      </c>
      <c r="N47" s="632">
        <f t="shared" si="47"/>
        <v>3.4906711752824759</v>
      </c>
      <c r="O47" s="169">
        <f>'2'!G48*1000</f>
        <v>75373896662.057892</v>
      </c>
      <c r="P47" s="169">
        <f>'2'!H48*1000</f>
        <v>16306819570.589836</v>
      </c>
      <c r="Q47" s="169">
        <f>'2'!J48*1000</f>
        <v>14737377815.01391</v>
      </c>
      <c r="R47" s="169">
        <f>'18'!Z47*1000</f>
        <v>2545867472.9390244</v>
      </c>
      <c r="S47" s="169">
        <f>'22'!F47*1000</f>
        <v>73572061433.033035</v>
      </c>
      <c r="T47" s="169">
        <f>'10'!H47*1000</f>
        <v>9039600577.6648521</v>
      </c>
      <c r="U47" s="169">
        <f>'10'!I47*1000</f>
        <v>1048628986.3962275</v>
      </c>
      <c r="V47" s="169">
        <f>'10'!J47*1000</f>
        <v>101904989230.94136</v>
      </c>
      <c r="W47" s="169">
        <f>'10'!F47*1000</f>
        <v>205730992102.5351</v>
      </c>
      <c r="X47" s="169">
        <f>'2'!M48*1000</f>
        <v>29688105270.506943</v>
      </c>
      <c r="Y47" s="169">
        <f>'12'!F47*1000</f>
        <v>219347388592.00635</v>
      </c>
      <c r="Z47" s="169">
        <f>'22'!E47*1000</f>
        <v>74322017196.759766</v>
      </c>
      <c r="AA47" s="169">
        <f>'16'!K47*1000</f>
        <v>12826779640.971121</v>
      </c>
      <c r="AB47" s="169">
        <f>'16'!L47*1000</f>
        <v>14423419151.34737</v>
      </c>
      <c r="AC47" s="169">
        <f>'26'!L47*1000</f>
        <v>69407263181.152786</v>
      </c>
      <c r="AD47" s="67">
        <f>'2'!L48*1000</f>
        <v>221813840381.83395</v>
      </c>
      <c r="AE47" s="169">
        <f>'28'!G48*1000</f>
        <v>59916068225.181519</v>
      </c>
    </row>
    <row r="48" spans="1:31" ht="13.65" customHeight="1">
      <c r="A48" s="98"/>
      <c r="B48" s="62" t="s">
        <v>706</v>
      </c>
      <c r="C48" s="98"/>
      <c r="D48" s="46"/>
      <c r="E48" s="734">
        <f t="shared" si="38"/>
        <v>21.647472819938489</v>
      </c>
      <c r="F48" s="632">
        <f t="shared" si="39"/>
        <v>90.828450378822907</v>
      </c>
      <c r="G48" s="632">
        <f t="shared" si="40"/>
        <v>13.781901346942025</v>
      </c>
      <c r="H48" s="632">
        <f t="shared" si="41"/>
        <v>15.173551116925521</v>
      </c>
      <c r="I48" s="632">
        <f t="shared" si="42"/>
        <v>39.01481361729229</v>
      </c>
      <c r="J48" s="632">
        <f t="shared" si="43"/>
        <v>276.78195782847297</v>
      </c>
      <c r="K48" s="632">
        <f t="shared" si="44"/>
        <v>27.469688771600225</v>
      </c>
      <c r="L48" s="632">
        <f t="shared" si="45"/>
        <v>26.153957353693833</v>
      </c>
      <c r="M48" s="632">
        <f t="shared" si="46"/>
        <v>3.0002691870977332</v>
      </c>
      <c r="N48" s="632">
        <f t="shared" si="47"/>
        <v>2.1511352697997128</v>
      </c>
      <c r="O48" s="169">
        <f>'2'!G49*1000</f>
        <v>110365386614.67474</v>
      </c>
      <c r="P48" s="169">
        <f>'2'!H49*1000</f>
        <v>23891317070.031746</v>
      </c>
      <c r="Q48" s="169">
        <f>'2'!J49*1000</f>
        <v>21700113069.801029</v>
      </c>
      <c r="R48" s="169">
        <f>'18'!Z48*1000</f>
        <v>3292677749.0768952</v>
      </c>
      <c r="S48" s="169">
        <f>'22'!F48*1000</f>
        <v>107311735070.90028</v>
      </c>
      <c r="T48" s="169">
        <f>'10'!H48*1000</f>
        <v>14666364938.90974</v>
      </c>
      <c r="U48" s="169">
        <f>'10'!I48*1000</f>
        <v>10367765604.677994</v>
      </c>
      <c r="V48" s="169">
        <f>'10'!J48*1000</f>
        <v>218633540066.20374</v>
      </c>
      <c r="W48" s="169">
        <f>'10'!F48*1000</f>
        <v>390655081545.17371</v>
      </c>
      <c r="X48" s="169">
        <f>'2'!M49*1000</f>
        <v>38771217572.426956</v>
      </c>
      <c r="Y48" s="169">
        <f>'12'!F48*1000</f>
        <v>403908089031.68658</v>
      </c>
      <c r="Z48" s="169">
        <f>'22'!E48*1000</f>
        <v>109746077559.86121</v>
      </c>
      <c r="AA48" s="169">
        <f>'16'!K48*1000</f>
        <v>48346793199.716194</v>
      </c>
      <c r="AB48" s="169">
        <f>'16'!L48*1000</f>
        <v>49024236949.812683</v>
      </c>
      <c r="AC48" s="169">
        <f>'26'!L48*1000</f>
        <v>104325870739.05963</v>
      </c>
      <c r="AD48" s="67">
        <f>'2'!L49*1000</f>
        <v>410307830741.12561</v>
      </c>
      <c r="AE48" s="169">
        <f>'28'!G49*1000</f>
        <v>95066487534.007858</v>
      </c>
    </row>
    <row r="49" spans="1:31" ht="13.65" customHeight="1">
      <c r="A49" s="98"/>
      <c r="B49" s="62" t="s">
        <v>707</v>
      </c>
      <c r="C49" s="98"/>
      <c r="D49" s="46"/>
      <c r="E49" s="734">
        <f t="shared" si="38"/>
        <v>29.173126652423093</v>
      </c>
      <c r="F49" s="632">
        <f t="shared" si="39"/>
        <v>96.082045215216112</v>
      </c>
      <c r="G49" s="632">
        <f t="shared" si="40"/>
        <v>15.489589177253512</v>
      </c>
      <c r="H49" s="632">
        <f t="shared" si="41"/>
        <v>16.121210932342322</v>
      </c>
      <c r="I49" s="632">
        <f t="shared" si="42"/>
        <v>24.684243949937919</v>
      </c>
      <c r="J49" s="632">
        <f t="shared" si="43"/>
        <v>394.30229510506717</v>
      </c>
      <c r="K49" s="632">
        <f t="shared" si="44"/>
        <v>20.430290246011175</v>
      </c>
      <c r="L49" s="632">
        <f t="shared" si="45"/>
        <v>19.995887685995278</v>
      </c>
      <c r="M49" s="632">
        <f t="shared" si="46"/>
        <v>4.4527389687701406</v>
      </c>
      <c r="N49" s="632">
        <f t="shared" si="47"/>
        <v>4.364586839255697</v>
      </c>
      <c r="O49" s="169">
        <f>'2'!G50*1000</f>
        <v>38458194664.451141</v>
      </c>
      <c r="P49" s="169">
        <f>'2'!H50*1000</f>
        <v>11219457837.695751</v>
      </c>
      <c r="Q49" s="169">
        <f>'2'!J50*1000</f>
        <v>10779884552.516939</v>
      </c>
      <c r="R49" s="169">
        <f>'18'!Z49*1000</f>
        <v>1737847926.974242</v>
      </c>
      <c r="S49" s="169">
        <f>'22'!F49*1000</f>
        <v>38382983102.231026</v>
      </c>
      <c r="T49" s="169">
        <f>'10'!H49*1000</f>
        <v>2229423577.6658192</v>
      </c>
      <c r="U49" s="169">
        <f>'10'!I49*1000</f>
        <v>3392449816</v>
      </c>
      <c r="V49" s="169">
        <f>'10'!J49*1000</f>
        <v>126627912344.74483</v>
      </c>
      <c r="W49" s="169">
        <f>'10'!F49*1000</f>
        <v>187872921236.27536</v>
      </c>
      <c r="X49" s="169">
        <f>'2'!M50*1000</f>
        <v>9734405195.8924961</v>
      </c>
      <c r="Y49" s="169">
        <f>'12'!F49*1000</f>
        <v>191676967253.75543</v>
      </c>
      <c r="Z49" s="169">
        <f>'22'!E49*1000</f>
        <v>39028740268.919029</v>
      </c>
      <c r="AA49" s="169">
        <f>'16'!K49*1000</f>
        <v>43461061428.864258</v>
      </c>
      <c r="AB49" s="169">
        <f>'16'!L49*1000</f>
        <v>44749566408.120026</v>
      </c>
      <c r="AC49" s="169">
        <f>'26'!L49*1000</f>
        <v>35419219493.981544</v>
      </c>
      <c r="AD49" s="67">
        <f>'2'!L50*1000</f>
        <v>191954384346.30588</v>
      </c>
      <c r="AE49" s="169">
        <f>'28'!G50*1000</f>
        <v>32644859734.939491</v>
      </c>
    </row>
    <row r="50" spans="1:31" ht="13.65" customHeight="1">
      <c r="A50" s="98"/>
      <c r="B50" s="62" t="s">
        <v>708</v>
      </c>
      <c r="C50" s="98"/>
      <c r="D50" s="46"/>
      <c r="E50" s="734">
        <f t="shared" si="38"/>
        <v>27.623332143747714</v>
      </c>
      <c r="F50" s="632">
        <f t="shared" si="39"/>
        <v>93.707146292551272</v>
      </c>
      <c r="G50" s="632">
        <f t="shared" si="40"/>
        <v>28.125515711359778</v>
      </c>
      <c r="H50" s="632">
        <f t="shared" si="41"/>
        <v>30.014269801315528</v>
      </c>
      <c r="I50" s="632">
        <f t="shared" si="42"/>
        <v>24.432895809232928</v>
      </c>
      <c r="J50" s="632">
        <f t="shared" si="43"/>
        <v>190.08768331682361</v>
      </c>
      <c r="K50" s="632">
        <f t="shared" si="44"/>
        <v>14.330677842963707</v>
      </c>
      <c r="L50" s="632">
        <f t="shared" si="45"/>
        <v>13.857498485987623</v>
      </c>
      <c r="M50" s="632">
        <f t="shared" si="46"/>
        <v>8.510940012908927</v>
      </c>
      <c r="N50" s="632">
        <f t="shared" si="47"/>
        <v>8.3125313436567101</v>
      </c>
      <c r="O50" s="169">
        <f>'2'!G51*1000</f>
        <v>49819197318.494263</v>
      </c>
      <c r="P50" s="169">
        <f>'2'!H51*1000</f>
        <v>13761722346.636724</v>
      </c>
      <c r="Q50" s="169">
        <f>'2'!J51*1000</f>
        <v>12895717291.737595</v>
      </c>
      <c r="R50" s="169">
        <f>'18'!Z50*1000</f>
        <v>3870555380.7570214</v>
      </c>
      <c r="S50" s="169">
        <f>'22'!F50*1000</f>
        <v>44266950823.468544</v>
      </c>
      <c r="T50" s="169">
        <f>'10'!H50*1000</f>
        <v>4475792222.7994709</v>
      </c>
      <c r="U50" s="169">
        <f>'10'!I50*1000</f>
        <v>5128624087</v>
      </c>
      <c r="V50" s="169">
        <f>'10'!J50*1000</f>
        <v>151458116416.39255</v>
      </c>
      <c r="W50" s="169">
        <f>'10'!F50*1000</f>
        <v>308896420033.63715</v>
      </c>
      <c r="X50" s="169">
        <f>'2'!M51*1000</f>
        <v>23287648126.937176</v>
      </c>
      <c r="Y50" s="169">
        <f>'12'!F50*1000</f>
        <v>314933881044.34631</v>
      </c>
      <c r="Z50" s="169">
        <f>'22'!E50*1000</f>
        <v>45477413480.607025</v>
      </c>
      <c r="AA50" s="169">
        <f>'16'!K50*1000</f>
        <v>47408446315.268311</v>
      </c>
      <c r="AB50" s="169">
        <f>'16'!L50*1000</f>
        <v>44836926502.927849</v>
      </c>
      <c r="AC50" s="169">
        <f>'26'!L50*1000</f>
        <v>43158766473.727081</v>
      </c>
      <c r="AD50" s="67">
        <f>'2'!L51*1000</f>
        <v>319444024246.00836</v>
      </c>
      <c r="AE50" s="169">
        <f>'28'!G51*1000</f>
        <v>39352240808.702187</v>
      </c>
    </row>
    <row r="51" spans="1:31" ht="13.65" customHeight="1">
      <c r="A51" s="98"/>
      <c r="B51" s="62" t="s">
        <v>709</v>
      </c>
      <c r="C51" s="98"/>
      <c r="D51" s="46"/>
      <c r="E51" s="734">
        <f t="shared" si="38"/>
        <v>27.861312492376928</v>
      </c>
      <c r="F51" s="632">
        <f t="shared" si="39"/>
        <v>94.306612197774015</v>
      </c>
      <c r="G51" s="632">
        <f t="shared" si="40"/>
        <v>34.59984537123637</v>
      </c>
      <c r="H51" s="632">
        <f t="shared" si="41"/>
        <v>36.688673853192512</v>
      </c>
      <c r="I51" s="632">
        <f t="shared" si="42"/>
        <v>14.133856253014795</v>
      </c>
      <c r="J51" s="632">
        <f t="shared" si="43"/>
        <v>282.64061906377623</v>
      </c>
      <c r="K51" s="632">
        <f t="shared" si="44"/>
        <v>12.111326597278115</v>
      </c>
      <c r="L51" s="632">
        <f t="shared" si="45"/>
        <v>11.935568696543116</v>
      </c>
      <c r="M51" s="632">
        <f t="shared" si="46"/>
        <v>10.115065694640203</v>
      </c>
      <c r="N51" s="632">
        <f t="shared" si="47"/>
        <v>8.9893308859295118</v>
      </c>
      <c r="O51" s="169">
        <f>'2'!G52*1000</f>
        <v>69142973980.465195</v>
      </c>
      <c r="P51" s="169">
        <f>'2'!H52*1000</f>
        <v>19264140047.220276</v>
      </c>
      <c r="Q51" s="169">
        <f>'2'!J52*1000</f>
        <v>18167357847.568104</v>
      </c>
      <c r="R51" s="169">
        <f>'18'!Z51*1000</f>
        <v>6665362668.4366369</v>
      </c>
      <c r="S51" s="169">
        <f>'22'!F51*1000</f>
        <v>63705919843.465179</v>
      </c>
      <c r="T51" s="169">
        <f>'10'!H51*1000</f>
        <v>6164469688.000001</v>
      </c>
      <c r="U51" s="169">
        <f>'10'!I51*1000</f>
        <v>8463044971.000001</v>
      </c>
      <c r="V51" s="169">
        <f>'10'!J51*1000</f>
        <v>400892753964.73096</v>
      </c>
      <c r="W51" s="169">
        <f>'10'!F51*1000</f>
        <v>526002823322.28052</v>
      </c>
      <c r="X51" s="169">
        <f>'2'!M52*1000</f>
        <v>22539548651.742199</v>
      </c>
      <c r="Y51" s="169">
        <f>'12'!F51*1000</f>
        <v>534630006622.93286</v>
      </c>
      <c r="Z51" s="169">
        <f>'22'!E51*1000</f>
        <v>65895396724.595634</v>
      </c>
      <c r="AA51" s="169">
        <f>'16'!K51*1000</f>
        <v>178280240275</v>
      </c>
      <c r="AB51" s="169">
        <f>'16'!L51*1000</f>
        <v>172884282062</v>
      </c>
      <c r="AC51" s="169">
        <f>'26'!L51*1000</f>
        <v>63375142127.811073</v>
      </c>
      <c r="AD51" s="67">
        <f>'2'!L52*1000</f>
        <v>533748508036.45612</v>
      </c>
      <c r="AE51" s="169">
        <f>'28'!G52*1000</f>
        <v>58729037469.419067</v>
      </c>
    </row>
    <row r="52" spans="1:31" ht="13.65" customHeight="1">
      <c r="A52" s="98"/>
      <c r="B52" s="62" t="s">
        <v>710</v>
      </c>
      <c r="C52" s="98"/>
      <c r="D52" s="46"/>
      <c r="E52" s="734">
        <f t="shared" si="38"/>
        <v>18.029913012530958</v>
      </c>
      <c r="F52" s="632">
        <f t="shared" si="39"/>
        <v>92.92382363900083</v>
      </c>
      <c r="G52" s="632">
        <f t="shared" si="40"/>
        <v>49.911341464103884</v>
      </c>
      <c r="H52" s="632">
        <f t="shared" si="41"/>
        <v>53.712104721394319</v>
      </c>
      <c r="I52" s="632">
        <f t="shared" si="42"/>
        <v>12.914094544955859</v>
      </c>
      <c r="J52" s="632">
        <f t="shared" si="43"/>
        <v>432.89350268379093</v>
      </c>
      <c r="K52" s="632">
        <f t="shared" si="44"/>
        <v>11.178204262356811</v>
      </c>
      <c r="L52" s="632">
        <f t="shared" si="45"/>
        <v>11.094644863309167</v>
      </c>
      <c r="M52" s="632">
        <f t="shared" si="46"/>
        <v>11.660632422003385</v>
      </c>
      <c r="N52" s="632">
        <f t="shared" si="47"/>
        <v>8.6830218045596688</v>
      </c>
      <c r="O52" s="169">
        <f>'2'!G53*1000</f>
        <v>77942962789.238968</v>
      </c>
      <c r="P52" s="169">
        <f>'2'!H53*1000</f>
        <v>14053048390.28916</v>
      </c>
      <c r="Q52" s="169">
        <f>'2'!J53*1000</f>
        <v>13058629902.095743</v>
      </c>
      <c r="R52" s="169">
        <f>'18'!Z52*1000</f>
        <v>7014064968.192977</v>
      </c>
      <c r="S52" s="169">
        <f>'22'!F52*1000</f>
        <v>57295025575.080673</v>
      </c>
      <c r="T52" s="169">
        <f>'10'!H52*1000</f>
        <v>750804303.35462511</v>
      </c>
      <c r="U52" s="169">
        <f>'10'!I52*1000</f>
        <v>9405852197</v>
      </c>
      <c r="V52" s="169">
        <f>'10'!J52*1000</f>
        <v>407821045016.55493</v>
      </c>
      <c r="W52" s="169">
        <f>'10'!F52*1000</f>
        <v>512560195093.45233</v>
      </c>
      <c r="X52" s="169">
        <f>'2'!M53*1000</f>
        <v>13235362790.125332</v>
      </c>
      <c r="Y52" s="169">
        <f>'12'!F52*1000</f>
        <v>519024631799.74255</v>
      </c>
      <c r="Z52" s="169">
        <f>'22'!E52*1000</f>
        <v>60151668574.661301</v>
      </c>
      <c r="AA52" s="169">
        <f>'16'!K52*1000</f>
        <v>23665647638.354626</v>
      </c>
      <c r="AB52" s="169">
        <f>'16'!L52*1000</f>
        <v>19161689391.35463</v>
      </c>
      <c r="AC52" s="169">
        <f>'26'!L52*1000</f>
        <v>56824044258.468376</v>
      </c>
      <c r="AD52" s="67">
        <f>'2'!L53*1000</f>
        <v>516420545956.90283</v>
      </c>
      <c r="AE52" s="169">
        <f>'28'!G53*1000</f>
        <v>53978035550.727104</v>
      </c>
    </row>
    <row r="53" spans="1:31" ht="13.65" customHeight="1">
      <c r="A53" s="1100" t="s">
        <v>712</v>
      </c>
      <c r="B53" s="1100"/>
      <c r="C53" s="1100"/>
      <c r="D53" s="2"/>
      <c r="E53" s="734"/>
      <c r="F53" s="632"/>
      <c r="G53" s="632"/>
      <c r="H53" s="632"/>
      <c r="I53" s="632"/>
      <c r="J53" s="632"/>
      <c r="K53" s="632"/>
      <c r="L53" s="632"/>
      <c r="M53" s="632"/>
      <c r="N53" s="632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</row>
    <row r="54" spans="1:31" ht="13.65" customHeight="1">
      <c r="A54" s="44"/>
      <c r="B54" s="62" t="s">
        <v>701</v>
      </c>
      <c r="C54" s="44"/>
      <c r="D54" s="180"/>
      <c r="E54" s="734">
        <f t="shared" ref="E54:E63" si="48">P54/O54*100</f>
        <v>20.25533939654742</v>
      </c>
      <c r="F54" s="632">
        <f t="shared" ref="F54:F63" si="49">Q54/P54*100</f>
        <v>88.217184513565556</v>
      </c>
      <c r="G54" s="632">
        <f t="shared" ref="G54:G63" si="50">R54/P54*100</f>
        <v>30.595357627999853</v>
      </c>
      <c r="H54" s="632">
        <f t="shared" ref="H54:H63" si="51">R54/Q54*100</f>
        <v>34.681856824953492</v>
      </c>
      <c r="I54" s="632">
        <f t="shared" ref="I54:I63" si="52">AE54/(T54+U54+V54)*100</f>
        <v>943.10043028262191</v>
      </c>
      <c r="J54" s="632">
        <f t="shared" ref="J54:J63" si="53">S54/X54*100</f>
        <v>267.64412343026561</v>
      </c>
      <c r="K54" s="632">
        <f t="shared" ref="K54:K63" si="54">S54/W54*100</f>
        <v>197.79065079189593</v>
      </c>
      <c r="L54" s="632">
        <f t="shared" ref="L54:L63" si="55">S54/AD54*100</f>
        <v>129.17962283930828</v>
      </c>
      <c r="M54" s="632">
        <f t="shared" ref="M54:M63" si="56">R54/Z54*100</f>
        <v>6.5072375427933054</v>
      </c>
      <c r="N54" s="632">
        <f t="shared" ref="N54:N63" si="57">(S54-AC54+AA54-AB54)/S54*100</f>
        <v>6.3346763138425164</v>
      </c>
      <c r="O54" s="169">
        <f>'2'!G55*1000</f>
        <v>20927307778.710293</v>
      </c>
      <c r="P54" s="169">
        <f>'2'!H55*1000</f>
        <v>4238897217.1378388</v>
      </c>
      <c r="Q54" s="169">
        <f>'2'!J55*1000</f>
        <v>3739435779.3828826</v>
      </c>
      <c r="R54" s="169">
        <f>'18'!Z54*1000</f>
        <v>1296905763.0666552</v>
      </c>
      <c r="S54" s="169">
        <f>'22'!F54*1000</f>
        <v>19867961193.907249</v>
      </c>
      <c r="T54" s="169">
        <f>'10'!H54*1000</f>
        <v>570508361.61692798</v>
      </c>
      <c r="U54" s="169">
        <f>'10'!I54*1000</f>
        <v>0</v>
      </c>
      <c r="V54" s="169">
        <f>'10'!J54*1000</f>
        <v>1047409666.5443816</v>
      </c>
      <c r="W54" s="169">
        <f>'10'!F54*1000</f>
        <v>10044944548.370584</v>
      </c>
      <c r="X54" s="169">
        <f>'2'!M55*1000</f>
        <v>7423275706.2883263</v>
      </c>
      <c r="Y54" s="169">
        <f>'12'!F54*1000</f>
        <v>13482697595.441282</v>
      </c>
      <c r="Z54" s="169">
        <f>'22'!E54*1000</f>
        <v>19930204707.26421</v>
      </c>
      <c r="AA54" s="169">
        <f>'16'!K54*1000</f>
        <v>880323108.40677166</v>
      </c>
      <c r="AB54" s="169">
        <f>'16'!L54*1000</f>
        <v>1059316767.0117751</v>
      </c>
      <c r="AC54" s="169">
        <f>'26'!L54*1000</f>
        <v>18430396503.508381</v>
      </c>
      <c r="AD54" s="458">
        <f>'2'!L55*1000</f>
        <v>15380104661.415371</v>
      </c>
      <c r="AE54" s="169">
        <f>'28'!G55*1000</f>
        <v>15258591885.209423</v>
      </c>
    </row>
    <row r="55" spans="1:31" ht="13.65" customHeight="1">
      <c r="A55" s="6"/>
      <c r="B55" s="62" t="s">
        <v>702</v>
      </c>
      <c r="C55" s="6"/>
      <c r="D55" s="2"/>
      <c r="E55" s="734">
        <f t="shared" si="48"/>
        <v>22.829972839160465</v>
      </c>
      <c r="F55" s="632">
        <f t="shared" si="49"/>
        <v>90.316760370979594</v>
      </c>
      <c r="G55" s="632">
        <f t="shared" si="50"/>
        <v>26.863414528469505</v>
      </c>
      <c r="H55" s="632">
        <f t="shared" si="51"/>
        <v>29.743554151108821</v>
      </c>
      <c r="I55" s="632">
        <f t="shared" si="52"/>
        <v>563.76379069284303</v>
      </c>
      <c r="J55" s="632">
        <f t="shared" si="53"/>
        <v>164.12433131340038</v>
      </c>
      <c r="K55" s="632">
        <f t="shared" si="54"/>
        <v>160.76894432299409</v>
      </c>
      <c r="L55" s="632">
        <f t="shared" si="55"/>
        <v>87.532332071062697</v>
      </c>
      <c r="M55" s="632">
        <f t="shared" si="56"/>
        <v>6.1993410372015054</v>
      </c>
      <c r="N55" s="632">
        <f t="shared" si="57"/>
        <v>6.4140962915275921</v>
      </c>
      <c r="O55" s="169">
        <f>'2'!G56*1000</f>
        <v>16101213708.59094</v>
      </c>
      <c r="P55" s="169">
        <f>'2'!H56*1000</f>
        <v>3675902716.4464931</v>
      </c>
      <c r="Q55" s="169">
        <f>'2'!J56*1000</f>
        <v>3319956247.8833084</v>
      </c>
      <c r="R55" s="169">
        <f>'18'!Z55*1000</f>
        <v>987472984.38229239</v>
      </c>
      <c r="S55" s="169">
        <f>'22'!F55*1000</f>
        <v>15909433707.075127</v>
      </c>
      <c r="T55" s="169">
        <f>'10'!H55*1000</f>
        <v>743208942.94635797</v>
      </c>
      <c r="U55" s="169">
        <f>'10'!I55*1000</f>
        <v>88308332.436530009</v>
      </c>
      <c r="V55" s="169">
        <f>'10'!J55*1000</f>
        <v>1309621707.0774186</v>
      </c>
      <c r="W55" s="169">
        <f>'10'!F55*1000</f>
        <v>9895837640.8270473</v>
      </c>
      <c r="X55" s="169">
        <f>'2'!M56*1000</f>
        <v>9693525377.8402805</v>
      </c>
      <c r="Y55" s="169">
        <f>'12'!F55*1000</f>
        <v>12631622778.603357</v>
      </c>
      <c r="Z55" s="169">
        <f>'22'!E55*1000</f>
        <v>15928676587.66609</v>
      </c>
      <c r="AA55" s="169">
        <f>'16'!K55*1000</f>
        <v>790277488.6849941</v>
      </c>
      <c r="AB55" s="169">
        <f>'16'!L55*1000</f>
        <v>1201769011.2113481</v>
      </c>
      <c r="AC55" s="169">
        <f>'26'!L55*1000</f>
        <v>14477495787.140226</v>
      </c>
      <c r="AD55" s="458">
        <f>'2'!L56*1000</f>
        <v>18175493935.38279</v>
      </c>
      <c r="AE55" s="169">
        <f>'28'!G56*1000</f>
        <v>12070966291.520391</v>
      </c>
    </row>
    <row r="56" spans="1:31" ht="13.65" customHeight="1">
      <c r="A56" s="98"/>
      <c r="B56" s="62" t="s">
        <v>703</v>
      </c>
      <c r="C56" s="98"/>
      <c r="D56" s="46"/>
      <c r="E56" s="734">
        <f t="shared" si="48"/>
        <v>24.060757716302493</v>
      </c>
      <c r="F56" s="632">
        <f t="shared" si="49"/>
        <v>90.309931718794047</v>
      </c>
      <c r="G56" s="632">
        <f t="shared" si="50"/>
        <v>29.896521560423455</v>
      </c>
      <c r="H56" s="632">
        <f t="shared" si="51"/>
        <v>33.104356288868516</v>
      </c>
      <c r="I56" s="632">
        <f t="shared" si="52"/>
        <v>429.50044695617686</v>
      </c>
      <c r="J56" s="632">
        <f t="shared" si="53"/>
        <v>166.68625060010027</v>
      </c>
      <c r="K56" s="632">
        <f t="shared" si="54"/>
        <v>131.7549973114362</v>
      </c>
      <c r="L56" s="632">
        <f t="shared" si="55"/>
        <v>79.914339407967745</v>
      </c>
      <c r="M56" s="632">
        <f t="shared" si="56"/>
        <v>7.3273946636483096</v>
      </c>
      <c r="N56" s="632">
        <f t="shared" si="57"/>
        <v>7.7884632562396581</v>
      </c>
      <c r="O56" s="169">
        <f>'2'!G57*1000</f>
        <v>34437509208.553223</v>
      </c>
      <c r="P56" s="169">
        <f>'2'!H57*1000</f>
        <v>8285925654.1993513</v>
      </c>
      <c r="Q56" s="169">
        <f>'2'!J57*1000</f>
        <v>7483013800.5774727</v>
      </c>
      <c r="R56" s="169">
        <f>'18'!Z56*1000</f>
        <v>2477203549.6883674</v>
      </c>
      <c r="S56" s="169">
        <f>'22'!F56*1000</f>
        <v>33781696629.58321</v>
      </c>
      <c r="T56" s="169">
        <f>'10'!H56*1000</f>
        <v>2092294122.6675045</v>
      </c>
      <c r="U56" s="169">
        <f>'10'!I56*1000</f>
        <v>13051858.797882091</v>
      </c>
      <c r="V56" s="169">
        <f>'10'!J56*1000</f>
        <v>3899890218.7046227</v>
      </c>
      <c r="W56" s="169">
        <f>'10'!F56*1000</f>
        <v>25639783931.482796</v>
      </c>
      <c r="X56" s="169">
        <f>'2'!M57*1000</f>
        <v>20266636574.980282</v>
      </c>
      <c r="Y56" s="169">
        <f>'12'!F56*1000</f>
        <v>29976285582.409668</v>
      </c>
      <c r="Z56" s="169">
        <f>'22'!E56*1000</f>
        <v>33807426287.244202</v>
      </c>
      <c r="AA56" s="169">
        <f>'16'!K56*1000</f>
        <v>2070049557.1435978</v>
      </c>
      <c r="AB56" s="169">
        <f>'16'!L56*1000</f>
        <v>2523882214.1592207</v>
      </c>
      <c r="AC56" s="169">
        <f>'26'!L56*1000</f>
        <v>30696788943.238148</v>
      </c>
      <c r="AD56" s="458">
        <f>'2'!L57*1000</f>
        <v>42272384255.253014</v>
      </c>
      <c r="AE56" s="169">
        <f>'28'!G57*1000</f>
        <v>25792516320.504322</v>
      </c>
    </row>
    <row r="57" spans="1:31" ht="13.65" customHeight="1">
      <c r="A57" s="98"/>
      <c r="B57" s="62" t="s">
        <v>704</v>
      </c>
      <c r="C57" s="98"/>
      <c r="D57" s="46"/>
      <c r="E57" s="734">
        <f t="shared" si="48"/>
        <v>25.12801717376778</v>
      </c>
      <c r="F57" s="632">
        <f t="shared" si="49"/>
        <v>92.633478084144201</v>
      </c>
      <c r="G57" s="632">
        <f t="shared" si="50"/>
        <v>23.030054902174108</v>
      </c>
      <c r="H57" s="632">
        <f t="shared" si="51"/>
        <v>24.861481376370875</v>
      </c>
      <c r="I57" s="632">
        <f t="shared" si="52"/>
        <v>227.37592574524697</v>
      </c>
      <c r="J57" s="632">
        <f t="shared" si="53"/>
        <v>182.96955407902212</v>
      </c>
      <c r="K57" s="632">
        <f t="shared" si="54"/>
        <v>89.978399045983878</v>
      </c>
      <c r="L57" s="632">
        <f t="shared" si="55"/>
        <v>64.473569590876636</v>
      </c>
      <c r="M57" s="632">
        <f t="shared" si="56"/>
        <v>5.8094749300151349</v>
      </c>
      <c r="N57" s="632">
        <f t="shared" si="57"/>
        <v>6.1364872529042813</v>
      </c>
      <c r="O57" s="169">
        <f>'2'!G58*1000</f>
        <v>52202187758.162552</v>
      </c>
      <c r="P57" s="169">
        <f>'2'!H58*1000</f>
        <v>13117374704.953588</v>
      </c>
      <c r="Q57" s="169">
        <f>'2'!J58*1000</f>
        <v>12151080422.528257</v>
      </c>
      <c r="R57" s="169">
        <f>'18'!Z57*1000</f>
        <v>3020938596.2747102</v>
      </c>
      <c r="S57" s="169">
        <f>'22'!F57*1000</f>
        <v>51731037194.535736</v>
      </c>
      <c r="T57" s="169">
        <f>'10'!H57*1000</f>
        <v>3114591729.1066375</v>
      </c>
      <c r="U57" s="169">
        <f>'10'!I57*1000</f>
        <v>224639407.2580798</v>
      </c>
      <c r="V57" s="169">
        <f>'10'!J57*1000</f>
        <v>13656224744.247068</v>
      </c>
      <c r="W57" s="169">
        <f>'10'!F57*1000</f>
        <v>57492729080.563377</v>
      </c>
      <c r="X57" s="169">
        <f>'2'!M58*1000</f>
        <v>28273030152.43388</v>
      </c>
      <c r="Y57" s="169">
        <f>'12'!F57*1000</f>
        <v>63672591799.303383</v>
      </c>
      <c r="Z57" s="169">
        <f>'22'!E57*1000</f>
        <v>52000200236.113937</v>
      </c>
      <c r="AA57" s="169">
        <f>'16'!K57*1000</f>
        <v>4809222197.2071342</v>
      </c>
      <c r="AB57" s="169">
        <f>'16'!L57*1000</f>
        <v>7536669845.5778885</v>
      </c>
      <c r="AC57" s="169">
        <f>'26'!L57*1000</f>
        <v>45829121042.927124</v>
      </c>
      <c r="AD57" s="458">
        <f>'2'!L58*1000</f>
        <v>80236037065.73114</v>
      </c>
      <c r="AE57" s="169">
        <f>'28'!G58*1000</f>
        <v>38643575143.166061</v>
      </c>
    </row>
    <row r="58" spans="1:31" ht="13.65" customHeight="1">
      <c r="A58" s="98"/>
      <c r="B58" s="62" t="s">
        <v>705</v>
      </c>
      <c r="C58" s="98"/>
      <c r="D58" s="46"/>
      <c r="E58" s="734">
        <f t="shared" si="48"/>
        <v>22.402973518465682</v>
      </c>
      <c r="F58" s="632">
        <f t="shared" si="49"/>
        <v>90.644859933048309</v>
      </c>
      <c r="G58" s="632">
        <f t="shared" si="50"/>
        <v>15.610279531833196</v>
      </c>
      <c r="H58" s="632">
        <f t="shared" si="51"/>
        <v>17.221362075426217</v>
      </c>
      <c r="I58" s="632">
        <f t="shared" si="52"/>
        <v>131.31652889955626</v>
      </c>
      <c r="J58" s="632">
        <f t="shared" si="53"/>
        <v>204.62009992271106</v>
      </c>
      <c r="K58" s="632">
        <f t="shared" si="54"/>
        <v>65.381386974526549</v>
      </c>
      <c r="L58" s="632">
        <f t="shared" si="55"/>
        <v>53.345721737068544</v>
      </c>
      <c r="M58" s="632">
        <f t="shared" si="56"/>
        <v>3.5321668233341432</v>
      </c>
      <c r="N58" s="632">
        <f t="shared" si="57"/>
        <v>3.9977114297843652</v>
      </c>
      <c r="O58" s="169">
        <f>'2'!G59*1000</f>
        <v>51277901523.455376</v>
      </c>
      <c r="P58" s="169">
        <f>'2'!H59*1000</f>
        <v>11487774699.124619</v>
      </c>
      <c r="Q58" s="169">
        <f>'2'!J59*1000</f>
        <v>10413077285.445673</v>
      </c>
      <c r="R58" s="169">
        <f>'18'!Z58*1000</f>
        <v>1793273742.5205629</v>
      </c>
      <c r="S58" s="169">
        <f>'22'!F58*1000</f>
        <v>50492297071.599243</v>
      </c>
      <c r="T58" s="169">
        <f>'10'!H58*1000</f>
        <v>4407350316.7260199</v>
      </c>
      <c r="U58" s="169">
        <f>'10'!I58*1000</f>
        <v>1391158662.0683439</v>
      </c>
      <c r="V58" s="169">
        <f>'10'!J58*1000</f>
        <v>24703295234.985035</v>
      </c>
      <c r="W58" s="169">
        <f>'10'!F58*1000</f>
        <v>77227326320.366547</v>
      </c>
      <c r="X58" s="169">
        <f>'2'!M59*1000</f>
        <v>24676117884.152706</v>
      </c>
      <c r="Y58" s="169">
        <f>'12'!F58*1000</f>
        <v>84126677298.014465</v>
      </c>
      <c r="Z58" s="169">
        <f>'22'!E58*1000</f>
        <v>50769791808.0728</v>
      </c>
      <c r="AA58" s="169">
        <f>'16'!K58*1000</f>
        <v>7290159940.9228907</v>
      </c>
      <c r="AB58" s="169">
        <f>'16'!L58*1000</f>
        <v>8587032134.6868839</v>
      </c>
      <c r="AC58" s="169">
        <f>'26'!L58*1000</f>
        <v>47176888546.64325</v>
      </c>
      <c r="AD58" s="458">
        <f>'2'!L59*1000</f>
        <v>94651071215.170151</v>
      </c>
      <c r="AE58" s="169">
        <f>'28'!G59*1000</f>
        <v>40053910545.273697</v>
      </c>
    </row>
    <row r="59" spans="1:31" ht="13.65" customHeight="1">
      <c r="A59" s="98"/>
      <c r="B59" s="62" t="s">
        <v>706</v>
      </c>
      <c r="C59" s="98"/>
      <c r="D59" s="46"/>
      <c r="E59" s="734">
        <f t="shared" si="48"/>
        <v>23.333863310302931</v>
      </c>
      <c r="F59" s="632">
        <f t="shared" si="49"/>
        <v>90.71253433269618</v>
      </c>
      <c r="G59" s="632">
        <f t="shared" si="50"/>
        <v>6.7055902261477289</v>
      </c>
      <c r="H59" s="632">
        <f t="shared" si="51"/>
        <v>7.3921319423778717</v>
      </c>
      <c r="I59" s="632">
        <f t="shared" si="52"/>
        <v>80.602161463579378</v>
      </c>
      <c r="J59" s="632">
        <f t="shared" si="53"/>
        <v>190.13584686757207</v>
      </c>
      <c r="K59" s="632">
        <f t="shared" si="54"/>
        <v>43.453364819805387</v>
      </c>
      <c r="L59" s="632">
        <f t="shared" si="55"/>
        <v>38.911784852879755</v>
      </c>
      <c r="M59" s="632">
        <f t="shared" si="56"/>
        <v>1.5289409637213953</v>
      </c>
      <c r="N59" s="632">
        <f t="shared" si="57"/>
        <v>2.0233467026192815</v>
      </c>
      <c r="O59" s="169">
        <f>'2'!G60*1000</f>
        <v>80468185140.546707</v>
      </c>
      <c r="P59" s="169">
        <f>'2'!H60*1000</f>
        <v>18776336328.976662</v>
      </c>
      <c r="Q59" s="169">
        <f>'2'!J60*1000</f>
        <v>17032490538.845461</v>
      </c>
      <c r="R59" s="169">
        <f>'18'!Z59*1000</f>
        <v>1259064173.7044842</v>
      </c>
      <c r="S59" s="169">
        <f>'22'!F59*1000</f>
        <v>81357746279.208099</v>
      </c>
      <c r="T59" s="169">
        <f>'10'!H59*1000</f>
        <v>7693409641.7369547</v>
      </c>
      <c r="U59" s="169">
        <f>'10'!I59*1000</f>
        <v>2286739476.3040619</v>
      </c>
      <c r="V59" s="169">
        <f>'10'!J59*1000</f>
        <v>74667517539.593475</v>
      </c>
      <c r="W59" s="169">
        <f>'10'!F59*1000</f>
        <v>187230026067.22522</v>
      </c>
      <c r="X59" s="169">
        <f>'2'!M60*1000</f>
        <v>42789272838.105614</v>
      </c>
      <c r="Y59" s="169">
        <f>'12'!F59*1000</f>
        <v>200016788896.52405</v>
      </c>
      <c r="Z59" s="169">
        <f>'22'!E59*1000</f>
        <v>82348776282.37265</v>
      </c>
      <c r="AA59" s="169">
        <f>'16'!K59*1000</f>
        <v>20744157602.569183</v>
      </c>
      <c r="AB59" s="169">
        <f>'16'!L59*1000</f>
        <v>23465598077.107109</v>
      </c>
      <c r="AC59" s="169">
        <f>'26'!L59*1000</f>
        <v>76990156528.004456</v>
      </c>
      <c r="AD59" s="458">
        <f>'2'!L60*1000</f>
        <v>209082535244.29895</v>
      </c>
      <c r="AE59" s="169">
        <f>'28'!G60*1000</f>
        <v>68227848954.539001</v>
      </c>
    </row>
    <row r="60" spans="1:31" ht="13.65" customHeight="1">
      <c r="A60" s="98"/>
      <c r="B60" s="62" t="s">
        <v>707</v>
      </c>
      <c r="C60" s="98"/>
      <c r="D60" s="46"/>
      <c r="E60" s="734">
        <f t="shared" si="48"/>
        <v>15.110796601137825</v>
      </c>
      <c r="F60" s="632">
        <f t="shared" si="49"/>
        <v>91.073625613087344</v>
      </c>
      <c r="G60" s="632">
        <f t="shared" si="50"/>
        <v>11.509792239888386</v>
      </c>
      <c r="H60" s="632">
        <f t="shared" si="51"/>
        <v>12.637898362349176</v>
      </c>
      <c r="I60" s="632">
        <f t="shared" si="52"/>
        <v>43.564497701582674</v>
      </c>
      <c r="J60" s="632">
        <f t="shared" si="53"/>
        <v>235.75025766911008</v>
      </c>
      <c r="K60" s="632">
        <f t="shared" si="54"/>
        <v>29.091004991591145</v>
      </c>
      <c r="L60" s="632">
        <f t="shared" si="55"/>
        <v>27.906091485403184</v>
      </c>
      <c r="M60" s="632">
        <f t="shared" si="56"/>
        <v>2.5815563956148</v>
      </c>
      <c r="N60" s="632">
        <f t="shared" si="57"/>
        <v>3.0922472333572757</v>
      </c>
      <c r="O60" s="169">
        <f>'2'!G61*1000</f>
        <v>52879289661.043015</v>
      </c>
      <c r="P60" s="169">
        <f>'2'!H61*1000</f>
        <v>7990481904.8067131</v>
      </c>
      <c r="Q60" s="169">
        <f>'2'!J61*1000</f>
        <v>7277221574.6651564</v>
      </c>
      <c r="R60" s="169">
        <f>'18'!Z60*1000</f>
        <v>919687866.20912862</v>
      </c>
      <c r="S60" s="169">
        <f>'22'!F60*1000</f>
        <v>35131183246.266655</v>
      </c>
      <c r="T60" s="169">
        <f>'10'!H60*1000</f>
        <v>3890905966.3533797</v>
      </c>
      <c r="U60" s="169">
        <f>'10'!I60*1000</f>
        <v>3892802486.2194772</v>
      </c>
      <c r="V60" s="169">
        <f>'10'!J60*1000</f>
        <v>60417181498.222336</v>
      </c>
      <c r="W60" s="169">
        <f>'10'!F60*1000</f>
        <v>120763044303.28702</v>
      </c>
      <c r="X60" s="169">
        <f>'2'!M61*1000</f>
        <v>14901864198.840208</v>
      </c>
      <c r="Y60" s="169">
        <f>'12'!F60*1000</f>
        <v>125938158530.40219</v>
      </c>
      <c r="Z60" s="169">
        <f>'22'!E60*1000</f>
        <v>35625325395.616783</v>
      </c>
      <c r="AA60" s="169">
        <f>'16'!K60*1000</f>
        <v>11981143686.124483</v>
      </c>
      <c r="AB60" s="169">
        <f>'16'!L60*1000</f>
        <v>12777259453.05438</v>
      </c>
      <c r="AC60" s="169">
        <f>'26'!L60*1000</f>
        <v>33248724437.358402</v>
      </c>
      <c r="AD60" s="458">
        <f>'2'!L61*1000</f>
        <v>125890733443.06456</v>
      </c>
      <c r="AE60" s="169">
        <f>'28'!G61*1000</f>
        <v>29711375135.073105</v>
      </c>
    </row>
    <row r="61" spans="1:31" ht="13.65" customHeight="1">
      <c r="A61" s="98"/>
      <c r="B61" s="62" t="s">
        <v>708</v>
      </c>
      <c r="C61" s="98"/>
      <c r="D61" s="46"/>
      <c r="E61" s="734">
        <f t="shared" si="48"/>
        <v>26.292301483059731</v>
      </c>
      <c r="F61" s="632">
        <f t="shared" si="49"/>
        <v>92.985361144792705</v>
      </c>
      <c r="G61" s="632">
        <f t="shared" si="50"/>
        <v>24.756394492734938</v>
      </c>
      <c r="H61" s="632">
        <f t="shared" si="51"/>
        <v>26.623969824868848</v>
      </c>
      <c r="I61" s="632">
        <f t="shared" si="52"/>
        <v>39.122216242155531</v>
      </c>
      <c r="J61" s="632">
        <f t="shared" si="53"/>
        <v>252.17027499818664</v>
      </c>
      <c r="K61" s="632">
        <f t="shared" si="54"/>
        <v>28.27404722083579</v>
      </c>
      <c r="L61" s="632">
        <f t="shared" si="55"/>
        <v>26.693671877347708</v>
      </c>
      <c r="M61" s="632">
        <f t="shared" si="56"/>
        <v>6.6671166589319597</v>
      </c>
      <c r="N61" s="632">
        <f t="shared" si="57"/>
        <v>6.5058944726656129</v>
      </c>
      <c r="O61" s="169">
        <f>'2'!G62*1000</f>
        <v>53587921461.216187</v>
      </c>
      <c r="P61" s="169">
        <f>'2'!H62*1000</f>
        <v>14089497869.088228</v>
      </c>
      <c r="Q61" s="169">
        <f>'2'!J62*1000</f>
        <v>13101170477.059563</v>
      </c>
      <c r="R61" s="169">
        <f>'18'!Z61*1000</f>
        <v>3488051674.5169644</v>
      </c>
      <c r="S61" s="169">
        <f>'22'!F61*1000</f>
        <v>51575011504.016815</v>
      </c>
      <c r="T61" s="169">
        <f>'10'!H61*1000</f>
        <v>6510069411.2066631</v>
      </c>
      <c r="U61" s="169">
        <f>'10'!I61*1000</f>
        <v>675144827.99425375</v>
      </c>
      <c r="V61" s="169">
        <f>'10'!J61*1000</f>
        <v>105546103222.9471</v>
      </c>
      <c r="W61" s="169">
        <f>'10'!F61*1000</f>
        <v>182411138742.13953</v>
      </c>
      <c r="X61" s="169">
        <f>'2'!M62*1000</f>
        <v>20452454796.42186</v>
      </c>
      <c r="Y61" s="169">
        <f>'12'!F61*1000</f>
        <v>187085497167.19977</v>
      </c>
      <c r="Z61" s="169">
        <f>'22'!E61*1000</f>
        <v>52317243764.499146</v>
      </c>
      <c r="AA61" s="169">
        <f>'16'!K61*1000</f>
        <v>20819579573.412712</v>
      </c>
      <c r="AB61" s="169">
        <f>'16'!L61*1000</f>
        <v>20355906722.689232</v>
      </c>
      <c r="AC61" s="169">
        <f>'26'!L61*1000</f>
        <v>48683268532.023811</v>
      </c>
      <c r="AD61" s="458">
        <f>'2'!L62*1000</f>
        <v>193210629624.10745</v>
      </c>
      <c r="AE61" s="169">
        <f>'28'!G62*1000</f>
        <v>44102989790.172379</v>
      </c>
    </row>
    <row r="62" spans="1:31" ht="13.65" customHeight="1">
      <c r="A62" s="98"/>
      <c r="B62" s="62" t="s">
        <v>709</v>
      </c>
      <c r="C62" s="98"/>
      <c r="D62" s="46"/>
      <c r="E62" s="734">
        <f t="shared" si="48"/>
        <v>24.144055447240277</v>
      </c>
      <c r="F62" s="632">
        <f t="shared" si="49"/>
        <v>91.627138507839163</v>
      </c>
      <c r="G62" s="632">
        <f t="shared" si="50"/>
        <v>-2.0821604387485717</v>
      </c>
      <c r="H62" s="632">
        <f t="shared" si="51"/>
        <v>-2.2724276591595545</v>
      </c>
      <c r="I62" s="632">
        <f t="shared" si="52"/>
        <v>25.484497187169481</v>
      </c>
      <c r="J62" s="632">
        <f t="shared" si="53"/>
        <v>153.83847438381702</v>
      </c>
      <c r="K62" s="632">
        <f t="shared" si="54"/>
        <v>15.948968499971356</v>
      </c>
      <c r="L62" s="632">
        <f t="shared" si="55"/>
        <v>15.259436317251634</v>
      </c>
      <c r="M62" s="632">
        <f t="shared" si="56"/>
        <v>-0.55336683423377331</v>
      </c>
      <c r="N62" s="632">
        <f t="shared" si="57"/>
        <v>-0.87284962703040281</v>
      </c>
      <c r="O62" s="169">
        <f>'2'!G63*1000</f>
        <v>60581346645.246239</v>
      </c>
      <c r="P62" s="169">
        <f>'2'!H63*1000</f>
        <v>14626793924.713089</v>
      </c>
      <c r="Q62" s="169">
        <f>'2'!J63*1000</f>
        <v>13402112728.653065</v>
      </c>
      <c r="R62" s="169">
        <f>'18'!Z62*1000</f>
        <v>-304553316.55765551</v>
      </c>
      <c r="S62" s="169">
        <f>'22'!F62*1000</f>
        <v>53416139013.966469</v>
      </c>
      <c r="T62" s="169">
        <f>'10'!H62*1000</f>
        <v>13785164527.212357</v>
      </c>
      <c r="U62" s="169">
        <f>'10'!I62*1000</f>
        <v>4103250930.9418211</v>
      </c>
      <c r="V62" s="169">
        <f>'10'!J62*1000</f>
        <v>192815681460.42099</v>
      </c>
      <c r="W62" s="169">
        <f>'10'!F62*1000</f>
        <v>334919082786.21533</v>
      </c>
      <c r="X62" s="169">
        <f>'2'!M63*1000</f>
        <v>34722223571.131279</v>
      </c>
      <c r="Y62" s="169">
        <f>'12'!F62*1000</f>
        <v>346881915104.17151</v>
      </c>
      <c r="Z62" s="169">
        <f>'22'!E62*1000</f>
        <v>55036423890.376312</v>
      </c>
      <c r="AA62" s="169">
        <f>'16'!K62*1000</f>
        <v>62877838382.775055</v>
      </c>
      <c r="AB62" s="169">
        <f>'16'!L62*1000</f>
        <v>57108364877.680519</v>
      </c>
      <c r="AC62" s="169">
        <f>'26'!L62*1000</f>
        <v>59651855089.218452</v>
      </c>
      <c r="AD62" s="458">
        <f>'2'!L63*1000</f>
        <v>350053159916.37634</v>
      </c>
      <c r="AE62" s="169">
        <f>'28'!G63*1000</f>
        <v>53696879652.465141</v>
      </c>
    </row>
    <row r="63" spans="1:31" ht="13.65" customHeight="1" thickBot="1">
      <c r="A63" s="100"/>
      <c r="B63" s="63" t="s">
        <v>710</v>
      </c>
      <c r="C63" s="100"/>
      <c r="D63" s="181"/>
      <c r="E63" s="736">
        <f t="shared" si="48"/>
        <v>25.493003248932084</v>
      </c>
      <c r="F63" s="635">
        <f t="shared" si="49"/>
        <v>92.414704082649848</v>
      </c>
      <c r="G63" s="635">
        <f t="shared" si="50"/>
        <v>34.222358443458184</v>
      </c>
      <c r="H63" s="635">
        <f t="shared" si="51"/>
        <v>37.031291484580073</v>
      </c>
      <c r="I63" s="635">
        <f t="shared" si="52"/>
        <v>11.686561050424862</v>
      </c>
      <c r="J63" s="635">
        <f t="shared" si="53"/>
        <v>280.00066427763085</v>
      </c>
      <c r="K63" s="635">
        <f t="shared" si="54"/>
        <v>9.7129527812183216</v>
      </c>
      <c r="L63" s="635">
        <f t="shared" si="55"/>
        <v>9.5907633012753255</v>
      </c>
      <c r="M63" s="635">
        <f t="shared" si="56"/>
        <v>8.4251076458393879</v>
      </c>
      <c r="N63" s="635">
        <f t="shared" si="57"/>
        <v>5.6528718406556298</v>
      </c>
      <c r="O63" s="176">
        <f>'2'!G64*1000</f>
        <v>144639566351.46518</v>
      </c>
      <c r="P63" s="176">
        <f>'2'!H64*1000</f>
        <v>36872969349.220291</v>
      </c>
      <c r="Q63" s="176">
        <f>'2'!J64*1000</f>
        <v>34076045510.568111</v>
      </c>
      <c r="R63" s="176">
        <f>'18'!Z63*1000</f>
        <v>12618799739.436638</v>
      </c>
      <c r="S63" s="176">
        <f>'22'!F63*1000</f>
        <v>142190241035.46515</v>
      </c>
      <c r="T63" s="176">
        <f>'10'!H63*1000</f>
        <v>12234246008</v>
      </c>
      <c r="U63" s="176">
        <f>'10'!I63*1000</f>
        <v>32273364488</v>
      </c>
      <c r="V63" s="176">
        <f>'10'!J63*1000</f>
        <v>1040414625466.7312</v>
      </c>
      <c r="W63" s="176">
        <f>'10'!F63*1000</f>
        <v>1463923939900.2808</v>
      </c>
      <c r="X63" s="176">
        <f>'2'!M64*1000</f>
        <v>50782108464.742195</v>
      </c>
      <c r="Y63" s="176">
        <f>'12'!F63*1000</f>
        <v>1485087570520.9326</v>
      </c>
      <c r="Z63" s="176">
        <f>'22'!E63*1000</f>
        <v>149776124767.59561</v>
      </c>
      <c r="AA63" s="176">
        <f>'16'!K63*1000</f>
        <v>250006732391.00006</v>
      </c>
      <c r="AB63" s="176">
        <f>'16'!L63*1000</f>
        <v>247187628390.00003</v>
      </c>
      <c r="AC63" s="176">
        <f>'26'!L63*1000</f>
        <v>136971512940.811</v>
      </c>
      <c r="AD63" s="176">
        <f>'2'!L64*1000</f>
        <v>1482574812544.4563</v>
      </c>
      <c r="AE63" s="169">
        <f>'28'!G64*1000</f>
        <v>126790099455.41907</v>
      </c>
    </row>
    <row r="64" spans="1:31" s="26" customFormat="1" ht="13.65" customHeight="1">
      <c r="A64" s="740"/>
      <c r="B64" s="740"/>
      <c r="C64" s="740"/>
      <c r="D64" s="741"/>
      <c r="N64" s="742"/>
      <c r="O64" s="742"/>
      <c r="AA64" s="43"/>
      <c r="AB64" s="43"/>
      <c r="AD64" s="43"/>
    </row>
    <row r="65" spans="1:30" s="26" customFormat="1" ht="16.2">
      <c r="A65" s="740"/>
      <c r="B65" s="740"/>
      <c r="C65" s="740"/>
      <c r="D65" s="741"/>
      <c r="N65" s="742"/>
      <c r="O65" s="742"/>
      <c r="AA65" s="43"/>
      <c r="AB65" s="43"/>
      <c r="AD65" s="43"/>
    </row>
    <row r="66" spans="1:30">
      <c r="AA66" s="43"/>
      <c r="AB66" s="43"/>
      <c r="AD66" s="43" t="s">
        <v>260</v>
      </c>
    </row>
    <row r="67" spans="1:30">
      <c r="AA67" s="43"/>
      <c r="AB67" s="43"/>
      <c r="AD67" s="43"/>
    </row>
    <row r="68" spans="1:30">
      <c r="AA68" s="43"/>
      <c r="AB68" s="43"/>
      <c r="AD68" s="43"/>
    </row>
    <row r="69" spans="1:30">
      <c r="AA69" s="43"/>
      <c r="AB69" s="43"/>
      <c r="AD69" s="43"/>
    </row>
    <row r="70" spans="1:30">
      <c r="AD70" s="43"/>
    </row>
    <row r="71" spans="1:30">
      <c r="AD71" s="43"/>
    </row>
    <row r="72" spans="1:30">
      <c r="AD72" s="43"/>
    </row>
    <row r="73" spans="1:30">
      <c r="AD73" s="43"/>
    </row>
    <row r="74" spans="1:30">
      <c r="AD74" s="43"/>
    </row>
    <row r="75" spans="1:30">
      <c r="AD75" s="43"/>
    </row>
    <row r="76" spans="1:30">
      <c r="AD76" s="43"/>
    </row>
    <row r="77" spans="1:30">
      <c r="AD77" s="43"/>
    </row>
    <row r="78" spans="1:30">
      <c r="AD78" s="43"/>
    </row>
    <row r="79" spans="1:30">
      <c r="AD79" s="43"/>
    </row>
    <row r="80" spans="1:30">
      <c r="AD80" s="43"/>
    </row>
    <row r="81" spans="30:30">
      <c r="AD81" s="43"/>
    </row>
    <row r="82" spans="30:30">
      <c r="AD82" s="43"/>
    </row>
    <row r="83" spans="30:30">
      <c r="AD83" s="43"/>
    </row>
    <row r="84" spans="30:30">
      <c r="AD84" s="43"/>
    </row>
    <row r="85" spans="30:30">
      <c r="AD85" s="43"/>
    </row>
    <row r="86" spans="30:30">
      <c r="AD86" s="43"/>
    </row>
    <row r="87" spans="30:30">
      <c r="AD87" s="43"/>
    </row>
    <row r="88" spans="30:30">
      <c r="AD88" s="43"/>
    </row>
    <row r="89" spans="30:30">
      <c r="AD89" s="43"/>
    </row>
    <row r="90" spans="30:30">
      <c r="AD90" s="43"/>
    </row>
    <row r="91" spans="30:30">
      <c r="AD91" s="43"/>
    </row>
    <row r="92" spans="30:30">
      <c r="AD92" s="43"/>
    </row>
    <row r="93" spans="30:30">
      <c r="AD93" s="43"/>
    </row>
    <row r="94" spans="30:30">
      <c r="AD94" s="43"/>
    </row>
    <row r="95" spans="30:30">
      <c r="AD95" s="43"/>
    </row>
    <row r="96" spans="30:30">
      <c r="AD96" s="43"/>
    </row>
    <row r="97" spans="30:30">
      <c r="AD97" s="43"/>
    </row>
    <row r="98" spans="30:30">
      <c r="AD98" s="43"/>
    </row>
    <row r="99" spans="30:30">
      <c r="AD99" s="43"/>
    </row>
    <row r="100" spans="30:30">
      <c r="AD100" s="43"/>
    </row>
    <row r="101" spans="30:30">
      <c r="AD101" s="43"/>
    </row>
    <row r="102" spans="30:30">
      <c r="AD102" s="43"/>
    </row>
    <row r="103" spans="30:30">
      <c r="AD103" s="43"/>
    </row>
    <row r="104" spans="30:30">
      <c r="AD104" s="43"/>
    </row>
    <row r="105" spans="30:30">
      <c r="AD105" s="43"/>
    </row>
    <row r="106" spans="30:30">
      <c r="AD106" s="43"/>
    </row>
    <row r="107" spans="30:30">
      <c r="AD107" s="43"/>
    </row>
    <row r="108" spans="30:30">
      <c r="AD108" s="43"/>
    </row>
    <row r="109" spans="30:30">
      <c r="AD109" s="43"/>
    </row>
    <row r="110" spans="30:30">
      <c r="AD110" s="43"/>
    </row>
    <row r="111" spans="30:30">
      <c r="AD111" s="43"/>
    </row>
    <row r="112" spans="30:30">
      <c r="AD112" s="43"/>
    </row>
    <row r="113" spans="30:30">
      <c r="AD113" s="43"/>
    </row>
    <row r="114" spans="30:30">
      <c r="AD114" s="43"/>
    </row>
    <row r="115" spans="30:30">
      <c r="AD115" s="43"/>
    </row>
    <row r="116" spans="30:30">
      <c r="AD116" s="43"/>
    </row>
    <row r="117" spans="30:30">
      <c r="AD117" s="43"/>
    </row>
    <row r="118" spans="30:30">
      <c r="AD118" s="43"/>
    </row>
    <row r="119" spans="30:30">
      <c r="AD119" s="43"/>
    </row>
    <row r="120" spans="30:30">
      <c r="AD120" s="43"/>
    </row>
    <row r="121" spans="30:30">
      <c r="AD121" s="43"/>
    </row>
    <row r="122" spans="30:30">
      <c r="AD122" s="43"/>
    </row>
    <row r="123" spans="30:30">
      <c r="AD123" s="43"/>
    </row>
    <row r="124" spans="30:30">
      <c r="AD124" s="43"/>
    </row>
    <row r="125" spans="30:30">
      <c r="AD125" s="43"/>
    </row>
    <row r="126" spans="30:30">
      <c r="AD126" s="43"/>
    </row>
    <row r="127" spans="30:30">
      <c r="AD127" s="43"/>
    </row>
    <row r="128" spans="30:30">
      <c r="AD128" s="43"/>
    </row>
    <row r="129" spans="30:30">
      <c r="AD129" s="43"/>
    </row>
    <row r="130" spans="30:30">
      <c r="AD130" s="43"/>
    </row>
    <row r="131" spans="30:30">
      <c r="AD131" s="43"/>
    </row>
    <row r="132" spans="30:30">
      <c r="AD132" s="43"/>
    </row>
    <row r="133" spans="30:30">
      <c r="AD133" s="43"/>
    </row>
    <row r="134" spans="30:30">
      <c r="AD134" s="43"/>
    </row>
    <row r="135" spans="30:30">
      <c r="AD135" s="43"/>
    </row>
    <row r="136" spans="30:30">
      <c r="AD136" s="43"/>
    </row>
    <row r="137" spans="30:30">
      <c r="AD137" s="43"/>
    </row>
    <row r="138" spans="30:30">
      <c r="AD138" s="43"/>
    </row>
    <row r="139" spans="30:30">
      <c r="AD139" s="43"/>
    </row>
    <row r="140" spans="30:30">
      <c r="AD140" s="43"/>
    </row>
    <row r="141" spans="30:30">
      <c r="AD141" s="43"/>
    </row>
  </sheetData>
  <mergeCells count="34">
    <mergeCell ref="A53:C53"/>
    <mergeCell ref="A31:C31"/>
    <mergeCell ref="A42:C42"/>
    <mergeCell ref="A24:C24"/>
    <mergeCell ref="A17:C17"/>
    <mergeCell ref="A20:C20"/>
    <mergeCell ref="A21:C21"/>
    <mergeCell ref="A22:C22"/>
    <mergeCell ref="A23:C23"/>
    <mergeCell ref="A13:C13"/>
    <mergeCell ref="A19:C19"/>
    <mergeCell ref="A18:C18"/>
    <mergeCell ref="A16:C16"/>
    <mergeCell ref="A15:C15"/>
    <mergeCell ref="A14:C14"/>
    <mergeCell ref="A12:C12"/>
    <mergeCell ref="A11:C11"/>
    <mergeCell ref="A8:C8"/>
    <mergeCell ref="A6:C6"/>
    <mergeCell ref="A7:C7"/>
    <mergeCell ref="A9:C9"/>
    <mergeCell ref="A10:C10"/>
    <mergeCell ref="AD2:AD4"/>
    <mergeCell ref="A3:C5"/>
    <mergeCell ref="G3:G4"/>
    <mergeCell ref="N3:N5"/>
    <mergeCell ref="M3:M5"/>
    <mergeCell ref="K3:K5"/>
    <mergeCell ref="E3:E4"/>
    <mergeCell ref="L3:L5"/>
    <mergeCell ref="J3:J5"/>
    <mergeCell ref="H3:H4"/>
    <mergeCell ref="I3:I5"/>
    <mergeCell ref="F3:F4"/>
  </mergeCells>
  <phoneticPr fontId="4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9" max="51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U76"/>
  <sheetViews>
    <sheetView view="pageBreakPreview" topLeftCell="A4" zoomScaleNormal="75" workbookViewId="0">
      <selection activeCell="J65" sqref="J65"/>
    </sheetView>
  </sheetViews>
  <sheetFormatPr defaultColWidth="9.109375" defaultRowHeight="15.6"/>
  <cols>
    <col min="1" max="1" width="2.33203125" style="37" customWidth="1"/>
    <col min="2" max="2" width="16.109375" style="37" customWidth="1"/>
    <col min="3" max="3" width="2.33203125" style="37" customWidth="1"/>
    <col min="4" max="4" width="1.6640625" style="38" customWidth="1"/>
    <col min="5" max="5" width="10.44140625" style="48" customWidth="1"/>
    <col min="6" max="6" width="10.88671875" style="48" customWidth="1"/>
    <col min="7" max="7" width="11.109375" style="48" customWidth="1"/>
    <col min="8" max="8" width="10.109375" style="48" customWidth="1"/>
    <col min="9" max="10" width="12.33203125" style="48" customWidth="1"/>
    <col min="11" max="11" width="16.88671875" style="49" customWidth="1"/>
    <col min="12" max="12" width="16.88671875" style="48" customWidth="1"/>
    <col min="13" max="14" width="19" style="48" customWidth="1"/>
    <col min="15" max="15" width="24.33203125" style="48" customWidth="1"/>
    <col min="16" max="17" width="19" style="48" customWidth="1"/>
    <col min="18" max="18" width="20.6640625" style="48" customWidth="1"/>
    <col min="19" max="19" width="18.6640625" style="48" bestFit="1" customWidth="1"/>
    <col min="20" max="20" width="30.5546875" style="48" customWidth="1"/>
    <col min="21" max="21" width="20.6640625" style="48" bestFit="1" customWidth="1"/>
    <col min="22" max="16384" width="9.109375" style="48"/>
  </cols>
  <sheetData>
    <row r="1" spans="1:21" s="24" customFormat="1" ht="35.1" customHeight="1">
      <c r="A1" s="743" t="s">
        <v>618</v>
      </c>
      <c r="B1" s="583"/>
      <c r="C1" s="583"/>
      <c r="D1" s="583"/>
      <c r="E1" s="583"/>
      <c r="F1" s="583"/>
      <c r="G1" s="583"/>
      <c r="H1" s="583"/>
      <c r="I1" s="583"/>
      <c r="J1" s="583"/>
      <c r="K1" s="744"/>
    </row>
    <row r="2" spans="1:21" ht="12.9" customHeight="1" thickBot="1">
      <c r="A2" s="48"/>
      <c r="B2" s="26"/>
      <c r="C2" s="26"/>
      <c r="D2" s="27"/>
      <c r="I2" s="586"/>
      <c r="J2" s="586" t="s">
        <v>245</v>
      </c>
    </row>
    <row r="3" spans="1:21" ht="19.5" customHeight="1">
      <c r="A3" s="1300" t="s">
        <v>23</v>
      </c>
      <c r="B3" s="1300"/>
      <c r="C3" s="1300"/>
      <c r="D3" s="589"/>
      <c r="E3" s="1313" t="s">
        <v>332</v>
      </c>
      <c r="F3" s="1313" t="s">
        <v>333</v>
      </c>
      <c r="G3" s="1313" t="s">
        <v>334</v>
      </c>
      <c r="H3" s="1313" t="s">
        <v>335</v>
      </c>
      <c r="I3" s="1422" t="s">
        <v>331</v>
      </c>
      <c r="J3" s="1422" t="s">
        <v>336</v>
      </c>
      <c r="U3" s="610"/>
    </row>
    <row r="4" spans="1:21" ht="19.5" customHeight="1">
      <c r="A4" s="1301"/>
      <c r="B4" s="1301"/>
      <c r="C4" s="1301"/>
      <c r="D4" s="591"/>
      <c r="E4" s="1314"/>
      <c r="F4" s="1314"/>
      <c r="G4" s="1314"/>
      <c r="H4" s="1314"/>
      <c r="I4" s="1423"/>
      <c r="J4" s="1423"/>
      <c r="K4" s="745" t="s">
        <v>400</v>
      </c>
      <c r="L4" s="737" t="s">
        <v>338</v>
      </c>
      <c r="M4" s="737" t="s">
        <v>267</v>
      </c>
      <c r="N4" s="737" t="s">
        <v>266</v>
      </c>
      <c r="O4" s="737" t="s">
        <v>269</v>
      </c>
      <c r="P4" s="737" t="s">
        <v>268</v>
      </c>
      <c r="Q4" s="737" t="s">
        <v>271</v>
      </c>
      <c r="R4" s="737" t="s">
        <v>270</v>
      </c>
      <c r="S4" s="737" t="s">
        <v>1030</v>
      </c>
      <c r="T4" s="48" t="s">
        <v>1031</v>
      </c>
    </row>
    <row r="5" spans="1:21" ht="39.75" customHeight="1">
      <c r="A5" s="1302"/>
      <c r="B5" s="1302"/>
      <c r="C5" s="1302"/>
      <c r="D5" s="724"/>
      <c r="E5" s="1312"/>
      <c r="F5" s="1312"/>
      <c r="G5" s="1312"/>
      <c r="H5" s="1312"/>
      <c r="I5" s="725" t="s">
        <v>201</v>
      </c>
      <c r="J5" s="725" t="s">
        <v>331</v>
      </c>
      <c r="K5" s="665" t="s">
        <v>102</v>
      </c>
      <c r="L5" s="665" t="s">
        <v>103</v>
      </c>
      <c r="M5" s="665" t="s">
        <v>692</v>
      </c>
      <c r="N5" s="665" t="s">
        <v>672</v>
      </c>
      <c r="O5" s="665" t="s">
        <v>673</v>
      </c>
      <c r="P5" s="665" t="s">
        <v>674</v>
      </c>
      <c r="Q5" s="665" t="s">
        <v>675</v>
      </c>
      <c r="R5" s="665" t="s">
        <v>676</v>
      </c>
    </row>
    <row r="6" spans="1:21" ht="24" hidden="1" customHeight="1">
      <c r="A6" s="1297" t="s">
        <v>1032</v>
      </c>
      <c r="B6" s="1297"/>
      <c r="C6" s="1297"/>
      <c r="D6" s="32"/>
      <c r="E6" s="746">
        <v>106.99</v>
      </c>
      <c r="F6" s="746">
        <v>77.56</v>
      </c>
      <c r="G6" s="746">
        <v>40.79</v>
      </c>
      <c r="H6" s="746">
        <v>23.04</v>
      </c>
      <c r="I6" s="746"/>
      <c r="J6" s="746">
        <v>49.9</v>
      </c>
      <c r="K6" s="48" t="s">
        <v>101</v>
      </c>
      <c r="L6" s="48" t="s">
        <v>101</v>
      </c>
      <c r="M6" s="48" t="s">
        <v>101</v>
      </c>
      <c r="N6" s="48" t="s">
        <v>101</v>
      </c>
      <c r="O6" s="48" t="s">
        <v>101</v>
      </c>
      <c r="P6" s="48" t="s">
        <v>101</v>
      </c>
      <c r="Q6" s="48" t="s">
        <v>101</v>
      </c>
      <c r="R6" s="48" t="s">
        <v>101</v>
      </c>
    </row>
    <row r="7" spans="1:21" ht="24" hidden="1" customHeight="1">
      <c r="A7" s="1296" t="s">
        <v>1033</v>
      </c>
      <c r="B7" s="1296"/>
      <c r="C7" s="1296"/>
      <c r="D7" s="32"/>
      <c r="E7" s="134" t="s">
        <v>670</v>
      </c>
      <c r="F7" s="134" t="s">
        <v>670</v>
      </c>
      <c r="G7" s="134" t="s">
        <v>670</v>
      </c>
      <c r="H7" s="134" t="s">
        <v>670</v>
      </c>
      <c r="I7" s="134" t="s">
        <v>670</v>
      </c>
      <c r="J7" s="134" t="s">
        <v>670</v>
      </c>
      <c r="K7" s="48">
        <v>281966764</v>
      </c>
      <c r="L7" s="48">
        <v>649592760</v>
      </c>
    </row>
    <row r="8" spans="1:21" ht="19.5" hidden="1" customHeight="1">
      <c r="A8" s="1296" t="s">
        <v>1034</v>
      </c>
      <c r="B8" s="1296"/>
      <c r="C8" s="1296"/>
      <c r="D8" s="32"/>
      <c r="E8" s="746">
        <f>L8/N8*100</f>
        <v>117.80979986357156</v>
      </c>
      <c r="F8" s="746">
        <f>P8/M8*100</f>
        <v>74.491251997418701</v>
      </c>
      <c r="G8" s="746">
        <f>K8/(R8+O8)*100</f>
        <v>42.102767598065803</v>
      </c>
      <c r="H8" s="746">
        <f>Q8/M8*100</f>
        <v>28.488707576626641</v>
      </c>
      <c r="I8" s="746">
        <f>R8/Q8*100</f>
        <v>89.52465934134149</v>
      </c>
      <c r="J8" s="746">
        <f>K8/R8*100</f>
        <v>54.904494993954124</v>
      </c>
      <c r="K8" s="747">
        <v>121604697.75101717</v>
      </c>
      <c r="L8" s="747">
        <v>647532310.41547668</v>
      </c>
      <c r="M8" s="747">
        <v>868414421.03194439</v>
      </c>
      <c r="N8" s="747">
        <v>549642144.51203966</v>
      </c>
      <c r="O8" s="747">
        <v>67344228.417728901</v>
      </c>
      <c r="P8" s="747">
        <v>646892774.75283027</v>
      </c>
      <c r="Q8" s="747">
        <v>247400044.96104595</v>
      </c>
      <c r="R8" s="747">
        <v>221484047.46170205</v>
      </c>
    </row>
    <row r="9" spans="1:21" ht="19.5" hidden="1" customHeight="1">
      <c r="A9" s="1296" t="s">
        <v>1035</v>
      </c>
      <c r="B9" s="1296"/>
      <c r="C9" s="1296"/>
      <c r="D9" s="32"/>
      <c r="E9" s="746">
        <f>L9/N9*100</f>
        <v>119.59380541375279</v>
      </c>
      <c r="F9" s="746">
        <f>P9/M9*100</f>
        <v>75.903271790110693</v>
      </c>
      <c r="G9" s="746">
        <f>K9/(R9+O9)*100</f>
        <v>36.786516123600812</v>
      </c>
      <c r="H9" s="746">
        <f>Q9/M9*100</f>
        <v>26.872575876008124</v>
      </c>
      <c r="I9" s="746">
        <f>R9/Q9*100</f>
        <v>89.670332762564897</v>
      </c>
      <c r="J9" s="746">
        <f>K9/R9*100</f>
        <v>46.734648395490488</v>
      </c>
      <c r="K9" s="748">
        <v>118356200.487192</v>
      </c>
      <c r="L9" s="748">
        <v>817188245.88725233</v>
      </c>
      <c r="M9" s="748">
        <v>1050978800.6989176</v>
      </c>
      <c r="N9" s="748">
        <v>683303155.25964439</v>
      </c>
      <c r="O9" s="748">
        <v>68486492.789971873</v>
      </c>
      <c r="P9" s="748">
        <v>797727295.55094528</v>
      </c>
      <c r="Q9" s="748">
        <v>282425075.65857685</v>
      </c>
      <c r="R9" s="748">
        <v>253251505.14797154</v>
      </c>
    </row>
    <row r="10" spans="1:21" ht="19.5" hidden="1" customHeight="1">
      <c r="A10" s="1296" t="s">
        <v>217</v>
      </c>
      <c r="B10" s="1296"/>
      <c r="C10" s="1296"/>
      <c r="D10" s="32"/>
      <c r="E10" s="746">
        <f>L10/N10*100</f>
        <v>116.77642519228182</v>
      </c>
      <c r="F10" s="746">
        <f>P10/M10*100</f>
        <v>77.868243457681544</v>
      </c>
      <c r="G10" s="746">
        <f>K10/(R10+O10)*100</f>
        <v>34.651929417864963</v>
      </c>
      <c r="H10" s="746">
        <f>R10/M10*100</f>
        <v>22.131756542318488</v>
      </c>
      <c r="I10" s="746">
        <f>R10/Q10*100</f>
        <v>91.149897369577104</v>
      </c>
      <c r="J10" s="746">
        <f>K10/R10*100</f>
        <v>45.284432132286547</v>
      </c>
      <c r="K10" s="749">
        <v>106553793.60322423</v>
      </c>
      <c r="L10" s="749">
        <v>840047239.68685865</v>
      </c>
      <c r="M10" s="749">
        <v>1063173409.5479351</v>
      </c>
      <c r="N10" s="749">
        <v>719363722.86071694</v>
      </c>
      <c r="O10" s="749">
        <v>72198482.833064005</v>
      </c>
      <c r="P10" s="749">
        <v>827874458.92411971</v>
      </c>
      <c r="Q10" s="749">
        <v>258145052.72537023</v>
      </c>
      <c r="R10" s="749">
        <v>235298950.62381566</v>
      </c>
    </row>
    <row r="11" spans="1:21" s="750" customFormat="1" ht="19.5" hidden="1" customHeight="1">
      <c r="A11" s="1277" t="s">
        <v>218</v>
      </c>
      <c r="B11" s="1277"/>
      <c r="C11" s="1277"/>
      <c r="D11" s="22"/>
      <c r="E11" s="746">
        <f>L11/N11*100</f>
        <v>116.78248995084739</v>
      </c>
      <c r="F11" s="746">
        <f>P11/M11*100</f>
        <v>76.718944211965706</v>
      </c>
      <c r="G11" s="746">
        <f>K11/(R11+O11)*100</f>
        <v>33.851042834622866</v>
      </c>
      <c r="H11" s="746">
        <f>R11/M11*100</f>
        <v>23.281055788034276</v>
      </c>
      <c r="I11" s="746">
        <f>R11/Q11*100</f>
        <v>91.416037837523987</v>
      </c>
      <c r="J11" s="746">
        <f>K11/R11*100</f>
        <v>42.85662984650051</v>
      </c>
      <c r="K11" s="50">
        <v>8400645.485614866</v>
      </c>
      <c r="L11" s="50">
        <v>66245456.313127212</v>
      </c>
      <c r="M11" s="50">
        <v>84196098.96249029</v>
      </c>
      <c r="N11" s="50">
        <v>56725504.260963507</v>
      </c>
      <c r="O11" s="50">
        <v>5214763.4847813947</v>
      </c>
      <c r="P11" s="50">
        <v>64594358.191684365</v>
      </c>
      <c r="Q11" s="50">
        <v>21442343.416419532</v>
      </c>
      <c r="R11" s="50">
        <v>19601740.770805914</v>
      </c>
    </row>
    <row r="12" spans="1:21" ht="18" hidden="1" customHeight="1">
      <c r="A12" s="1277" t="s">
        <v>219</v>
      </c>
      <c r="B12" s="1277"/>
      <c r="C12" s="1277"/>
      <c r="D12" s="22"/>
      <c r="E12" s="134" t="s">
        <v>670</v>
      </c>
      <c r="F12" s="134" t="s">
        <v>670</v>
      </c>
      <c r="G12" s="134" t="s">
        <v>670</v>
      </c>
      <c r="H12" s="134" t="s">
        <v>670</v>
      </c>
      <c r="I12" s="134" t="s">
        <v>670</v>
      </c>
      <c r="J12" s="134" t="s">
        <v>670</v>
      </c>
      <c r="M12" s="50">
        <f>'9'!F13*1000</f>
        <v>1766017276669.9775</v>
      </c>
    </row>
    <row r="13" spans="1:21" s="750" customFormat="1" ht="18" hidden="1" customHeight="1">
      <c r="A13" s="1277" t="s">
        <v>220</v>
      </c>
      <c r="B13" s="1277"/>
      <c r="C13" s="1277"/>
      <c r="D13" s="22"/>
      <c r="E13" s="751">
        <f>L13/N13*100</f>
        <v>113.35310966750423</v>
      </c>
      <c r="F13" s="751">
        <f>P13/M13*100</f>
        <v>83.244707994852547</v>
      </c>
      <c r="G13" s="751">
        <f>K13/(R13+O13)*100</f>
        <v>29.346129109468933</v>
      </c>
      <c r="H13" s="751">
        <f>R13/M13*100</f>
        <v>16.755292005147339</v>
      </c>
      <c r="I13" s="751">
        <f>R13/Q13*100</f>
        <v>100.42861116717002</v>
      </c>
      <c r="J13" s="751">
        <f>K13/R13*100</f>
        <v>36.697206088280723</v>
      </c>
      <c r="K13" s="50">
        <f>'9'!L14*1000</f>
        <v>111247566836.64586</v>
      </c>
      <c r="L13" s="50">
        <f>'9'!G14*1000</f>
        <v>1571589716222.5024</v>
      </c>
      <c r="M13" s="50">
        <f>'9'!F14*1000</f>
        <v>1809278903270.6265</v>
      </c>
      <c r="N13" s="50">
        <f>'13'!G13*1000</f>
        <v>1386454876123.2986</v>
      </c>
      <c r="O13" s="50">
        <f>'13'!H13*1000</f>
        <v>75937739828.953735</v>
      </c>
      <c r="P13" s="50">
        <f>'13'!F13*1000</f>
        <v>1506128939840.1038</v>
      </c>
      <c r="Q13" s="50">
        <f>'1'!K15*1000</f>
        <v>301856174159.28192</v>
      </c>
      <c r="R13" s="50">
        <f>'13'!J13*1000</f>
        <v>303149963430.52075</v>
      </c>
      <c r="S13" s="593">
        <f>M13-P13</f>
        <v>303149963430.52271</v>
      </c>
      <c r="T13" s="752">
        <f>S13/Q13</f>
        <v>1.0042861116717066</v>
      </c>
      <c r="U13" s="753"/>
    </row>
    <row r="14" spans="1:21" s="750" customFormat="1" ht="18" hidden="1" customHeight="1">
      <c r="A14" s="1277" t="s">
        <v>221</v>
      </c>
      <c r="B14" s="1277"/>
      <c r="C14" s="1277"/>
      <c r="D14" s="22"/>
      <c r="E14" s="751">
        <f>L14/N14*100</f>
        <v>115.49641944418343</v>
      </c>
      <c r="F14" s="751">
        <f>P14/M14*100</f>
        <v>82.168784222450995</v>
      </c>
      <c r="G14" s="751">
        <f>K14/(R14+O14)*100</f>
        <v>26.964212607397364</v>
      </c>
      <c r="H14" s="751">
        <f>R14/M14*100</f>
        <v>17.831215797564045</v>
      </c>
      <c r="I14" s="751">
        <f>R14/Q14*100</f>
        <v>94.789332313583415</v>
      </c>
      <c r="J14" s="751">
        <f>K14/R14*100</f>
        <v>35.468963569200902</v>
      </c>
      <c r="K14" s="50">
        <f>'9'!L15*1000</f>
        <v>98116735727.064331</v>
      </c>
      <c r="L14" s="50">
        <f>'9'!G15*1000</f>
        <v>1330088835055.0393</v>
      </c>
      <c r="M14" s="50">
        <f>'9'!F15*1000</f>
        <v>1551363741557.8374</v>
      </c>
      <c r="N14" s="50">
        <f>'13'!G14*1000</f>
        <v>1151627766000</v>
      </c>
      <c r="O14" s="50">
        <f>'13'!H14*1000</f>
        <v>87250605809.419937</v>
      </c>
      <c r="P14" s="50">
        <f>'13'!F14*1000</f>
        <v>1274736725306.0017</v>
      </c>
      <c r="Q14" s="50">
        <f>'1'!K16*1000</f>
        <v>291833489919.73096</v>
      </c>
      <c r="R14" s="50">
        <f>'13'!J14*1000</f>
        <v>276627016562.34174</v>
      </c>
      <c r="S14" s="593">
        <f t="shared" ref="S14:S53" si="0">M14-P14</f>
        <v>276627016251.83569</v>
      </c>
      <c r="T14" s="752">
        <f t="shared" ref="T14:T53" si="1">S14/Q14</f>
        <v>0.94789332207185062</v>
      </c>
      <c r="U14" s="753"/>
    </row>
    <row r="15" spans="1:21" s="750" customFormat="1" ht="17.25" hidden="1" customHeight="1">
      <c r="A15" s="1296" t="s">
        <v>222</v>
      </c>
      <c r="B15" s="1296"/>
      <c r="C15" s="1296"/>
      <c r="D15" s="22"/>
      <c r="E15" s="751">
        <f>L15/N15*100</f>
        <v>113.18779145881489</v>
      </c>
      <c r="F15" s="751">
        <f>P15/M15*100</f>
        <v>82.111757016679675</v>
      </c>
      <c r="G15" s="751">
        <f>K15/(R15+O15)*100</f>
        <v>26.686206492616616</v>
      </c>
      <c r="H15" s="751">
        <f>R15/M15*100</f>
        <v>17.888242983320239</v>
      </c>
      <c r="I15" s="751">
        <f>R15/Q15*100</f>
        <v>99.116295179566919</v>
      </c>
      <c r="J15" s="751">
        <f>K15/R15*100</f>
        <v>29.750862018099689</v>
      </c>
      <c r="K15" s="50">
        <f>'9'!L16*1000</f>
        <v>85089221744.109146</v>
      </c>
      <c r="L15" s="50">
        <f>'9'!G16*1000</f>
        <v>1401775308906.3145</v>
      </c>
      <c r="M15" s="50">
        <f>'9'!F16*1000</f>
        <v>1598848494333.4563</v>
      </c>
      <c r="N15" s="50">
        <f>'13'!G15*1000</f>
        <v>1238450976770.2041</v>
      </c>
      <c r="O15" s="50">
        <f>'13'!H15*1000</f>
        <v>32845041989.602451</v>
      </c>
      <c r="P15" s="50">
        <f>'13'!F15*1000</f>
        <v>1312842590731.9292</v>
      </c>
      <c r="Q15" s="50">
        <f>'1'!K17*1000</f>
        <v>288555885874.64343</v>
      </c>
      <c r="R15" s="50">
        <f>'13'!J15*1000</f>
        <v>286005903601.52582</v>
      </c>
      <c r="S15" s="593">
        <f t="shared" si="0"/>
        <v>286005903601.5271</v>
      </c>
      <c r="T15" s="752">
        <f t="shared" si="1"/>
        <v>0.9911629517956736</v>
      </c>
      <c r="U15" s="753"/>
    </row>
    <row r="16" spans="1:21" s="750" customFormat="1" ht="17.25" hidden="1" customHeight="1">
      <c r="A16" s="1296" t="s">
        <v>365</v>
      </c>
      <c r="B16" s="1296"/>
      <c r="C16" s="1296"/>
      <c r="D16" s="22"/>
      <c r="E16" s="627">
        <f>L16/N16*100</f>
        <v>113.67279074411481</v>
      </c>
      <c r="F16" s="627">
        <f>P16/M16*100</f>
        <v>82.25344925491639</v>
      </c>
      <c r="G16" s="627">
        <f>K16/(R16+O16)*100</f>
        <v>25.932902669158359</v>
      </c>
      <c r="H16" s="627">
        <f>R16/M16*100</f>
        <v>17.746550745083677</v>
      </c>
      <c r="I16" s="627">
        <f>R16/Q16*100</f>
        <v>103.33013980293062</v>
      </c>
      <c r="J16" s="627">
        <f>K16/R16*100</f>
        <v>28.683778444782192</v>
      </c>
      <c r="K16" s="50">
        <f>'9'!L17*1000</f>
        <v>91977373635.212692</v>
      </c>
      <c r="L16" s="50">
        <f>'9'!G17*1000</f>
        <v>1592699415459.2864</v>
      </c>
      <c r="M16" s="50">
        <f>'9'!F17*1000</f>
        <v>1806885737298.427</v>
      </c>
      <c r="N16" s="50">
        <f>'13'!G16*1000</f>
        <v>1401126342577.936</v>
      </c>
      <c r="O16" s="50">
        <f>'13'!H16*1000</f>
        <v>34014531525.050156</v>
      </c>
      <c r="P16" s="50">
        <f>'13'!F16*1000</f>
        <v>1486225843023.0835</v>
      </c>
      <c r="Q16" s="50">
        <f>'1'!K18*1000</f>
        <v>310325617372.53186</v>
      </c>
      <c r="R16" s="50">
        <f>'13'!J16*1000</f>
        <v>320659894275.34473</v>
      </c>
      <c r="S16" s="593">
        <f t="shared" si="0"/>
        <v>320659894275.34351</v>
      </c>
      <c r="T16" s="752">
        <f t="shared" si="1"/>
        <v>1.0333013980293022</v>
      </c>
      <c r="U16" s="753"/>
    </row>
    <row r="17" spans="1:20" s="750" customFormat="1" ht="19.5" hidden="1" customHeight="1">
      <c r="A17" s="1296" t="s">
        <v>979</v>
      </c>
      <c r="B17" s="1296"/>
      <c r="C17" s="1296"/>
      <c r="D17" s="22"/>
      <c r="E17" s="627" t="s">
        <v>670</v>
      </c>
      <c r="F17" s="627" t="s">
        <v>670</v>
      </c>
      <c r="G17" s="627" t="s">
        <v>670</v>
      </c>
      <c r="H17" s="627" t="s">
        <v>670</v>
      </c>
      <c r="I17" s="627" t="s">
        <v>670</v>
      </c>
      <c r="J17" s="627" t="s">
        <v>670</v>
      </c>
      <c r="K17" s="50">
        <f>'9'!L18*1000</f>
        <v>79659450429.710266</v>
      </c>
      <c r="L17" s="50">
        <f>'9'!G18*1000</f>
        <v>1322044902924.3347</v>
      </c>
      <c r="M17" s="50">
        <f>'9'!F18*1000</f>
        <v>1823599025369.9514</v>
      </c>
      <c r="N17" s="50" t="e">
        <f>'13'!G17*1000</f>
        <v>#VALUE!</v>
      </c>
      <c r="O17" s="50" t="e">
        <f>'13'!H17*1000</f>
        <v>#VALUE!</v>
      </c>
      <c r="P17" s="50" t="e">
        <f>'13'!F17*1000</f>
        <v>#VALUE!</v>
      </c>
      <c r="Q17" s="50" t="e">
        <f>'1'!K19*1000</f>
        <v>#VALUE!</v>
      </c>
      <c r="R17" s="50" t="e">
        <f>'13'!J17*1000</f>
        <v>#VALUE!</v>
      </c>
      <c r="S17" s="593" t="e">
        <f t="shared" si="0"/>
        <v>#VALUE!</v>
      </c>
      <c r="T17" s="752" t="e">
        <f t="shared" si="1"/>
        <v>#VALUE!</v>
      </c>
    </row>
    <row r="18" spans="1:20" s="750" customFormat="1" ht="18" customHeight="1">
      <c r="A18" s="1296" t="s">
        <v>1022</v>
      </c>
      <c r="B18" s="1296"/>
      <c r="C18" s="1296"/>
      <c r="D18" s="22"/>
      <c r="E18" s="627">
        <f>L18/N18*100</f>
        <v>114.54467623675538</v>
      </c>
      <c r="F18" s="627">
        <f>P18/M18*100</f>
        <v>80.30251151730829</v>
      </c>
      <c r="G18" s="627">
        <f>K18/(R18+O18)*100</f>
        <v>25.512230228556511</v>
      </c>
      <c r="H18" s="627">
        <f>R18/M18*100</f>
        <v>19.697488482691554</v>
      </c>
      <c r="I18" s="627">
        <f>R18/Q18*100</f>
        <v>106.0666076875228</v>
      </c>
      <c r="J18" s="627">
        <f>K18/R18*100</f>
        <v>28.285799746436851</v>
      </c>
      <c r="K18" s="50">
        <f>'9'!L19*1000</f>
        <v>101921170779.94193</v>
      </c>
      <c r="L18" s="50">
        <f>'9'!G19*1000</f>
        <v>1603939222793.3162</v>
      </c>
      <c r="M18" s="50">
        <f>'9'!F19*1000</f>
        <v>1829300639485.731</v>
      </c>
      <c r="N18" s="50">
        <f>'13'!G18*1000</f>
        <v>1400273915374.3752</v>
      </c>
      <c r="O18" s="50">
        <f>'13'!H18*1000</f>
        <v>39172976468.415627</v>
      </c>
      <c r="P18" s="50">
        <f>'13'!F18*1000</f>
        <v>1468974356709.2234</v>
      </c>
      <c r="Q18" s="50">
        <f>'1'!K20*1000</f>
        <v>339716985988.69391</v>
      </c>
      <c r="R18" s="50">
        <f>'13'!J18*1000</f>
        <v>360326282776.50476</v>
      </c>
      <c r="S18" s="593">
        <f t="shared" si="0"/>
        <v>360326282776.50757</v>
      </c>
      <c r="T18" s="752">
        <f t="shared" si="1"/>
        <v>1.0606660768752363</v>
      </c>
    </row>
    <row r="19" spans="1:20" s="750" customFormat="1" ht="18" customHeight="1">
      <c r="A19" s="1296" t="s">
        <v>981</v>
      </c>
      <c r="B19" s="1296"/>
      <c r="C19" s="1296"/>
      <c r="D19" s="22"/>
      <c r="E19" s="627">
        <f>L19/N19*100</f>
        <v>114.56288219590294</v>
      </c>
      <c r="F19" s="627">
        <f>P19/M19*100</f>
        <v>81.130244090785965</v>
      </c>
      <c r="G19" s="627">
        <f>K19/(R19+O19)*100</f>
        <v>25.16203415766206</v>
      </c>
      <c r="H19" s="627">
        <f>R19/M19*100</f>
        <v>18.869755909214348</v>
      </c>
      <c r="I19" s="627">
        <f>R19/Q19*100</f>
        <v>112.91950897596922</v>
      </c>
      <c r="J19" s="627">
        <f>K19/R19*100</f>
        <v>27.952552780498614</v>
      </c>
      <c r="K19" s="50">
        <f>'9'!L20*1000</f>
        <v>100932770333.73679</v>
      </c>
      <c r="L19" s="50">
        <f>'9'!G20*1000</f>
        <v>1692738136920.0251</v>
      </c>
      <c r="M19" s="50">
        <f>'9'!F20*1000</f>
        <v>1913570358560.9207</v>
      </c>
      <c r="N19" s="50">
        <f>'13'!G19*1000</f>
        <v>1477562456944.3328</v>
      </c>
      <c r="O19" s="50">
        <f>'13'!H19*1000</f>
        <v>40045147259.361259</v>
      </c>
      <c r="P19" s="50">
        <f>'13'!F19*1000</f>
        <v>1552484302749.4031</v>
      </c>
      <c r="Q19" s="50">
        <f>'1'!K21*1000</f>
        <v>319772959594.04803</v>
      </c>
      <c r="R19" s="50">
        <f>'13'!J19*1000</f>
        <v>361086055811.5235</v>
      </c>
      <c r="S19" s="593">
        <f t="shared" si="0"/>
        <v>361086055811.51758</v>
      </c>
      <c r="T19" s="752">
        <f t="shared" si="1"/>
        <v>1.1291950897596736</v>
      </c>
    </row>
    <row r="20" spans="1:20" s="750" customFormat="1" ht="18" customHeight="1">
      <c r="A20" s="1296" t="s">
        <v>982</v>
      </c>
      <c r="B20" s="1296"/>
      <c r="C20" s="1296"/>
      <c r="D20" s="22"/>
      <c r="E20" s="627">
        <f>L20/N20*100</f>
        <v>114.32668647888914</v>
      </c>
      <c r="F20" s="627">
        <f>P20/M20*100</f>
        <v>82.787754303400149</v>
      </c>
      <c r="G20" s="627">
        <f>K20/(R20+O20)*100</f>
        <v>24.855720756413234</v>
      </c>
      <c r="H20" s="627">
        <f>R20/M20*100</f>
        <v>17.212245696599833</v>
      </c>
      <c r="I20" s="627">
        <f>R20/Q20*100</f>
        <v>111.81463733783956</v>
      </c>
      <c r="J20" s="627">
        <f>K20/R20*100</f>
        <v>28.650681913594084</v>
      </c>
      <c r="K20" s="50">
        <f>'9'!L21*1000</f>
        <v>106637414541.77132</v>
      </c>
      <c r="L20" s="50">
        <f>'9'!G21*1000</f>
        <v>1926832167322.7859</v>
      </c>
      <c r="M20" s="50">
        <f>'9'!F21*1000</f>
        <v>2162405349476.9663</v>
      </c>
      <c r="N20" s="50">
        <f>'13'!G20*1000</f>
        <v>1685373928578.4187</v>
      </c>
      <c r="O20" s="50">
        <f>'13'!H20*1000</f>
        <v>56827116239.590179</v>
      </c>
      <c r="P20" s="50">
        <f>'13'!F20*1000</f>
        <v>1790206827768.5723</v>
      </c>
      <c r="Q20" s="50">
        <f>'1'!K22*1000</f>
        <v>332871018115.29718</v>
      </c>
      <c r="R20" s="50">
        <f>'13'!J20*1000</f>
        <v>372198521708.39374</v>
      </c>
      <c r="S20" s="593">
        <f>M20-P20</f>
        <v>372198521708.39404</v>
      </c>
      <c r="T20" s="752"/>
    </row>
    <row r="21" spans="1:20" s="750" customFormat="1" ht="18" customHeight="1">
      <c r="A21" s="1296" t="s">
        <v>983</v>
      </c>
      <c r="B21" s="1296"/>
      <c r="C21" s="1296"/>
      <c r="D21" s="22"/>
      <c r="E21" s="627">
        <f>L21/N21*100</f>
        <v>114.46316918936816</v>
      </c>
      <c r="F21" s="627">
        <f>P21/M21*100</f>
        <v>82.670983420470648</v>
      </c>
      <c r="G21" s="627">
        <f>K21/(R21+O21)*100</f>
        <v>23.97712295458043</v>
      </c>
      <c r="H21" s="627">
        <f>R21/M21*100</f>
        <v>17.329016579529501</v>
      </c>
      <c r="I21" s="627">
        <f>R21/Q21*100</f>
        <v>112.30280065584827</v>
      </c>
      <c r="J21" s="627">
        <f>K21/R21*100</f>
        <v>27.281222752432218</v>
      </c>
      <c r="K21" s="50">
        <f>'9'!L22*1000</f>
        <v>103154631352.30145</v>
      </c>
      <c r="L21" s="50">
        <f>'9'!G22*1000</f>
        <v>1947551461491.5679</v>
      </c>
      <c r="M21" s="50">
        <f>'9'!F22*1000</f>
        <v>2181981090015.8982</v>
      </c>
      <c r="N21" s="50">
        <f>'13'!G21*1000</f>
        <v>1701465611413.8633</v>
      </c>
      <c r="O21" s="50">
        <f>'13'!H21*1000</f>
        <v>52105190225.929672</v>
      </c>
      <c r="P21" s="50">
        <f>'13'!F21*1000</f>
        <v>1803865225164.8479</v>
      </c>
      <c r="Q21" s="50">
        <f>'1'!K23*1000</f>
        <v>336693174740.84094</v>
      </c>
      <c r="R21" s="50">
        <f>'13'!J21*1000</f>
        <v>378115864851.05353</v>
      </c>
      <c r="S21" s="593">
        <f>M21-P21</f>
        <v>378115864851.05029</v>
      </c>
      <c r="T21" s="752"/>
    </row>
    <row r="22" spans="1:20" s="750" customFormat="1" ht="18" customHeight="1">
      <c r="A22" s="1296" t="s">
        <v>1111</v>
      </c>
      <c r="B22" s="1296"/>
      <c r="C22" s="1296"/>
      <c r="D22" s="22"/>
      <c r="E22" s="627">
        <f>L22/N22*100</f>
        <v>115.68955599237792</v>
      </c>
      <c r="F22" s="627">
        <f>P22/M22*100</f>
        <v>81.91810065715913</v>
      </c>
      <c r="G22" s="627">
        <f>K22/(R22+O22)*100</f>
        <v>21.350014371598061</v>
      </c>
      <c r="H22" s="627">
        <f>R22/M22*100</f>
        <v>18.081899342840803</v>
      </c>
      <c r="I22" s="627">
        <f>R22/Q22*100</f>
        <v>129.95070477360076</v>
      </c>
      <c r="J22" s="627">
        <f>K22/R22*100</f>
        <v>25.081988347426332</v>
      </c>
      <c r="K22" s="50">
        <f>'9'!L23*1000</f>
        <v>112001400980.4389</v>
      </c>
      <c r="L22" s="50">
        <f>'9'!G23*1000</f>
        <v>2185877774338.7217</v>
      </c>
      <c r="M22" s="50">
        <f>'9'!F23*1000</f>
        <v>2469547853320.7588</v>
      </c>
      <c r="N22" s="50">
        <f>'13'!G22*1000</f>
        <v>1889433973177.9556</v>
      </c>
      <c r="O22" s="50">
        <f>'13'!H22*1000</f>
        <v>78055215714.696014</v>
      </c>
      <c r="P22" s="50">
        <f>'13'!F22*1000</f>
        <v>2023006696260.0117</v>
      </c>
      <c r="Q22" s="50">
        <f>'1'!K24*1000</f>
        <v>343623497724.54602</v>
      </c>
      <c r="R22" s="50">
        <f>'13'!J22*1000</f>
        <v>446541157060.74548</v>
      </c>
      <c r="S22" s="593">
        <f>M22-P22</f>
        <v>446541157060.74707</v>
      </c>
      <c r="T22" s="752"/>
    </row>
    <row r="23" spans="1:20" ht="18" customHeight="1">
      <c r="A23" s="1296" t="s">
        <v>63</v>
      </c>
      <c r="B23" s="1296"/>
      <c r="C23" s="1296"/>
      <c r="D23" s="32"/>
      <c r="E23" s="754"/>
      <c r="F23" s="754"/>
      <c r="G23" s="754"/>
      <c r="H23" s="754"/>
      <c r="I23" s="754"/>
      <c r="J23" s="754"/>
      <c r="K23" s="50"/>
      <c r="L23" s="50"/>
      <c r="M23" s="50"/>
      <c r="N23" s="50"/>
      <c r="O23" s="50"/>
      <c r="P23" s="50"/>
      <c r="Q23" s="50"/>
      <c r="R23" s="50"/>
      <c r="T23" s="755"/>
    </row>
    <row r="24" spans="1:20" ht="18" customHeight="1">
      <c r="A24" s="34"/>
      <c r="B24" s="34" t="s">
        <v>64</v>
      </c>
      <c r="C24" s="34"/>
      <c r="D24" s="594"/>
      <c r="E24" s="756">
        <f>L24/N24*100</f>
        <v>115.50857746056519</v>
      </c>
      <c r="F24" s="756">
        <f>P24/M24*100</f>
        <v>82.105204600988245</v>
      </c>
      <c r="G24" s="756">
        <f>K24/(R24+O24)*100</f>
        <v>21.067251135695269</v>
      </c>
      <c r="H24" s="756">
        <f>R24/M24*100</f>
        <v>17.894795399011699</v>
      </c>
      <c r="I24" s="756">
        <f>R24/Q24*100</f>
        <v>129.92423234319912</v>
      </c>
      <c r="J24" s="756">
        <f>K24/R24*100</f>
        <v>24.796256866589722</v>
      </c>
      <c r="K24" s="169">
        <f>'9'!L25*1000</f>
        <v>108887584284.42342</v>
      </c>
      <c r="L24" s="169">
        <f>'9'!G25*1000</f>
        <v>2173859220521.8152</v>
      </c>
      <c r="M24" s="169">
        <f>'9'!F25*1000</f>
        <v>2453948810544.8848</v>
      </c>
      <c r="N24" s="169">
        <f>'13'!G24*1000</f>
        <v>1881989431706.0342</v>
      </c>
      <c r="O24" s="169">
        <f>'13'!H24*1000</f>
        <v>77727985973.237747</v>
      </c>
      <c r="P24" s="169">
        <f>'13'!F24*1000</f>
        <v>2014819691701.395</v>
      </c>
      <c r="Q24" s="169">
        <f>'1'!K26*1000</f>
        <v>337988619154.21167</v>
      </c>
      <c r="R24" s="169">
        <f>'13'!J24*1000</f>
        <v>439129118843.48834</v>
      </c>
      <c r="S24" s="48">
        <f t="shared" si="0"/>
        <v>439129118843.48975</v>
      </c>
      <c r="T24" s="755">
        <f t="shared" si="1"/>
        <v>1.2992423234319952</v>
      </c>
    </row>
    <row r="25" spans="1:20" ht="18" customHeight="1">
      <c r="A25" s="34"/>
      <c r="B25" s="34" t="s">
        <v>655</v>
      </c>
      <c r="C25" s="34"/>
      <c r="D25" s="594"/>
      <c r="E25" s="756">
        <f>L25/N25*100</f>
        <v>161.4411560770678</v>
      </c>
      <c r="F25" s="756">
        <f>P25/M25*100</f>
        <v>52.484018899412298</v>
      </c>
      <c r="G25" s="756">
        <f>K25/(R25+O25)*100</f>
        <v>40.23399516111958</v>
      </c>
      <c r="H25" s="756">
        <f>R25/M25*100</f>
        <v>47.515981100587695</v>
      </c>
      <c r="I25" s="756">
        <f>R25/Q25*100</f>
        <v>131.53856156331253</v>
      </c>
      <c r="J25" s="756">
        <f>K25/R25*100</f>
        <v>42.010262288797726</v>
      </c>
      <c r="K25" s="169">
        <f>'9'!L26*1000</f>
        <v>3113816696.0154572</v>
      </c>
      <c r="L25" s="169">
        <f>'9'!G26*1000</f>
        <v>12018553816.907297</v>
      </c>
      <c r="M25" s="169">
        <f>'9'!F26*1000</f>
        <v>15599042775.873573</v>
      </c>
      <c r="N25" s="169">
        <f>'13'!G25*1000</f>
        <v>7444541471.9217892</v>
      </c>
      <c r="O25" s="169">
        <f>'13'!H25*1000</f>
        <v>327229741.45828682</v>
      </c>
      <c r="P25" s="169">
        <f>'13'!F25*1000</f>
        <v>8187004558.6168957</v>
      </c>
      <c r="Q25" s="169">
        <f>'1'!K27*1000</f>
        <v>5634878570.3339872</v>
      </c>
      <c r="R25" s="169">
        <f>'13'!J25*1000</f>
        <v>7412038217.2566776</v>
      </c>
      <c r="S25" s="48">
        <f t="shared" si="0"/>
        <v>7412038217.2566776</v>
      </c>
      <c r="T25" s="755">
        <f t="shared" si="1"/>
        <v>1.3153856156331254</v>
      </c>
    </row>
    <row r="26" spans="1:20" ht="18" customHeight="1">
      <c r="A26" s="1296" t="s">
        <v>656</v>
      </c>
      <c r="B26" s="1296"/>
      <c r="C26" s="1296"/>
      <c r="D26" s="32"/>
      <c r="E26" s="756"/>
      <c r="F26" s="756"/>
      <c r="G26" s="756"/>
      <c r="H26" s="756"/>
      <c r="I26" s="756"/>
      <c r="J26" s="756"/>
      <c r="K26" s="169"/>
      <c r="L26" s="169"/>
      <c r="M26" s="169"/>
      <c r="N26" s="169"/>
      <c r="O26" s="169"/>
      <c r="P26" s="169"/>
      <c r="Q26" s="169"/>
      <c r="R26" s="169"/>
      <c r="T26" s="755"/>
    </row>
    <row r="27" spans="1:20" ht="18" customHeight="1">
      <c r="A27" s="34"/>
      <c r="B27" s="34" t="s">
        <v>81</v>
      </c>
      <c r="C27" s="34"/>
      <c r="D27" s="594"/>
      <c r="E27" s="756">
        <f>L27/N27*100</f>
        <v>113.52541025064508</v>
      </c>
      <c r="F27" s="756">
        <f>P27/M27*100</f>
        <v>84.869231116921782</v>
      </c>
      <c r="G27" s="756">
        <f>K27/(R27+O27)*100</f>
        <v>19.960243676718893</v>
      </c>
      <c r="H27" s="756">
        <f>R27/M27*100</f>
        <v>15.130768883078277</v>
      </c>
      <c r="I27" s="756">
        <f>R27/Q27*100</f>
        <v>118.60949718255014</v>
      </c>
      <c r="J27" s="756">
        <f>K27/R27*100</f>
        <v>23.719654931409988</v>
      </c>
      <c r="K27" s="169">
        <f>'9'!L28*1000</f>
        <v>70991734475.485794</v>
      </c>
      <c r="L27" s="169">
        <f>'9'!G28*1000</f>
        <v>1805478975279.7642</v>
      </c>
      <c r="M27" s="169">
        <f>'9'!F28*1000</f>
        <v>1978055271672.8015</v>
      </c>
      <c r="N27" s="169">
        <f>'13'!G27*1000</f>
        <v>1590374323504.8162</v>
      </c>
      <c r="O27" s="169">
        <f>'13'!H27*1000</f>
        <v>56370698809.584557</v>
      </c>
      <c r="P27" s="169">
        <f>'13'!F27*1000</f>
        <v>1678760300136.4451</v>
      </c>
      <c r="Q27" s="169">
        <f>'1'!K29*1000</f>
        <v>252336430594.35388</v>
      </c>
      <c r="R27" s="169">
        <f>'13'!J27*1000</f>
        <v>299294971536.35773</v>
      </c>
      <c r="S27" s="48">
        <f t="shared" si="0"/>
        <v>299294971536.35645</v>
      </c>
      <c r="T27" s="755">
        <f t="shared" si="1"/>
        <v>1.1860949718254963</v>
      </c>
    </row>
    <row r="28" spans="1:20" ht="18" customHeight="1">
      <c r="A28" s="34"/>
      <c r="B28" s="34" t="s">
        <v>82</v>
      </c>
      <c r="C28" s="34"/>
      <c r="D28" s="594"/>
      <c r="E28" s="756">
        <f>L28/N28*100</f>
        <v>134.68821090544927</v>
      </c>
      <c r="F28" s="756">
        <f>P28/M28*100</f>
        <v>71.524119169473408</v>
      </c>
      <c r="G28" s="756">
        <f>K28/(R28+O28)*100</f>
        <v>24.977484567089885</v>
      </c>
      <c r="H28" s="756">
        <f>R28/M28*100</f>
        <v>28.475880830526553</v>
      </c>
      <c r="I28" s="756">
        <f>R28/Q28*100</f>
        <v>97.350718864915663</v>
      </c>
      <c r="J28" s="756">
        <f>K28/R28*100</f>
        <v>29.903984286371436</v>
      </c>
      <c r="K28" s="169">
        <f>'9'!L29*1000</f>
        <v>5261245147.6264143</v>
      </c>
      <c r="L28" s="169">
        <f>'9'!G29*1000</f>
        <v>53175663976.200211</v>
      </c>
      <c r="M28" s="169">
        <f>'9'!F29*1000</f>
        <v>61784895377.650383</v>
      </c>
      <c r="N28" s="169">
        <f>'13'!G28*1000</f>
        <v>39480563011.954605</v>
      </c>
      <c r="O28" s="169">
        <f>'13'!H28*1000</f>
        <v>3470157970.6577139</v>
      </c>
      <c r="P28" s="169">
        <f>'13'!F28*1000</f>
        <v>44191102198.645126</v>
      </c>
      <c r="Q28" s="169">
        <f>'1'!K30*1000</f>
        <v>18072586812.0383</v>
      </c>
      <c r="R28" s="169">
        <f>'13'!J28*1000</f>
        <v>17593793179.00523</v>
      </c>
      <c r="S28" s="48">
        <f t="shared" si="0"/>
        <v>17593793179.005257</v>
      </c>
      <c r="T28" s="755">
        <f t="shared" si="1"/>
        <v>0.97350718864915819</v>
      </c>
    </row>
    <row r="29" spans="1:20" ht="18" customHeight="1">
      <c r="A29" s="34"/>
      <c r="B29" s="34" t="s">
        <v>83</v>
      </c>
      <c r="C29" s="34"/>
      <c r="D29" s="594"/>
      <c r="E29" s="756">
        <f>L29/N29*100</f>
        <v>141.11521650641342</v>
      </c>
      <c r="F29" s="756">
        <f>P29/M29*100</f>
        <v>69.731657190746063</v>
      </c>
      <c r="G29" s="756">
        <f>K29/(R29+O29)*100</f>
        <v>28.710621778559847</v>
      </c>
      <c r="H29" s="756">
        <f>R29/M29*100</f>
        <v>30.268342809253912</v>
      </c>
      <c r="I29" s="756">
        <f>R29/Q29*100</f>
        <v>137.87490332968233</v>
      </c>
      <c r="J29" s="756">
        <f>K29/R29*100</f>
        <v>35.357185860971462</v>
      </c>
      <c r="K29" s="169">
        <f>'9'!L30*1000</f>
        <v>18444729090.119865</v>
      </c>
      <c r="L29" s="169">
        <f>'9'!G30*1000</f>
        <v>144251915258.71359</v>
      </c>
      <c r="M29" s="169">
        <f>'9'!F30*1000</f>
        <v>172347879887.89374</v>
      </c>
      <c r="N29" s="169">
        <f>'13'!G29*1000</f>
        <v>102222792715.02774</v>
      </c>
      <c r="O29" s="169">
        <f>'13'!H29*1000</f>
        <v>12076725295.650843</v>
      </c>
      <c r="P29" s="169">
        <f>'13'!F29*1000</f>
        <v>120181032778.94485</v>
      </c>
      <c r="Q29" s="169">
        <f>'1'!K31*1000</f>
        <v>37836361693.911079</v>
      </c>
      <c r="R29" s="169">
        <f>'13'!J29*1000</f>
        <v>52166847108.948853</v>
      </c>
      <c r="S29" s="48">
        <f t="shared" si="0"/>
        <v>52166847108.948883</v>
      </c>
      <c r="T29" s="755">
        <f t="shared" si="1"/>
        <v>1.378749033296824</v>
      </c>
    </row>
    <row r="30" spans="1:20" ht="18" customHeight="1">
      <c r="A30" s="34"/>
      <c r="B30" s="98" t="s">
        <v>657</v>
      </c>
      <c r="C30" s="34"/>
      <c r="D30" s="594"/>
      <c r="E30" s="756">
        <f>L30/N30*100</f>
        <v>171.24742997710007</v>
      </c>
      <c r="F30" s="756">
        <f>P30/M30*100</f>
        <v>53.377116585112894</v>
      </c>
      <c r="G30" s="756">
        <f>K30/(R30+O30)*100</f>
        <v>34.168334686985951</v>
      </c>
      <c r="H30" s="756">
        <f>R30/M30*100</f>
        <v>46.62288341488707</v>
      </c>
      <c r="I30" s="756">
        <f>R30/Q30*100</f>
        <v>126.04363156047175</v>
      </c>
      <c r="J30" s="756">
        <f>K30/R30*100</f>
        <v>35.559772239253853</v>
      </c>
      <c r="K30" s="169">
        <f>'9'!L31*1000</f>
        <v>3688012183.2068205</v>
      </c>
      <c r="L30" s="169">
        <f>'9'!G31*1000</f>
        <v>17580457764.044567</v>
      </c>
      <c r="M30" s="169">
        <f>'9'!F31*1000</f>
        <v>22245094101.411964</v>
      </c>
      <c r="N30" s="169">
        <f>'13'!G30*1000</f>
        <v>10266114806.158258</v>
      </c>
      <c r="O30" s="169">
        <f>'13'!H30*1000</f>
        <v>422350763.80294293</v>
      </c>
      <c r="P30" s="169">
        <f>'13'!F30*1000</f>
        <v>11873789812.978735</v>
      </c>
      <c r="Q30" s="169">
        <f>'1'!K32*1000</f>
        <v>8228344550.2420282</v>
      </c>
      <c r="R30" s="169">
        <f>'13'!J30*1000</f>
        <v>10371304288.43322</v>
      </c>
      <c r="S30" s="48">
        <f t="shared" si="0"/>
        <v>10371304288.433229</v>
      </c>
      <c r="T30" s="755">
        <f t="shared" si="1"/>
        <v>1.2604363156047189</v>
      </c>
    </row>
    <row r="31" spans="1:20" ht="18" customHeight="1">
      <c r="A31" s="34"/>
      <c r="B31" s="98" t="s">
        <v>658</v>
      </c>
      <c r="C31" s="34"/>
      <c r="D31" s="594"/>
      <c r="E31" s="756">
        <f>L31/N31*100</f>
        <v>112.44174358002607</v>
      </c>
      <c r="F31" s="756">
        <f>P31/M31*100</f>
        <v>71.454682568827238</v>
      </c>
      <c r="G31" s="756">
        <f>K31/(R31+O31)*100</f>
        <v>18.695275445011337</v>
      </c>
      <c r="H31" s="756">
        <f>R31/M31*100</f>
        <v>28.545317431172773</v>
      </c>
      <c r="I31" s="756">
        <f>R31/Q31*100</f>
        <v>247.19999792658314</v>
      </c>
      <c r="J31" s="756">
        <f>K31/R31*100</f>
        <v>20.28731889339165</v>
      </c>
      <c r="K31" s="169">
        <f>'9'!L32*1000</f>
        <v>13615680084</v>
      </c>
      <c r="L31" s="169">
        <f>'9'!G32*1000</f>
        <v>165390762059.99988</v>
      </c>
      <c r="M31" s="169">
        <f>'9'!F32*1000</f>
        <v>235114712281</v>
      </c>
      <c r="N31" s="169">
        <f>'13'!G31*1000</f>
        <v>147090179140.00006</v>
      </c>
      <c r="O31" s="169">
        <f>'13'!H31*1000</f>
        <v>5715282875.000001</v>
      </c>
      <c r="P31" s="169">
        <f>'13'!F31*1000</f>
        <v>168000471333.00003</v>
      </c>
      <c r="Q31" s="169">
        <f>'1'!K33*1000</f>
        <v>27149774073.999996</v>
      </c>
      <c r="R31" s="169">
        <f>'13'!J31*1000</f>
        <v>67114240948</v>
      </c>
      <c r="S31" s="48">
        <f t="shared" si="0"/>
        <v>67114240947.999969</v>
      </c>
      <c r="T31" s="755">
        <f t="shared" si="1"/>
        <v>2.4719999792658305</v>
      </c>
    </row>
    <row r="32" spans="1:20" ht="18" customHeight="1">
      <c r="A32" s="1296" t="s">
        <v>659</v>
      </c>
      <c r="B32" s="1296"/>
      <c r="C32" s="1296"/>
      <c r="D32" s="32"/>
      <c r="E32" s="756"/>
      <c r="F32" s="756"/>
      <c r="G32" s="756"/>
      <c r="H32" s="756"/>
      <c r="I32" s="756"/>
      <c r="J32" s="756"/>
      <c r="K32" s="169"/>
      <c r="L32" s="169"/>
      <c r="M32" s="169"/>
      <c r="N32" s="169"/>
      <c r="O32" s="169"/>
      <c r="P32" s="169"/>
      <c r="Q32" s="169"/>
      <c r="R32" s="169"/>
      <c r="T32" s="755"/>
    </row>
    <row r="33" spans="1:20" ht="18" customHeight="1">
      <c r="A33" s="1120" t="s">
        <v>65</v>
      </c>
      <c r="B33" s="1120"/>
      <c r="C33" s="35"/>
      <c r="D33" s="32"/>
      <c r="E33" s="756">
        <f t="shared" ref="E33:E43" si="2">L33/N33*100</f>
        <v>115.5613071848371</v>
      </c>
      <c r="F33" s="756">
        <f t="shared" ref="F33:F43" si="3">P33/M33*100</f>
        <v>82.008697226455965</v>
      </c>
      <c r="G33" s="756">
        <f t="shared" ref="G33:G43" si="4">K33/(R33+O33)*100</f>
        <v>21.431864414242284</v>
      </c>
      <c r="H33" s="756">
        <f t="shared" ref="H33:H43" si="5">R33/M33*100</f>
        <v>17.991302773543982</v>
      </c>
      <c r="I33" s="756">
        <f t="shared" ref="I33:I43" si="6">R33/Q33*100</f>
        <v>129.88780389891309</v>
      </c>
      <c r="J33" s="756">
        <f t="shared" ref="J33:J43" si="7">K33/R33*100</f>
        <v>25.200648336369213</v>
      </c>
      <c r="K33" s="169">
        <f>'9'!L34*1000</f>
        <v>111734794301.75565</v>
      </c>
      <c r="L33" s="169">
        <f>'9'!G34*1000</f>
        <v>2181289301842.2747</v>
      </c>
      <c r="M33" s="169">
        <f>'9'!F34*1000</f>
        <v>2464416497939.4097</v>
      </c>
      <c r="N33" s="169">
        <f>'13'!G33*1000</f>
        <v>1887560252631.4131</v>
      </c>
      <c r="O33" s="169">
        <f>'13'!H33*1000</f>
        <v>77968289251.207153</v>
      </c>
      <c r="P33" s="169">
        <f>'13'!F33*1000</f>
        <v>2021035864193.9597</v>
      </c>
      <c r="Q33" s="169">
        <f>'1'!K35*1000</f>
        <v>341356632752.46027</v>
      </c>
      <c r="R33" s="169">
        <f>'13'!J33*1000</f>
        <v>443380633745.44849</v>
      </c>
      <c r="S33" s="48">
        <f t="shared" si="0"/>
        <v>443380633745.44995</v>
      </c>
      <c r="T33" s="755">
        <f t="shared" si="1"/>
        <v>1.298878038989135</v>
      </c>
    </row>
    <row r="34" spans="1:20" ht="18" customHeight="1">
      <c r="A34" s="7"/>
      <c r="B34" s="98" t="s">
        <v>660</v>
      </c>
      <c r="C34" s="35"/>
      <c r="D34" s="32"/>
      <c r="E34" s="756">
        <f t="shared" si="2"/>
        <v>114.7443789808769</v>
      </c>
      <c r="F34" s="756">
        <f t="shared" si="3"/>
        <v>84.3472327557851</v>
      </c>
      <c r="G34" s="756">
        <f t="shared" si="4"/>
        <v>20.955577783391067</v>
      </c>
      <c r="H34" s="756">
        <f t="shared" si="5"/>
        <v>15.65276724421499</v>
      </c>
      <c r="I34" s="756">
        <f t="shared" si="6"/>
        <v>127.63508808197052</v>
      </c>
      <c r="J34" s="756">
        <f t="shared" si="7"/>
        <v>25.246048627242285</v>
      </c>
      <c r="K34" s="169">
        <f>'9'!L35*1000</f>
        <v>66462874018.309792</v>
      </c>
      <c r="L34" s="169">
        <f>'9'!G35*1000</f>
        <v>1531176824343.012</v>
      </c>
      <c r="M34" s="169">
        <f>'9'!F35*1000</f>
        <v>1681878332270.9053</v>
      </c>
      <c r="N34" s="169">
        <f>'13'!G34*1000</f>
        <v>1334424254976.5293</v>
      </c>
      <c r="O34" s="169">
        <f>'13'!H34*1000</f>
        <v>53900279638.474159</v>
      </c>
      <c r="P34" s="169">
        <f>'13'!F34*1000</f>
        <v>1418617831589.6572</v>
      </c>
      <c r="Q34" s="169">
        <f>'1'!K36*1000</f>
        <v>206260288324.61572</v>
      </c>
      <c r="R34" s="169">
        <f>'13'!J34*1000</f>
        <v>263260500681.24963</v>
      </c>
      <c r="S34" s="48">
        <f t="shared" si="0"/>
        <v>263260500681.24805</v>
      </c>
      <c r="T34" s="755">
        <f t="shared" si="1"/>
        <v>1.2763508808196975</v>
      </c>
    </row>
    <row r="35" spans="1:20" ht="18" customHeight="1">
      <c r="A35" s="42"/>
      <c r="B35" s="42" t="s">
        <v>854</v>
      </c>
      <c r="C35" s="35"/>
      <c r="D35" s="32"/>
      <c r="E35" s="756">
        <f t="shared" si="2"/>
        <v>130.33498498771269</v>
      </c>
      <c r="F35" s="756">
        <f t="shared" si="3"/>
        <v>78.240608574368096</v>
      </c>
      <c r="G35" s="756">
        <f t="shared" si="4"/>
        <v>25.848858723100658</v>
      </c>
      <c r="H35" s="756">
        <f t="shared" si="5"/>
        <v>21.759391425631975</v>
      </c>
      <c r="I35" s="756">
        <f t="shared" si="6"/>
        <v>114.03107952597769</v>
      </c>
      <c r="J35" s="756">
        <f t="shared" si="7"/>
        <v>35.090167457286597</v>
      </c>
      <c r="K35" s="169">
        <f>'9'!L36*1000</f>
        <v>15807575909.520073</v>
      </c>
      <c r="L35" s="169">
        <f>'9'!G36*1000</f>
        <v>179968856086.19919</v>
      </c>
      <c r="M35" s="169">
        <f>'9'!F36*1000</f>
        <v>207029908679.99567</v>
      </c>
      <c r="N35" s="169">
        <f>'13'!G35*1000</f>
        <v>138081771446.9877</v>
      </c>
      <c r="O35" s="169">
        <f>'13'!H35*1000</f>
        <v>16105415803.90497</v>
      </c>
      <c r="P35" s="169">
        <f>'13'!F35*1000</f>
        <v>161981460482.18713</v>
      </c>
      <c r="Q35" s="169">
        <f>'1'!K37*1000</f>
        <v>39505412370.972153</v>
      </c>
      <c r="R35" s="169">
        <f>'13'!J35*1000</f>
        <v>45048448197.808685</v>
      </c>
      <c r="S35" s="48">
        <f t="shared" si="0"/>
        <v>45048448197.808533</v>
      </c>
      <c r="T35" s="755">
        <f t="shared" si="1"/>
        <v>1.1403107952597731</v>
      </c>
    </row>
    <row r="36" spans="1:20" ht="18" customHeight="1">
      <c r="A36" s="42"/>
      <c r="B36" s="42" t="s">
        <v>855</v>
      </c>
      <c r="C36" s="595"/>
      <c r="D36" s="594"/>
      <c r="E36" s="756">
        <f>L36/N36*100</f>
        <v>111.03931819355854</v>
      </c>
      <c r="F36" s="756">
        <f>P36/M36*100</f>
        <v>86.409007613327162</v>
      </c>
      <c r="G36" s="756">
        <f>K36/(R36+O36)*100</f>
        <v>20.125050479877952</v>
      </c>
      <c r="H36" s="756">
        <f>R36/M36*100</f>
        <v>13.590992386672768</v>
      </c>
      <c r="I36" s="756">
        <f>R36/Q36*100</f>
        <v>142.28813013414535</v>
      </c>
      <c r="J36" s="756">
        <f>K36/R36*100</f>
        <v>23.544997559360251</v>
      </c>
      <c r="K36" s="169">
        <f>'9'!L37*1000</f>
        <v>40853681762.364861</v>
      </c>
      <c r="L36" s="169">
        <f>'9'!G37*1000</f>
        <v>1170933044785.6091</v>
      </c>
      <c r="M36" s="169">
        <f>'9'!F37*1000</f>
        <v>1276678023560.9004</v>
      </c>
      <c r="N36" s="169">
        <f>'13'!G36*1000</f>
        <v>1054521104627.546</v>
      </c>
      <c r="O36" s="169">
        <f>'13'!H36*1000</f>
        <v>29485938760.312752</v>
      </c>
      <c r="P36" s="169">
        <f>'13'!F36*1000</f>
        <v>1103164810576.4131</v>
      </c>
      <c r="Q36" s="169">
        <f>'1'!K38*1000</f>
        <v>121944966752.25322</v>
      </c>
      <c r="R36" s="169">
        <f>'13'!J36*1000</f>
        <v>173513212984.48633</v>
      </c>
      <c r="S36" s="48">
        <f>M36-P36</f>
        <v>173513212984.4873</v>
      </c>
      <c r="T36" s="755">
        <f>S36/Q36</f>
        <v>1.4228813013414614</v>
      </c>
    </row>
    <row r="37" spans="1:20" ht="18" customHeight="1">
      <c r="A37" s="42"/>
      <c r="B37" s="42" t="s">
        <v>856</v>
      </c>
      <c r="C37" s="595"/>
      <c r="D37" s="594"/>
      <c r="E37" s="756">
        <f>L37/N37*100</f>
        <v>125.84524476998675</v>
      </c>
      <c r="F37" s="756">
        <f>P37/M37*100</f>
        <v>78.660575958831558</v>
      </c>
      <c r="G37" s="756">
        <f>K37/(R37+O37)*100</f>
        <v>17.753957113009104</v>
      </c>
      <c r="H37" s="756">
        <f>R37/M37*100</f>
        <v>21.339424041168432</v>
      </c>
      <c r="I37" s="756">
        <f>R37/Q37*100</f>
        <v>99.737338454451844</v>
      </c>
      <c r="J37" s="756">
        <f>K37/R37*100</f>
        <v>21.174561648097054</v>
      </c>
      <c r="K37" s="169">
        <f>'9'!L38*1000</f>
        <v>5904934955.0530777</v>
      </c>
      <c r="L37" s="169">
        <f>'9'!G38*1000</f>
        <v>120208144320.32426</v>
      </c>
      <c r="M37" s="169">
        <f>'9'!F38*1000</f>
        <v>130682669138.94009</v>
      </c>
      <c r="N37" s="169">
        <f>'13'!G37*1000</f>
        <v>95520609094.157135</v>
      </c>
      <c r="O37" s="169">
        <f>'13'!H37*1000</f>
        <v>5372895457.1723423</v>
      </c>
      <c r="P37" s="169">
        <f>'13'!F37*1000</f>
        <v>102795740223.0645</v>
      </c>
      <c r="Q37" s="169">
        <f>'1'!K39*1000</f>
        <v>27960370056.005669</v>
      </c>
      <c r="R37" s="169">
        <f>'13'!J37*1000</f>
        <v>27886928915.87558</v>
      </c>
      <c r="S37" s="48">
        <f>M37-P37</f>
        <v>27886928915.875595</v>
      </c>
      <c r="T37" s="755"/>
    </row>
    <row r="38" spans="1:20" ht="18" customHeight="1">
      <c r="A38" s="42"/>
      <c r="B38" s="42" t="s">
        <v>29</v>
      </c>
      <c r="C38" s="595"/>
      <c r="D38" s="594"/>
      <c r="E38" s="756">
        <f t="shared" si="2"/>
        <v>129.73170727004339</v>
      </c>
      <c r="F38" s="756">
        <f t="shared" si="3"/>
        <v>75.088937854179107</v>
      </c>
      <c r="G38" s="756">
        <f t="shared" si="4"/>
        <v>19.732090293344111</v>
      </c>
      <c r="H38" s="756">
        <f t="shared" si="5"/>
        <v>24.911062145820921</v>
      </c>
      <c r="I38" s="756">
        <f t="shared" si="6"/>
        <v>99.776678982249194</v>
      </c>
      <c r="J38" s="756">
        <f t="shared" si="7"/>
        <v>23.178099669967008</v>
      </c>
      <c r="K38" s="169">
        <f>'9'!L39*1000</f>
        <v>3896681391.3717666</v>
      </c>
      <c r="L38" s="169">
        <f>'9'!G39*1000</f>
        <v>60066779150.879265</v>
      </c>
      <c r="M38" s="169">
        <f>'9'!F39*1000</f>
        <v>67487730891.070412</v>
      </c>
      <c r="N38" s="169">
        <f>'13'!G38*1000</f>
        <v>46300769807.836647</v>
      </c>
      <c r="O38" s="169">
        <f>'13'!H38*1000</f>
        <v>2936029617.0840888</v>
      </c>
      <c r="P38" s="169">
        <f>'13'!F38*1000</f>
        <v>50675820307.991493</v>
      </c>
      <c r="Q38" s="169">
        <f>'1'!K40*1000</f>
        <v>16849539145.384726</v>
      </c>
      <c r="R38" s="169">
        <f>'13'!J38*1000</f>
        <v>16811910583.078932</v>
      </c>
      <c r="S38" s="48">
        <f>M38-P38</f>
        <v>16811910583.078918</v>
      </c>
      <c r="T38" s="755">
        <f t="shared" si="1"/>
        <v>0.99776678982249112</v>
      </c>
    </row>
    <row r="39" spans="1:20" ht="18" customHeight="1">
      <c r="A39" s="42"/>
      <c r="B39" s="98" t="s">
        <v>661</v>
      </c>
      <c r="C39" s="595"/>
      <c r="D39" s="594"/>
      <c r="E39" s="756">
        <f t="shared" si="2"/>
        <v>120.88630690723031</v>
      </c>
      <c r="F39" s="756">
        <f t="shared" si="3"/>
        <v>78.758033587989274</v>
      </c>
      <c r="G39" s="756">
        <f t="shared" si="4"/>
        <v>22.943318024898613</v>
      </c>
      <c r="H39" s="756">
        <f t="shared" si="5"/>
        <v>21.241966412010861</v>
      </c>
      <c r="I39" s="756">
        <f t="shared" si="6"/>
        <v>109.54871280715194</v>
      </c>
      <c r="J39" s="756">
        <f t="shared" si="7"/>
        <v>26.365925411743689</v>
      </c>
      <c r="K39" s="169">
        <f>'9'!L40*1000</f>
        <v>17273556797.476086</v>
      </c>
      <c r="L39" s="169">
        <f>'9'!G40*1000</f>
        <v>275907762552.8454</v>
      </c>
      <c r="M39" s="169">
        <f>'9'!F40*1000</f>
        <v>308421067075.02863</v>
      </c>
      <c r="N39" s="169">
        <f>'13'!G39*1000</f>
        <v>228237398934.33963</v>
      </c>
      <c r="O39" s="169">
        <f>'13'!H39*1000</f>
        <v>9773263576.3027134</v>
      </c>
      <c r="P39" s="169">
        <f>'13'!F39*1000</f>
        <v>242906367599.38596</v>
      </c>
      <c r="Q39" s="169">
        <f>'1'!K41*1000</f>
        <v>59804170945.371346</v>
      </c>
      <c r="R39" s="169">
        <f>'13'!J39*1000</f>
        <v>65514699475.643066</v>
      </c>
      <c r="S39" s="48">
        <f>M39-P39</f>
        <v>65514699475.64267</v>
      </c>
      <c r="T39" s="755">
        <f t="shared" si="1"/>
        <v>1.0954871280715128</v>
      </c>
    </row>
    <row r="40" spans="1:20" ht="18" customHeight="1">
      <c r="A40" s="42"/>
      <c r="B40" s="42" t="s">
        <v>857</v>
      </c>
      <c r="C40" s="595"/>
      <c r="D40" s="594"/>
      <c r="E40" s="756">
        <f t="shared" si="2"/>
        <v>117.74083372880403</v>
      </c>
      <c r="F40" s="756">
        <f t="shared" si="3"/>
        <v>81.437198864288405</v>
      </c>
      <c r="G40" s="756">
        <f t="shared" si="4"/>
        <v>22.806889051852117</v>
      </c>
      <c r="H40" s="756">
        <f t="shared" si="5"/>
        <v>18.56280113571172</v>
      </c>
      <c r="I40" s="756">
        <f t="shared" si="6"/>
        <v>111.36872459487608</v>
      </c>
      <c r="J40" s="756">
        <f t="shared" si="7"/>
        <v>26.668728889142162</v>
      </c>
      <c r="K40" s="169">
        <f>'9'!L41*1000</f>
        <v>12790838066.835365</v>
      </c>
      <c r="L40" s="169">
        <f>'9'!G41*1000</f>
        <v>233212283326.84381</v>
      </c>
      <c r="M40" s="169">
        <f>'9'!F41*1000</f>
        <v>258376595985.29395</v>
      </c>
      <c r="N40" s="169">
        <f>'13'!G40*1000</f>
        <v>198072559825.76834</v>
      </c>
      <c r="O40" s="169">
        <f>'13'!H40*1000</f>
        <v>8121287642.1565742</v>
      </c>
      <c r="P40" s="169">
        <f>'13'!F40*1000</f>
        <v>210414662291.32285</v>
      </c>
      <c r="Q40" s="169">
        <f>'1'!K42*1000</f>
        <v>43065891136.350578</v>
      </c>
      <c r="R40" s="169">
        <f>'13'!J40*1000</f>
        <v>47961933693.97142</v>
      </c>
      <c r="S40" s="48">
        <f t="shared" si="0"/>
        <v>47961933693.9711</v>
      </c>
      <c r="T40" s="755">
        <f t="shared" si="1"/>
        <v>1.1136872459487532</v>
      </c>
    </row>
    <row r="41" spans="1:20" ht="18" customHeight="1">
      <c r="A41" s="42"/>
      <c r="B41" s="42" t="s">
        <v>858</v>
      </c>
      <c r="C41" s="595"/>
      <c r="D41" s="594"/>
      <c r="E41" s="756">
        <f t="shared" si="2"/>
        <v>141.54055014956083</v>
      </c>
      <c r="F41" s="756">
        <f t="shared" si="3"/>
        <v>64.925664315249222</v>
      </c>
      <c r="G41" s="756">
        <f t="shared" si="4"/>
        <v>23.341728813507391</v>
      </c>
      <c r="H41" s="756">
        <f t="shared" si="5"/>
        <v>35.074335684750821</v>
      </c>
      <c r="I41" s="756">
        <f t="shared" si="6"/>
        <v>104.8660076300791</v>
      </c>
      <c r="J41" s="756">
        <f t="shared" si="7"/>
        <v>25.538532140168503</v>
      </c>
      <c r="K41" s="169">
        <f>'9'!L42*1000</f>
        <v>4482718730.6407137</v>
      </c>
      <c r="L41" s="169">
        <f>'9'!G42*1000</f>
        <v>42695479226.001785</v>
      </c>
      <c r="M41" s="169">
        <f>'9'!F42*1000</f>
        <v>50044471089.734764</v>
      </c>
      <c r="N41" s="169">
        <f>'13'!G41*1000</f>
        <v>30164839108.571365</v>
      </c>
      <c r="O41" s="169">
        <f>'13'!H41*1000</f>
        <v>1651975934.1461384</v>
      </c>
      <c r="P41" s="169">
        <f>'13'!F41*1000</f>
        <v>32491705308.063137</v>
      </c>
      <c r="Q41" s="169">
        <f>'1'!K43*1000</f>
        <v>16738279809.020712</v>
      </c>
      <c r="R41" s="169">
        <f>'13'!J41*1000</f>
        <v>17552765781.67165</v>
      </c>
      <c r="S41" s="48">
        <f t="shared" si="0"/>
        <v>17552765781.671627</v>
      </c>
      <c r="T41" s="755">
        <f t="shared" si="1"/>
        <v>1.0486600763007896</v>
      </c>
    </row>
    <row r="42" spans="1:20" ht="18" customHeight="1">
      <c r="A42" s="42"/>
      <c r="B42" s="98" t="s">
        <v>662</v>
      </c>
      <c r="C42" s="595"/>
      <c r="D42" s="594"/>
      <c r="E42" s="756">
        <f t="shared" si="2"/>
        <v>114.79895108640903</v>
      </c>
      <c r="F42" s="756">
        <f t="shared" si="3"/>
        <v>76.067558517901901</v>
      </c>
      <c r="G42" s="756">
        <f t="shared" si="4"/>
        <v>21.348230728931483</v>
      </c>
      <c r="H42" s="756">
        <f t="shared" si="5"/>
        <v>23.932441482098099</v>
      </c>
      <c r="I42" s="756">
        <f t="shared" si="6"/>
        <v>155.26330225033428</v>
      </c>
      <c r="J42" s="756">
        <f t="shared" si="7"/>
        <v>24.054406223956864</v>
      </c>
      <c r="K42" s="169">
        <f>'9'!L43*1000</f>
        <v>26440416681.917122</v>
      </c>
      <c r="L42" s="169">
        <f>'9'!G43*1000</f>
        <v>361828065668.6886</v>
      </c>
      <c r="M42" s="169">
        <f>'9'!F43*1000</f>
        <v>459289639031.35742</v>
      </c>
      <c r="N42" s="169">
        <f>'13'!G42*1000</f>
        <v>315184121670.53778</v>
      </c>
      <c r="O42" s="169">
        <f>'13'!H42*1000</f>
        <v>13933740667.027138</v>
      </c>
      <c r="P42" s="169">
        <f>'13'!F42*1000</f>
        <v>349370414936.8382</v>
      </c>
      <c r="Q42" s="169">
        <f>'1'!K44*1000</f>
        <v>70795366645.811859</v>
      </c>
      <c r="R42" s="169">
        <f>'13'!J42*1000</f>
        <v>109919224094.51921</v>
      </c>
      <c r="S42" s="48">
        <f t="shared" si="0"/>
        <v>109919224094.51923</v>
      </c>
      <c r="T42" s="755">
        <f t="shared" si="1"/>
        <v>1.5526330225033431</v>
      </c>
    </row>
    <row r="43" spans="1:20" ht="18" customHeight="1">
      <c r="A43" s="42"/>
      <c r="B43" s="42" t="s">
        <v>859</v>
      </c>
      <c r="C43" s="35"/>
      <c r="D43" s="32"/>
      <c r="E43" s="756">
        <f t="shared" si="2"/>
        <v>121.69420195509917</v>
      </c>
      <c r="F43" s="756">
        <f t="shared" si="3"/>
        <v>77.849098148458324</v>
      </c>
      <c r="G43" s="756">
        <f t="shared" si="4"/>
        <v>25.897676449552897</v>
      </c>
      <c r="H43" s="756">
        <f t="shared" si="5"/>
        <v>22.150901851541697</v>
      </c>
      <c r="I43" s="756">
        <f t="shared" si="6"/>
        <v>108.82723704534069</v>
      </c>
      <c r="J43" s="756">
        <f t="shared" si="7"/>
        <v>28.375648087245974</v>
      </c>
      <c r="K43" s="169">
        <f>'9'!L44*1000</f>
        <v>4968469846.194273</v>
      </c>
      <c r="L43" s="169">
        <f>'9'!G44*1000</f>
        <v>70572063241.690002</v>
      </c>
      <c r="M43" s="169">
        <f>'9'!F44*1000</f>
        <v>79047011655.68895</v>
      </c>
      <c r="N43" s="169">
        <f>'13'!G43*1000</f>
        <v>57991311096.09362</v>
      </c>
      <c r="O43" s="169">
        <f>'13'!H43*1000</f>
        <v>1675376423.0894468</v>
      </c>
      <c r="P43" s="169">
        <f>'13'!F43*1000</f>
        <v>61537385687.260582</v>
      </c>
      <c r="Q43" s="169">
        <f>'1'!K45*1000</f>
        <v>16089378398.105749</v>
      </c>
      <c r="R43" s="169">
        <f>'13'!J43*1000</f>
        <v>17509625968.428383</v>
      </c>
      <c r="S43" s="48">
        <f t="shared" si="0"/>
        <v>17509625968.428368</v>
      </c>
      <c r="T43" s="755">
        <f t="shared" si="1"/>
        <v>1.0882723704534061</v>
      </c>
    </row>
    <row r="44" spans="1:20" ht="18" customHeight="1">
      <c r="A44" s="42"/>
      <c r="B44" s="42" t="s">
        <v>860</v>
      </c>
      <c r="C44" s="35"/>
      <c r="D44" s="32"/>
      <c r="E44" s="756">
        <f>L44/N44*100</f>
        <v>112.09238738211418</v>
      </c>
      <c r="F44" s="756">
        <f>P44/M44*100</f>
        <v>76.579702166445784</v>
      </c>
      <c r="G44" s="756">
        <f>K44/(R44+O44)*100</f>
        <v>20.20103458932163</v>
      </c>
      <c r="H44" s="756">
        <f>R44/M44*100</f>
        <v>23.420297833554169</v>
      </c>
      <c r="I44" s="756">
        <f>R44/Q44*100</f>
        <v>189.6164395963084</v>
      </c>
      <c r="J44" s="756">
        <f>K44/R44*100</f>
        <v>23.091851690299432</v>
      </c>
      <c r="K44" s="169">
        <f>'9'!L45*1000</f>
        <v>17382912619.395905</v>
      </c>
      <c r="L44" s="169">
        <f>'9'!G45*1000</f>
        <v>244040957573.13998</v>
      </c>
      <c r="M44" s="169">
        <f>'9'!F45*1000</f>
        <v>321418872919.43262</v>
      </c>
      <c r="N44" s="169">
        <f>'13'!G44*1000</f>
        <v>217714122495.42285</v>
      </c>
      <c r="O44" s="169">
        <f>'13'!H44*1000</f>
        <v>10772358308.922796</v>
      </c>
      <c r="P44" s="169">
        <f>'13'!F44*1000</f>
        <v>246141615588.44836</v>
      </c>
      <c r="Q44" s="169">
        <f>'1'!K46*1000</f>
        <v>39699752559.033737</v>
      </c>
      <c r="R44" s="169">
        <f>'13'!J44*1000</f>
        <v>75277257330.9841</v>
      </c>
      <c r="S44" s="48">
        <f t="shared" si="0"/>
        <v>75277257330.984253</v>
      </c>
      <c r="T44" s="755">
        <f t="shared" si="1"/>
        <v>1.8961643959630878</v>
      </c>
    </row>
    <row r="45" spans="1:20" ht="18" customHeight="1">
      <c r="A45" s="42"/>
      <c r="B45" s="42" t="s">
        <v>32</v>
      </c>
      <c r="C45" s="35"/>
      <c r="D45" s="32"/>
      <c r="E45" s="756">
        <f>L45/N45*100</f>
        <v>119.59628637950817</v>
      </c>
      <c r="F45" s="756">
        <f>P45/M45*100</f>
        <v>70.875132072956958</v>
      </c>
      <c r="G45" s="756">
        <f>K45/(R45+O45)*100</f>
        <v>21.962391589321609</v>
      </c>
      <c r="H45" s="756">
        <f>R45/M45*100</f>
        <v>29.124867927042946</v>
      </c>
      <c r="I45" s="756">
        <f>R45/Q45*100</f>
        <v>114.16814416715523</v>
      </c>
      <c r="J45" s="756">
        <f>K45/R45*100</f>
        <v>23.867341102010187</v>
      </c>
      <c r="K45" s="169">
        <f>'9'!L46*1000</f>
        <v>4089034216.3269629</v>
      </c>
      <c r="L45" s="169">
        <f>'9'!G46*1000</f>
        <v>47215044853.858696</v>
      </c>
      <c r="M45" s="169">
        <f>'9'!F46*1000</f>
        <v>58823754456.235786</v>
      </c>
      <c r="N45" s="169">
        <f>'13'!G45*1000</f>
        <v>39478688079.020988</v>
      </c>
      <c r="O45" s="169">
        <f>'13'!H45*1000</f>
        <v>1486005935.0148978</v>
      </c>
      <c r="P45" s="169">
        <f>'13'!F45*1000</f>
        <v>41691413661.129021</v>
      </c>
      <c r="Q45" s="169">
        <f>'1'!K47*1000</f>
        <v>15006235688.672493</v>
      </c>
      <c r="R45" s="169">
        <f>'13'!J45*1000</f>
        <v>17132340795.106712</v>
      </c>
      <c r="S45" s="48">
        <f t="shared" si="0"/>
        <v>17132340795.106766</v>
      </c>
      <c r="T45" s="755">
        <f t="shared" si="1"/>
        <v>1.1416814416715559</v>
      </c>
    </row>
    <row r="46" spans="1:20" ht="18" customHeight="1">
      <c r="A46" s="42"/>
      <c r="B46" s="98" t="s">
        <v>663</v>
      </c>
      <c r="C46" s="35"/>
      <c r="D46" s="32"/>
      <c r="E46" s="756">
        <f>L46/N46*100</f>
        <v>127.40417434738471</v>
      </c>
      <c r="F46" s="756">
        <f>P46/M46*100</f>
        <v>68.395061376465094</v>
      </c>
      <c r="G46" s="756">
        <f>K46/(R46+O46)*100</f>
        <v>30.867455541426601</v>
      </c>
      <c r="H46" s="756">
        <f>R46/M46*100</f>
        <v>31.604938623534906</v>
      </c>
      <c r="I46" s="756">
        <f>R46/Q46*100</f>
        <v>104.21193669765016</v>
      </c>
      <c r="J46" s="756">
        <f>K46/R46*100</f>
        <v>33.245351195568787</v>
      </c>
      <c r="K46" s="169">
        <f>'9'!L47*1000</f>
        <v>1557946804.0525718</v>
      </c>
      <c r="L46" s="169">
        <f>'9'!G47*1000</f>
        <v>12376649277.728971</v>
      </c>
      <c r="M46" s="169">
        <f>'9'!F47*1000</f>
        <v>14827459562.117367</v>
      </c>
      <c r="N46" s="169">
        <f>'13'!G46*1000</f>
        <v>9714477050.0080814</v>
      </c>
      <c r="O46" s="169">
        <f>'13'!H46*1000</f>
        <v>361005369.40320003</v>
      </c>
      <c r="P46" s="169">
        <f>'13'!F46*1000</f>
        <v>10141250068.080715</v>
      </c>
      <c r="Q46" s="169">
        <f>'1'!K48*1000</f>
        <v>4496806836.6608896</v>
      </c>
      <c r="R46" s="169">
        <f>'13'!J46*1000</f>
        <v>4686209494.0366516</v>
      </c>
      <c r="S46" s="48">
        <f t="shared" si="0"/>
        <v>4686209494.0366516</v>
      </c>
      <c r="T46" s="755">
        <f t="shared" si="1"/>
        <v>1.0421193669765016</v>
      </c>
    </row>
    <row r="47" spans="1:20" ht="18" customHeight="1">
      <c r="A47" s="1120" t="s">
        <v>664</v>
      </c>
      <c r="B47" s="1120"/>
      <c r="C47" s="35"/>
      <c r="D47" s="32"/>
      <c r="E47" s="756">
        <f>L47/N47*100</f>
        <v>244.88563702377121</v>
      </c>
      <c r="F47" s="756">
        <f>P47/M47*100</f>
        <v>38.407631504446073</v>
      </c>
      <c r="G47" s="756">
        <f>K47/(R47+O47)*100</f>
        <v>8.209724455937959</v>
      </c>
      <c r="H47" s="756">
        <f>R47/M47*100</f>
        <v>61.592368495553963</v>
      </c>
      <c r="I47" s="756">
        <f>R47/Q47*100</f>
        <v>139.42265438018174</v>
      </c>
      <c r="J47" s="756">
        <f>K47/R47*100</f>
        <v>8.4355232373355413</v>
      </c>
      <c r="K47" s="169">
        <f>'9'!L48*1000</f>
        <v>266606678.68326789</v>
      </c>
      <c r="L47" s="169">
        <f>'9'!G48*1000</f>
        <v>4588472496.4468718</v>
      </c>
      <c r="M47" s="169">
        <f>'9'!F48*1000</f>
        <v>5131355381.3487902</v>
      </c>
      <c r="N47" s="169">
        <f>'13'!G47*1000</f>
        <v>1873720546.5429015</v>
      </c>
      <c r="O47" s="169">
        <f>'13'!H47*1000</f>
        <v>86926463.488855556</v>
      </c>
      <c r="P47" s="169">
        <f>'13'!F47*1000</f>
        <v>1970832066.0520067</v>
      </c>
      <c r="Q47" s="169">
        <f>'1'!K49*1000</f>
        <v>2266864972.0859413</v>
      </c>
      <c r="R47" s="169">
        <f>'13'!J47*1000</f>
        <v>3160523315.2967849</v>
      </c>
      <c r="S47" s="48">
        <f t="shared" si="0"/>
        <v>3160523315.2967834</v>
      </c>
      <c r="T47" s="755">
        <f t="shared" si="1"/>
        <v>1.3942265438018167</v>
      </c>
    </row>
    <row r="48" spans="1:20" ht="18" customHeight="1">
      <c r="A48" s="1100" t="s">
        <v>164</v>
      </c>
      <c r="B48" s="1100"/>
      <c r="C48" s="1100"/>
      <c r="D48" s="594"/>
      <c r="E48" s="734"/>
      <c r="F48" s="632"/>
      <c r="G48" s="632"/>
      <c r="H48" s="632"/>
      <c r="I48" s="632"/>
      <c r="J48" s="632"/>
      <c r="K48" s="169"/>
      <c r="L48" s="169"/>
      <c r="M48" s="169"/>
      <c r="N48" s="169"/>
      <c r="O48" s="169"/>
      <c r="P48" s="169"/>
      <c r="Q48" s="169"/>
      <c r="R48" s="169"/>
      <c r="T48" s="755"/>
    </row>
    <row r="49" spans="1:20" ht="18" customHeight="1">
      <c r="A49" s="1120" t="s">
        <v>665</v>
      </c>
      <c r="B49" s="1120" t="s">
        <v>665</v>
      </c>
      <c r="C49" s="102"/>
      <c r="D49" s="594"/>
      <c r="E49" s="756">
        <f>L49/N49*100</f>
        <v>112.04800868478195</v>
      </c>
      <c r="F49" s="756">
        <f>P49/M49*100</f>
        <v>85.310232965938795</v>
      </c>
      <c r="G49" s="756">
        <f>K49/(R49+O49)*100</f>
        <v>22.269787597730524</v>
      </c>
      <c r="H49" s="756">
        <f>R49/M49*100</f>
        <v>14.689767034061255</v>
      </c>
      <c r="I49" s="756">
        <f>R49/Q49*100</f>
        <v>123.80224618676689</v>
      </c>
      <c r="J49" s="756">
        <f>K49/R49*100</f>
        <v>26.301243448051707</v>
      </c>
      <c r="K49" s="169">
        <f>'9'!L50*1000</f>
        <v>50974635435.367111</v>
      </c>
      <c r="L49" s="169">
        <f>'9'!G50*1000</f>
        <v>1198715699578.4504</v>
      </c>
      <c r="M49" s="169">
        <f>'9'!F50*1000</f>
        <v>1319358863176.9666</v>
      </c>
      <c r="N49" s="169">
        <f>'13'!G49*1000</f>
        <v>1069823295968.3617</v>
      </c>
      <c r="O49" s="169">
        <f>'13'!H49*1000</f>
        <v>35085177695.571281</v>
      </c>
      <c r="P49" s="169">
        <f>'13'!F49*1000</f>
        <v>1125548119833.0317</v>
      </c>
      <c r="Q49" s="169">
        <f>'1'!K51*1000</f>
        <v>156548648601.70172</v>
      </c>
      <c r="R49" s="169">
        <f>'13'!J49*1000</f>
        <v>193810743343.93536</v>
      </c>
      <c r="S49" s="48">
        <f t="shared" si="0"/>
        <v>193810743343.93481</v>
      </c>
      <c r="T49" s="755">
        <f t="shared" si="1"/>
        <v>1.2380224618676654</v>
      </c>
    </row>
    <row r="50" spans="1:20" ht="18" customHeight="1">
      <c r="A50" s="98"/>
      <c r="B50" s="98" t="s">
        <v>666</v>
      </c>
      <c r="C50" s="98"/>
      <c r="D50" s="594"/>
      <c r="E50" s="756">
        <f>L50/N50*100</f>
        <v>120.42687796198001</v>
      </c>
      <c r="F50" s="756">
        <f>P50/M50*100</f>
        <v>76.932655965303368</v>
      </c>
      <c r="G50" s="756">
        <f>K50/(R50+O50)*100</f>
        <v>32.613640164558305</v>
      </c>
      <c r="H50" s="756">
        <f>R50/M50*100</f>
        <v>23.067344034696692</v>
      </c>
      <c r="I50" s="756">
        <f>R50/Q50*100</f>
        <v>111.05800846858888</v>
      </c>
      <c r="J50" s="756">
        <f>K50/R50*100</f>
        <v>37.646425205742958</v>
      </c>
      <c r="K50" s="169">
        <f>'9'!L51*1000</f>
        <v>26132950926.791794</v>
      </c>
      <c r="L50" s="169">
        <f>'9'!G51*1000</f>
        <v>256447393281.48047</v>
      </c>
      <c r="M50" s="169">
        <f>'9'!F51*1000</f>
        <v>300931130661.34161</v>
      </c>
      <c r="N50" s="169">
        <f>'13'!G50*1000</f>
        <v>212948635405.49768</v>
      </c>
      <c r="O50" s="169">
        <f>'13'!H50*1000</f>
        <v>10712080209.383293</v>
      </c>
      <c r="P50" s="169">
        <f>'13'!F50*1000</f>
        <v>231514311444.1875</v>
      </c>
      <c r="Q50" s="169">
        <f>'1'!K52*1000</f>
        <v>62505009926.220512</v>
      </c>
      <c r="R50" s="169">
        <f>'13'!J50*1000</f>
        <v>69416819217.154297</v>
      </c>
      <c r="S50" s="48">
        <f t="shared" si="0"/>
        <v>69416819217.154114</v>
      </c>
      <c r="T50" s="755">
        <f t="shared" si="1"/>
        <v>1.110580084685886</v>
      </c>
    </row>
    <row r="51" spans="1:20" ht="18" customHeight="1">
      <c r="A51" s="98"/>
      <c r="B51" s="1308" t="s">
        <v>667</v>
      </c>
      <c r="C51" s="1308"/>
      <c r="D51" s="594"/>
      <c r="E51" s="756">
        <f>L51/N51*100</f>
        <v>108.74801609415297</v>
      </c>
      <c r="F51" s="756">
        <f>P51/M51*100</f>
        <v>89.725015950580485</v>
      </c>
      <c r="G51" s="756">
        <f>K51/(R51+O51)*100</f>
        <v>18.381776255722063</v>
      </c>
      <c r="H51" s="756">
        <f>R51/M51*100</f>
        <v>10.274984049419517</v>
      </c>
      <c r="I51" s="756">
        <f>R51/Q51*100</f>
        <v>117.85592289917794</v>
      </c>
      <c r="J51" s="756">
        <f>K51/R51*100</f>
        <v>22.494532020984092</v>
      </c>
      <c r="K51" s="169">
        <f>'9'!L52*1000</f>
        <v>15801768565.196932</v>
      </c>
      <c r="L51" s="169">
        <f>'9'!G52*1000</f>
        <v>641257851676.271</v>
      </c>
      <c r="M51" s="169">
        <f>'9'!F52*1000</f>
        <v>683671660492.03271</v>
      </c>
      <c r="N51" s="169">
        <f>'13'!G51*1000</f>
        <v>589673149642.63464</v>
      </c>
      <c r="O51" s="169">
        <f>'13'!H51*1000</f>
        <v>15717163774.533688</v>
      </c>
      <c r="P51" s="169">
        <f>'13'!F51*1000</f>
        <v>613424506426.07483</v>
      </c>
      <c r="Q51" s="169">
        <f>'1'!K53*1000</f>
        <v>59604262847.317535</v>
      </c>
      <c r="R51" s="169">
        <f>'13'!J51*1000</f>
        <v>70247154065.957916</v>
      </c>
      <c r="S51" s="48">
        <f t="shared" si="0"/>
        <v>70247154065.957886</v>
      </c>
      <c r="T51" s="755">
        <f t="shared" si="1"/>
        <v>1.1785592289917788</v>
      </c>
    </row>
    <row r="52" spans="1:20" ht="18" customHeight="1">
      <c r="A52" s="98"/>
      <c r="B52" s="1308" t="s">
        <v>668</v>
      </c>
      <c r="C52" s="1308"/>
      <c r="D52" s="594"/>
      <c r="E52" s="756">
        <f>L52/N52*100</f>
        <v>112.65297624404673</v>
      </c>
      <c r="F52" s="756">
        <f>P52/M52*100</f>
        <v>83.825007345346449</v>
      </c>
      <c r="G52" s="756">
        <f>K52/(R52+O52)*100</f>
        <v>14.394150888994171</v>
      </c>
      <c r="H52" s="756">
        <f>R52/M52*100</f>
        <v>16.174992654653568</v>
      </c>
      <c r="I52" s="756">
        <f>R52/Q52*100</f>
        <v>157.22343613597849</v>
      </c>
      <c r="J52" s="756">
        <f>K52/R52*100</f>
        <v>16.695208104239448</v>
      </c>
      <c r="K52" s="169">
        <f>'9'!L53*1000</f>
        <v>9039915943.3783855</v>
      </c>
      <c r="L52" s="169">
        <f>'9'!G53*1000</f>
        <v>301010454620.69965</v>
      </c>
      <c r="M52" s="169">
        <f>'9'!F53*1000</f>
        <v>334756072023.59192</v>
      </c>
      <c r="N52" s="169">
        <f>'13'!G52*1000</f>
        <v>267201510920.22913</v>
      </c>
      <c r="O52" s="169">
        <f>'13'!H52*1000</f>
        <v>8655933711.6542969</v>
      </c>
      <c r="P52" s="169">
        <f>'13'!F52*1000</f>
        <v>280609301962.76917</v>
      </c>
      <c r="Q52" s="169">
        <f>'1'!K54*1000</f>
        <v>34439375828.163841</v>
      </c>
      <c r="R52" s="169">
        <f>'13'!J52*1000</f>
        <v>54146770060.822792</v>
      </c>
      <c r="S52" s="48">
        <f t="shared" si="0"/>
        <v>54146770060.822754</v>
      </c>
      <c r="T52" s="755">
        <f t="shared" si="1"/>
        <v>1.5722343613597838</v>
      </c>
    </row>
    <row r="53" spans="1:20" ht="18" customHeight="1" thickBot="1">
      <c r="A53" s="1121" t="s">
        <v>669</v>
      </c>
      <c r="B53" s="1121"/>
      <c r="C53" s="100"/>
      <c r="D53" s="596"/>
      <c r="E53" s="736">
        <f>L53/N53*100</f>
        <v>120.44280317590712</v>
      </c>
      <c r="F53" s="635">
        <f>P53/M53*100</f>
        <v>78.027053303195501</v>
      </c>
      <c r="G53" s="635">
        <f>K53/(R53+O53)*100</f>
        <v>20.638035953888096</v>
      </c>
      <c r="H53" s="635">
        <f>R53/M53*100</f>
        <v>21.972946696804559</v>
      </c>
      <c r="I53" s="635">
        <f>R53/Q53*100</f>
        <v>135.09588001904726</v>
      </c>
      <c r="J53" s="635">
        <f>K53/R53*100</f>
        <v>24.14698122302509</v>
      </c>
      <c r="K53" s="176">
        <f>'9'!L54*1000</f>
        <v>61026765545.071732</v>
      </c>
      <c r="L53" s="176">
        <f>'9'!G54*1000</f>
        <v>987162074760.271</v>
      </c>
      <c r="M53" s="176">
        <f>'9'!F54*1000</f>
        <v>1150188990143.7915</v>
      </c>
      <c r="N53" s="176">
        <f>'13'!G53*1000</f>
        <v>819610677209.59424</v>
      </c>
      <c r="O53" s="176">
        <f>'13'!H53*1000</f>
        <v>42970038019.124779</v>
      </c>
      <c r="P53" s="176">
        <f>'13'!F53*1000</f>
        <v>897458576426.9823</v>
      </c>
      <c r="Q53" s="176">
        <f>'1'!K55*1000</f>
        <v>187074849122.84323</v>
      </c>
      <c r="R53" s="176">
        <f>'13'!J53*1000</f>
        <v>252730413716.80997</v>
      </c>
      <c r="S53" s="48">
        <f t="shared" si="0"/>
        <v>252730413716.8092</v>
      </c>
      <c r="T53" s="755">
        <f t="shared" si="1"/>
        <v>1.3509588001904684</v>
      </c>
    </row>
    <row r="54" spans="1:20" s="43" customFormat="1" ht="13.8">
      <c r="A54" s="1248"/>
      <c r="B54" s="1249"/>
      <c r="C54" s="1249"/>
      <c r="D54" s="1249"/>
      <c r="E54" s="1249"/>
      <c r="F54" s="1249"/>
      <c r="G54" s="1249"/>
      <c r="H54" s="1249"/>
      <c r="I54" s="1249"/>
      <c r="J54" s="1249"/>
      <c r="K54" s="1249"/>
      <c r="L54" s="1249"/>
      <c r="T54" s="757"/>
    </row>
    <row r="55" spans="1:20" ht="26.1" customHeight="1">
      <c r="A55" s="48"/>
      <c r="B55" s="48"/>
      <c r="C55" s="48"/>
      <c r="D55" s="665"/>
    </row>
    <row r="56" spans="1:20" ht="26.1" customHeight="1">
      <c r="A56" s="48"/>
      <c r="B56" s="48"/>
      <c r="C56" s="48"/>
      <c r="D56" s="665"/>
    </row>
    <row r="57" spans="1:20" ht="26.1" customHeight="1">
      <c r="A57" s="48"/>
      <c r="B57" s="48"/>
      <c r="C57" s="48"/>
      <c r="D57" s="665"/>
    </row>
    <row r="58" spans="1:20" ht="26.1" customHeight="1">
      <c r="A58" s="48"/>
      <c r="B58" s="48"/>
      <c r="C58" s="48"/>
      <c r="D58" s="665"/>
    </row>
    <row r="59" spans="1:20" ht="26.1" customHeight="1">
      <c r="A59" s="48"/>
      <c r="B59" s="48"/>
      <c r="C59" s="48"/>
      <c r="D59" s="665"/>
    </row>
    <row r="60" spans="1:20" ht="26.1" customHeight="1">
      <c r="A60" s="48"/>
      <c r="B60" s="48"/>
      <c r="C60" s="48"/>
      <c r="D60" s="665"/>
    </row>
    <row r="61" spans="1:20" ht="26.1" customHeight="1">
      <c r="A61" s="48"/>
      <c r="B61" s="48"/>
      <c r="C61" s="48"/>
      <c r="D61" s="665"/>
    </row>
    <row r="62" spans="1:20" ht="26.1" customHeight="1">
      <c r="A62" s="48"/>
      <c r="B62" s="48"/>
      <c r="C62" s="48"/>
      <c r="D62" s="665"/>
    </row>
    <row r="63" spans="1:20" ht="26.1" customHeight="1">
      <c r="A63" s="48"/>
      <c r="B63" s="48"/>
      <c r="C63" s="48"/>
      <c r="D63" s="665"/>
    </row>
    <row r="64" spans="1:20" ht="26.1" customHeight="1">
      <c r="A64" s="48"/>
      <c r="B64" s="48"/>
      <c r="C64" s="48"/>
      <c r="D64" s="665"/>
    </row>
    <row r="65" spans="1:4" ht="26.1" customHeight="1">
      <c r="A65" s="48"/>
      <c r="B65" s="48"/>
      <c r="C65" s="48"/>
      <c r="D65" s="665"/>
    </row>
    <row r="66" spans="1:4" ht="26.1" customHeight="1">
      <c r="A66" s="48"/>
      <c r="B66" s="48"/>
      <c r="C66" s="48"/>
      <c r="D66" s="665"/>
    </row>
    <row r="67" spans="1:4" ht="26.1" customHeight="1">
      <c r="A67" s="48"/>
      <c r="B67" s="48"/>
      <c r="C67" s="48"/>
      <c r="D67" s="665"/>
    </row>
    <row r="68" spans="1:4" ht="26.1" customHeight="1"/>
    <row r="69" spans="1:4" ht="26.1" customHeight="1"/>
    <row r="70" spans="1:4" ht="26.1" customHeight="1"/>
    <row r="71" spans="1:4" ht="26.1" customHeight="1"/>
    <row r="72" spans="1:4" ht="26.1" customHeight="1"/>
    <row r="73" spans="1:4" ht="26.1" customHeight="1"/>
    <row r="74" spans="1:4" ht="26.1" customHeight="1"/>
    <row r="75" spans="1:4" ht="26.1" customHeight="1"/>
    <row r="76" spans="1:4" ht="26.1" customHeight="1"/>
  </sheetData>
  <mergeCells count="35">
    <mergeCell ref="A3:C5"/>
    <mergeCell ref="A10:C10"/>
    <mergeCell ref="A8:C8"/>
    <mergeCell ref="A9:C9"/>
    <mergeCell ref="A6:C6"/>
    <mergeCell ref="A7:C7"/>
    <mergeCell ref="J3:J4"/>
    <mergeCell ref="E3:E5"/>
    <mergeCell ref="F3:F5"/>
    <mergeCell ref="G3:G5"/>
    <mergeCell ref="I3:I4"/>
    <mergeCell ref="H3:H5"/>
    <mergeCell ref="A13:C13"/>
    <mergeCell ref="A15:C15"/>
    <mergeCell ref="A16:C16"/>
    <mergeCell ref="A20:C20"/>
    <mergeCell ref="A11:C11"/>
    <mergeCell ref="A14:C14"/>
    <mergeCell ref="A12:C12"/>
    <mergeCell ref="A54:L54"/>
    <mergeCell ref="B52:C52"/>
    <mergeCell ref="A17:C17"/>
    <mergeCell ref="A19:C19"/>
    <mergeCell ref="A53:B53"/>
    <mergeCell ref="A49:B49"/>
    <mergeCell ref="A33:B33"/>
    <mergeCell ref="A47:B47"/>
    <mergeCell ref="A32:C32"/>
    <mergeCell ref="A18:C18"/>
    <mergeCell ref="A23:C23"/>
    <mergeCell ref="A26:C26"/>
    <mergeCell ref="B51:C51"/>
    <mergeCell ref="A48:C48"/>
    <mergeCell ref="A21:C21"/>
    <mergeCell ref="A22:C22"/>
  </mergeCells>
  <phoneticPr fontId="4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Y63"/>
  <sheetViews>
    <sheetView view="pageBreakPreview" zoomScaleNormal="75" zoomScaleSheetLayoutView="75" workbookViewId="0">
      <selection activeCell="J65" sqref="J65"/>
    </sheetView>
  </sheetViews>
  <sheetFormatPr defaultColWidth="9.109375" defaultRowHeight="15.6"/>
  <cols>
    <col min="1" max="1" width="2.33203125" style="37" customWidth="1"/>
    <col min="2" max="2" width="16" style="37" customWidth="1"/>
    <col min="3" max="3" width="2.33203125" style="37" customWidth="1"/>
    <col min="4" max="4" width="1.6640625" style="38" customWidth="1"/>
    <col min="5" max="5" width="10.88671875" style="48" customWidth="1"/>
    <col min="6" max="6" width="10.44140625" style="48" customWidth="1"/>
    <col min="7" max="7" width="10.33203125" style="48" customWidth="1"/>
    <col min="8" max="8" width="10.88671875" style="48" customWidth="1"/>
    <col min="9" max="9" width="11.33203125" style="48" customWidth="1"/>
    <col min="10" max="10" width="12.33203125" style="48" customWidth="1"/>
    <col min="11" max="11" width="17.44140625" style="49" bestFit="1" customWidth="1"/>
    <col min="12" max="12" width="18.6640625" style="48" customWidth="1"/>
    <col min="13" max="13" width="21.33203125" style="48" customWidth="1"/>
    <col min="14" max="14" width="17.44140625" style="48" customWidth="1"/>
    <col min="15" max="15" width="16.109375" style="48" bestFit="1" customWidth="1"/>
    <col min="16" max="16" width="19" style="48" customWidth="1"/>
    <col min="17" max="17" width="18" style="48" customWidth="1"/>
    <col min="18" max="18" width="18.88671875" style="48" customWidth="1"/>
    <col min="19" max="16384" width="9.109375" style="48"/>
  </cols>
  <sheetData>
    <row r="1" spans="1:22" s="24" customFormat="1" ht="35.1" customHeight="1">
      <c r="A1" s="743" t="s">
        <v>619</v>
      </c>
      <c r="B1" s="583"/>
      <c r="C1" s="583"/>
      <c r="D1" s="583"/>
      <c r="E1" s="583"/>
      <c r="F1" s="583"/>
      <c r="G1" s="583"/>
      <c r="H1" s="583"/>
      <c r="I1" s="583"/>
      <c r="J1" s="583"/>
      <c r="K1" s="744"/>
    </row>
    <row r="2" spans="1:22" ht="12.9" customHeight="1" thickBot="1">
      <c r="A2" s="48"/>
      <c r="B2" s="26"/>
      <c r="C2" s="26"/>
      <c r="D2" s="27"/>
      <c r="J2" s="586" t="s">
        <v>245</v>
      </c>
    </row>
    <row r="3" spans="1:22" ht="19.5" customHeight="1">
      <c r="A3" s="1300" t="s">
        <v>1</v>
      </c>
      <c r="B3" s="1300"/>
      <c r="C3" s="1300"/>
      <c r="D3" s="29"/>
      <c r="E3" s="1313" t="s">
        <v>332</v>
      </c>
      <c r="F3" s="1313" t="s">
        <v>333</v>
      </c>
      <c r="G3" s="1313" t="s">
        <v>334</v>
      </c>
      <c r="H3" s="1313" t="s">
        <v>335</v>
      </c>
      <c r="I3" s="1422" t="s">
        <v>331</v>
      </c>
      <c r="J3" s="1422" t="s">
        <v>336</v>
      </c>
      <c r="V3" s="610" t="s">
        <v>79</v>
      </c>
    </row>
    <row r="4" spans="1:22" ht="19.5" customHeight="1">
      <c r="A4" s="1301"/>
      <c r="B4" s="1301"/>
      <c r="C4" s="1301"/>
      <c r="D4" s="30"/>
      <c r="E4" s="1314"/>
      <c r="F4" s="1314"/>
      <c r="G4" s="1314"/>
      <c r="H4" s="1314"/>
      <c r="I4" s="1423"/>
      <c r="J4" s="1423"/>
      <c r="K4" s="745" t="s">
        <v>337</v>
      </c>
      <c r="L4" s="737" t="s">
        <v>338</v>
      </c>
      <c r="M4" s="737" t="s">
        <v>267</v>
      </c>
      <c r="N4" s="737" t="s">
        <v>266</v>
      </c>
      <c r="O4" s="737" t="s">
        <v>269</v>
      </c>
      <c r="P4" s="737" t="s">
        <v>268</v>
      </c>
      <c r="Q4" s="737" t="s">
        <v>271</v>
      </c>
      <c r="R4" s="737" t="s">
        <v>270</v>
      </c>
    </row>
    <row r="5" spans="1:22" ht="39.75" customHeight="1">
      <c r="A5" s="1302"/>
      <c r="B5" s="1302"/>
      <c r="C5" s="1302"/>
      <c r="D5" s="31"/>
      <c r="E5" s="1312"/>
      <c r="F5" s="1312"/>
      <c r="G5" s="1312"/>
      <c r="H5" s="1312"/>
      <c r="I5" s="725" t="s">
        <v>201</v>
      </c>
      <c r="J5" s="725" t="s">
        <v>331</v>
      </c>
      <c r="K5" s="665" t="s">
        <v>102</v>
      </c>
      <c r="L5" s="665" t="s">
        <v>103</v>
      </c>
      <c r="M5" s="665" t="s">
        <v>671</v>
      </c>
      <c r="N5" s="665" t="s">
        <v>672</v>
      </c>
      <c r="O5" s="665" t="s">
        <v>673</v>
      </c>
      <c r="P5" s="665" t="s">
        <v>674</v>
      </c>
      <c r="Q5" s="665" t="s">
        <v>675</v>
      </c>
      <c r="R5" s="665" t="s">
        <v>676</v>
      </c>
    </row>
    <row r="6" spans="1:22" s="33" customFormat="1" ht="12.75" hidden="1" customHeight="1">
      <c r="A6" s="1297" t="s">
        <v>213</v>
      </c>
      <c r="B6" s="1297"/>
      <c r="C6" s="1297"/>
      <c r="D6" s="602"/>
      <c r="E6" s="738">
        <v>106.99</v>
      </c>
      <c r="F6" s="623">
        <v>77.56</v>
      </c>
      <c r="G6" s="623">
        <v>40.79</v>
      </c>
      <c r="H6" s="623">
        <v>23.04</v>
      </c>
      <c r="I6" s="623"/>
      <c r="J6" s="623">
        <v>49.9</v>
      </c>
      <c r="K6" s="758" t="s">
        <v>104</v>
      </c>
      <c r="L6" s="758" t="s">
        <v>105</v>
      </c>
      <c r="M6" s="758" t="s">
        <v>106</v>
      </c>
      <c r="N6" s="758" t="s">
        <v>107</v>
      </c>
      <c r="O6" s="758" t="s">
        <v>108</v>
      </c>
      <c r="P6" s="758" t="s">
        <v>109</v>
      </c>
      <c r="Q6" s="758" t="s">
        <v>110</v>
      </c>
      <c r="R6" s="758" t="s">
        <v>111</v>
      </c>
    </row>
    <row r="7" spans="1:22" s="33" customFormat="1" ht="12.75" hidden="1" customHeight="1">
      <c r="A7" s="1296" t="s">
        <v>214</v>
      </c>
      <c r="B7" s="1296"/>
      <c r="C7" s="1296"/>
      <c r="D7" s="602"/>
      <c r="E7" s="759" t="s">
        <v>677</v>
      </c>
      <c r="F7" s="134" t="s">
        <v>677</v>
      </c>
      <c r="G7" s="134" t="s">
        <v>677</v>
      </c>
      <c r="H7" s="134" t="s">
        <v>677</v>
      </c>
      <c r="I7" s="134"/>
      <c r="J7" s="134" t="s">
        <v>677</v>
      </c>
      <c r="K7" s="33">
        <v>281966764</v>
      </c>
      <c r="L7" s="33">
        <v>649592760</v>
      </c>
    </row>
    <row r="8" spans="1:22" s="33" customFormat="1" ht="12.75" hidden="1" customHeight="1">
      <c r="A8" s="1296" t="s">
        <v>215</v>
      </c>
      <c r="B8" s="1296"/>
      <c r="C8" s="1296"/>
      <c r="D8" s="602"/>
      <c r="E8" s="727">
        <f>L8/N8*100</f>
        <v>117.80979986357156</v>
      </c>
      <c r="F8" s="746">
        <f>P8/M8*100</f>
        <v>74.491251997418701</v>
      </c>
      <c r="G8" s="746">
        <f>K8/(R8+O8)*100</f>
        <v>42.102767598065803</v>
      </c>
      <c r="H8" s="746">
        <f>Q8/M8*100</f>
        <v>28.488707576626641</v>
      </c>
      <c r="I8" s="746">
        <v>89.52465934134149</v>
      </c>
      <c r="J8" s="746">
        <f>K8/R8*100</f>
        <v>54.904494993954124</v>
      </c>
      <c r="K8" s="730">
        <v>121604697.75101717</v>
      </c>
      <c r="L8" s="730">
        <v>647532310.41547668</v>
      </c>
      <c r="M8" s="730">
        <v>868414421.03194439</v>
      </c>
      <c r="N8" s="730">
        <v>549642144.51203966</v>
      </c>
      <c r="O8" s="730">
        <v>67344228.417728901</v>
      </c>
      <c r="P8" s="730">
        <v>646892774.75283027</v>
      </c>
      <c r="Q8" s="730">
        <v>247400044.96104595</v>
      </c>
      <c r="R8" s="730">
        <v>221484047.46170205</v>
      </c>
    </row>
    <row r="9" spans="1:22" s="33" customFormat="1" ht="12.75" hidden="1" customHeight="1">
      <c r="A9" s="1296" t="s">
        <v>216</v>
      </c>
      <c r="B9" s="1296"/>
      <c r="C9" s="1296"/>
      <c r="D9" s="602"/>
      <c r="E9" s="727">
        <f>L9/N9*100</f>
        <v>119.59380541375279</v>
      </c>
      <c r="F9" s="746">
        <f>P9/M9*100</f>
        <v>75.903271790110693</v>
      </c>
      <c r="G9" s="746">
        <f>K9/(R9+O9)*100</f>
        <v>36.786516123600812</v>
      </c>
      <c r="H9" s="746">
        <f>Q9/M9*100</f>
        <v>26.872575876008124</v>
      </c>
      <c r="I9" s="746">
        <v>89.670332762564897</v>
      </c>
      <c r="J9" s="746">
        <f>K9/R9*100</f>
        <v>46.734648395490488</v>
      </c>
      <c r="K9" s="731">
        <v>118356200.487192</v>
      </c>
      <c r="L9" s="731">
        <v>817188245.88725233</v>
      </c>
      <c r="M9" s="731">
        <v>1050978800.6989176</v>
      </c>
      <c r="N9" s="731">
        <v>683303155.25964439</v>
      </c>
      <c r="O9" s="731">
        <v>68486492.789971873</v>
      </c>
      <c r="P9" s="731">
        <v>797727295.55094528</v>
      </c>
      <c r="Q9" s="731">
        <v>282425075.65857685</v>
      </c>
      <c r="R9" s="731">
        <v>253251505.14797154</v>
      </c>
    </row>
    <row r="10" spans="1:22" s="33" customFormat="1" ht="12.75" hidden="1" customHeight="1">
      <c r="A10" s="1277" t="s">
        <v>217</v>
      </c>
      <c r="B10" s="1277"/>
      <c r="C10" s="1277"/>
      <c r="D10" s="602"/>
      <c r="E10" s="727">
        <f>L10/N10*100</f>
        <v>116.77642519228182</v>
      </c>
      <c r="F10" s="746">
        <f>P10/M10*100</f>
        <v>77.868243457681544</v>
      </c>
      <c r="G10" s="746">
        <f>K10/(R10+O10)*100</f>
        <v>34.651929417864963</v>
      </c>
      <c r="H10" s="746">
        <f>R10/M10*100</f>
        <v>22.131756542318488</v>
      </c>
      <c r="I10" s="746">
        <v>91.149897369577104</v>
      </c>
      <c r="J10" s="746">
        <f>K10/R10*100</f>
        <v>45.284432132286547</v>
      </c>
      <c r="K10" s="749">
        <v>106553793.60322423</v>
      </c>
      <c r="L10" s="749">
        <v>840047239.68685865</v>
      </c>
      <c r="M10" s="749">
        <v>1063173409.5479351</v>
      </c>
      <c r="N10" s="749">
        <v>719363722.86071694</v>
      </c>
      <c r="O10" s="749">
        <v>72198482.833064005</v>
      </c>
      <c r="P10" s="749">
        <v>827874458.92411971</v>
      </c>
      <c r="Q10" s="749">
        <v>258145052.72537023</v>
      </c>
      <c r="R10" s="749">
        <v>235298950.62381566</v>
      </c>
    </row>
    <row r="11" spans="1:22" s="593" customFormat="1" ht="13.65" hidden="1" customHeight="1">
      <c r="A11" s="1277" t="s">
        <v>218</v>
      </c>
      <c r="B11" s="1277"/>
      <c r="C11" s="1277"/>
      <c r="D11" s="505"/>
      <c r="E11" s="732">
        <f>L11/N11*100</f>
        <v>116.78248995084739</v>
      </c>
      <c r="F11" s="751">
        <f>P11/M11*100</f>
        <v>76.718944211965706</v>
      </c>
      <c r="G11" s="751">
        <f>K11/(R11+O11)*100</f>
        <v>33.851042834622866</v>
      </c>
      <c r="H11" s="751">
        <f>R11/M11*100</f>
        <v>23.281055788034276</v>
      </c>
      <c r="I11" s="746">
        <v>91.416037837523987</v>
      </c>
      <c r="J11" s="751">
        <f>K11/R11*100</f>
        <v>42.85662984650051</v>
      </c>
      <c r="K11" s="50">
        <v>8400645.485614866</v>
      </c>
      <c r="L11" s="50">
        <v>66245456.313127212</v>
      </c>
      <c r="M11" s="50">
        <v>84196098.96249029</v>
      </c>
      <c r="N11" s="50">
        <v>56725504.260963507</v>
      </c>
      <c r="O11" s="50">
        <v>5214763.4847813947</v>
      </c>
      <c r="P11" s="50">
        <v>64594358.191684365</v>
      </c>
      <c r="Q11" s="50">
        <v>21442343.416419532</v>
      </c>
      <c r="R11" s="50">
        <v>19601740.770805914</v>
      </c>
    </row>
    <row r="12" spans="1:22" s="593" customFormat="1" ht="13.65" hidden="1" customHeight="1">
      <c r="A12" s="1277" t="s">
        <v>219</v>
      </c>
      <c r="B12" s="1277"/>
      <c r="C12" s="1277"/>
      <c r="D12" s="505"/>
      <c r="E12" s="759" t="s">
        <v>677</v>
      </c>
      <c r="F12" s="134" t="s">
        <v>677</v>
      </c>
      <c r="G12" s="134" t="s">
        <v>677</v>
      </c>
      <c r="H12" s="134" t="s">
        <v>677</v>
      </c>
      <c r="I12" s="134" t="s">
        <v>677</v>
      </c>
      <c r="J12" s="134" t="s">
        <v>677</v>
      </c>
      <c r="K12" s="49"/>
      <c r="L12" s="48"/>
      <c r="M12" s="50">
        <f>'10'!F13*1000</f>
        <v>1766017276669.9775</v>
      </c>
      <c r="N12" s="48"/>
      <c r="O12" s="48"/>
      <c r="P12" s="48"/>
      <c r="Q12" s="48"/>
      <c r="R12" s="48"/>
    </row>
    <row r="13" spans="1:22" s="593" customFormat="1" ht="13.65" hidden="1" customHeight="1">
      <c r="A13" s="1277" t="s">
        <v>220</v>
      </c>
      <c r="B13" s="1277"/>
      <c r="C13" s="1277"/>
      <c r="D13" s="505"/>
      <c r="E13" s="732">
        <f>L13/N13*100</f>
        <v>113.35310966750423</v>
      </c>
      <c r="F13" s="751">
        <f>P13/M13*100</f>
        <v>83.244707994852547</v>
      </c>
      <c r="G13" s="751">
        <f>K13/(R13+O13)*100</f>
        <v>29.346129109468933</v>
      </c>
      <c r="H13" s="751">
        <f>R13/M13*100</f>
        <v>16.755292005147339</v>
      </c>
      <c r="I13" s="746">
        <f>R13/Q13*100</f>
        <v>100.42861116717002</v>
      </c>
      <c r="J13" s="751">
        <f>K13/R13*100</f>
        <v>36.697206088280723</v>
      </c>
      <c r="K13" s="50">
        <f>'10'!L14*1000</f>
        <v>111247566836.64586</v>
      </c>
      <c r="L13" s="50">
        <f>'10'!G14*1000</f>
        <v>1571589716222.5024</v>
      </c>
      <c r="M13" s="50">
        <f>'10'!F14*1000</f>
        <v>1809278903270.6265</v>
      </c>
      <c r="N13" s="50">
        <f>'14'!G14*1000</f>
        <v>1386454876123.2986</v>
      </c>
      <c r="O13" s="50">
        <f>'14'!H14*1000</f>
        <v>75937739828.953735</v>
      </c>
      <c r="P13" s="50">
        <f>'14'!F14*1000</f>
        <v>1506128939840.1038</v>
      </c>
      <c r="Q13" s="50">
        <f>'2'!K15*1000</f>
        <v>301856174159.28192</v>
      </c>
      <c r="R13" s="50">
        <f>'14'!J14*1000</f>
        <v>303149963430.52075</v>
      </c>
    </row>
    <row r="14" spans="1:22" s="593" customFormat="1" ht="13.65" hidden="1" customHeight="1">
      <c r="A14" s="1277" t="s">
        <v>221</v>
      </c>
      <c r="B14" s="1277"/>
      <c r="C14" s="1277"/>
      <c r="D14" s="505"/>
      <c r="E14" s="732">
        <f>L14/N14*100</f>
        <v>115.49641944418343</v>
      </c>
      <c r="F14" s="751">
        <f>P14/M14*100</f>
        <v>82.168784222450995</v>
      </c>
      <c r="G14" s="751">
        <f>K14/(R14+O14)*100</f>
        <v>26.964212607397364</v>
      </c>
      <c r="H14" s="751">
        <f>R14/M14*100</f>
        <v>17.831215797564045</v>
      </c>
      <c r="I14" s="746">
        <f>R14/Q14*100</f>
        <v>94.789332313583415</v>
      </c>
      <c r="J14" s="751">
        <f>K14/R14*100</f>
        <v>35.468963569200902</v>
      </c>
      <c r="K14" s="50">
        <f>'10'!L15*1000</f>
        <v>98116735727.064331</v>
      </c>
      <c r="L14" s="50">
        <f>'10'!G15*1000</f>
        <v>1330088835055.0393</v>
      </c>
      <c r="M14" s="50">
        <f>'10'!F15*1000</f>
        <v>1551363741557.8374</v>
      </c>
      <c r="N14" s="50">
        <f>'14'!G15*1000</f>
        <v>1151627766000</v>
      </c>
      <c r="O14" s="50">
        <f>'14'!H15*1000</f>
        <v>87250605809.419937</v>
      </c>
      <c r="P14" s="50">
        <f>'14'!F15*1000</f>
        <v>1274736725306.0017</v>
      </c>
      <c r="Q14" s="50">
        <f>'2'!K16*1000</f>
        <v>291833489919.73096</v>
      </c>
      <c r="R14" s="50">
        <f>'14'!J15*1000</f>
        <v>276627016562.34174</v>
      </c>
    </row>
    <row r="15" spans="1:22" s="593" customFormat="1" ht="17.25" hidden="1" customHeight="1">
      <c r="A15" s="1296" t="s">
        <v>222</v>
      </c>
      <c r="B15" s="1296"/>
      <c r="C15" s="1296"/>
      <c r="D15" s="505"/>
      <c r="E15" s="732">
        <f>L15/N15*100</f>
        <v>113.18779145881489</v>
      </c>
      <c r="F15" s="751">
        <f>P15/M15*100</f>
        <v>82.111757016679675</v>
      </c>
      <c r="G15" s="751">
        <f>K15/(R15+O15)*100</f>
        <v>26.686206492616616</v>
      </c>
      <c r="H15" s="751">
        <f>R15/M15*100</f>
        <v>17.888242983320239</v>
      </c>
      <c r="I15" s="746">
        <f>R15/Q15*100</f>
        <v>99.116295179566919</v>
      </c>
      <c r="J15" s="751">
        <f>K15/R15*100</f>
        <v>29.750862018099689</v>
      </c>
      <c r="K15" s="50">
        <f>'10'!L16*1000</f>
        <v>85089221744.109146</v>
      </c>
      <c r="L15" s="50">
        <f>'10'!G16*1000</f>
        <v>1401775308906.3145</v>
      </c>
      <c r="M15" s="50">
        <f>'10'!F16*1000</f>
        <v>1598848494333.4563</v>
      </c>
      <c r="N15" s="50">
        <f>'14'!G16*1000</f>
        <v>1238450976770.2041</v>
      </c>
      <c r="O15" s="50">
        <f>'14'!H16*1000</f>
        <v>32845041989.602451</v>
      </c>
      <c r="P15" s="50">
        <f>'14'!F16*1000</f>
        <v>1312842590731.9292</v>
      </c>
      <c r="Q15" s="50">
        <f>'2'!K17*1000</f>
        <v>288555885874.64343</v>
      </c>
      <c r="R15" s="50">
        <f>'14'!J16*1000</f>
        <v>286005903601.52582</v>
      </c>
    </row>
    <row r="16" spans="1:22" s="593" customFormat="1" ht="15" hidden="1" customHeight="1">
      <c r="A16" s="1296" t="s">
        <v>365</v>
      </c>
      <c r="B16" s="1296"/>
      <c r="C16" s="1296"/>
      <c r="D16" s="505"/>
      <c r="E16" s="760">
        <f>L16/N16*100</f>
        <v>113.67279074411481</v>
      </c>
      <c r="F16" s="627">
        <f>P16/M16*100</f>
        <v>82.25344925491639</v>
      </c>
      <c r="G16" s="627">
        <f>K16/(R16+O16)*100</f>
        <v>25.932902669158359</v>
      </c>
      <c r="H16" s="627">
        <f>R16/M16*100</f>
        <v>17.746550745083677</v>
      </c>
      <c r="I16" s="754">
        <f>R16/Q16*100</f>
        <v>103.33013980293062</v>
      </c>
      <c r="J16" s="627">
        <f>K16/R16*100</f>
        <v>28.683778444782192</v>
      </c>
      <c r="K16" s="50">
        <f>'10'!L17*1000</f>
        <v>91977373635.212692</v>
      </c>
      <c r="L16" s="50">
        <f>'10'!G17*1000</f>
        <v>1592699415459.2864</v>
      </c>
      <c r="M16" s="50">
        <f>'10'!F17*1000</f>
        <v>1806885737298.427</v>
      </c>
      <c r="N16" s="50">
        <f>'14'!G17*1000</f>
        <v>1401126342577.936</v>
      </c>
      <c r="O16" s="50">
        <f>'14'!H17*1000</f>
        <v>34014531525.050156</v>
      </c>
      <c r="P16" s="50">
        <f>'14'!F17*1000</f>
        <v>1486225843023.0835</v>
      </c>
      <c r="Q16" s="50">
        <f>'2'!K18*1000</f>
        <v>310325617372.53186</v>
      </c>
      <c r="R16" s="50">
        <f>'14'!J17*1000</f>
        <v>320659894275.34473</v>
      </c>
    </row>
    <row r="17" spans="1:18" s="593" customFormat="1" ht="13.5" hidden="1" customHeight="1">
      <c r="A17" s="1296" t="s">
        <v>979</v>
      </c>
      <c r="B17" s="1296"/>
      <c r="C17" s="1296"/>
      <c r="D17" s="22"/>
      <c r="E17" s="760" t="s">
        <v>677</v>
      </c>
      <c r="F17" s="627" t="s">
        <v>677</v>
      </c>
      <c r="G17" s="627" t="s">
        <v>677</v>
      </c>
      <c r="H17" s="627" t="s">
        <v>677</v>
      </c>
      <c r="I17" s="627" t="s">
        <v>677</v>
      </c>
      <c r="J17" s="627" t="s">
        <v>677</v>
      </c>
      <c r="K17" s="50">
        <f>'9'!L18*1000</f>
        <v>79659450429.710266</v>
      </c>
      <c r="L17" s="50">
        <f>'9'!G18*1000</f>
        <v>1322044902924.3347</v>
      </c>
      <c r="M17" s="50">
        <f>'9'!F18*1000</f>
        <v>1823599025369.9514</v>
      </c>
      <c r="N17" s="50" t="e">
        <f>'13'!G17*1000</f>
        <v>#VALUE!</v>
      </c>
      <c r="O17" s="50" t="e">
        <f>'13'!H17*1000</f>
        <v>#VALUE!</v>
      </c>
      <c r="P17" s="50" t="e">
        <f>'13'!F17*1000</f>
        <v>#VALUE!</v>
      </c>
      <c r="Q17" s="50" t="e">
        <f>'1'!K19*1000</f>
        <v>#VALUE!</v>
      </c>
      <c r="R17" s="50" t="e">
        <f>'13'!J17*1000</f>
        <v>#VALUE!</v>
      </c>
    </row>
    <row r="18" spans="1:18" s="593" customFormat="1" ht="12.75" customHeight="1">
      <c r="A18" s="1296" t="s">
        <v>1022</v>
      </c>
      <c r="B18" s="1296"/>
      <c r="C18" s="1296"/>
      <c r="D18" s="505"/>
      <c r="E18" s="760">
        <f>L18/N18*100</f>
        <v>114.54467623675538</v>
      </c>
      <c r="F18" s="627">
        <f>P18/M18*100</f>
        <v>80.30251151730829</v>
      </c>
      <c r="G18" s="627">
        <f>K18/(R18+O18)*100</f>
        <v>25.512230228556511</v>
      </c>
      <c r="H18" s="627">
        <f>R18/M18*100</f>
        <v>19.697488482691554</v>
      </c>
      <c r="I18" s="754">
        <f>R18/Q18*100</f>
        <v>106.0666076875228</v>
      </c>
      <c r="J18" s="627">
        <f>K18/R18*100</f>
        <v>28.285799746436851</v>
      </c>
      <c r="K18" s="50">
        <f>'10'!L19*1000</f>
        <v>101921170779.94193</v>
      </c>
      <c r="L18" s="50">
        <f>'10'!G19*1000</f>
        <v>1603939222793.3162</v>
      </c>
      <c r="M18" s="50">
        <f>'10'!F19*1000</f>
        <v>1829300639485.731</v>
      </c>
      <c r="N18" s="50">
        <f>'14'!G19*1000</f>
        <v>1400273915374.3752</v>
      </c>
      <c r="O18" s="50">
        <f>'14'!H19*1000</f>
        <v>39172976468.415627</v>
      </c>
      <c r="P18" s="50">
        <f>'14'!F19*1000</f>
        <v>1468974356709.2234</v>
      </c>
      <c r="Q18" s="50">
        <f>'2'!K20*1000</f>
        <v>339716985988.69391</v>
      </c>
      <c r="R18" s="50">
        <f>'14'!J19*1000</f>
        <v>360326282776.50476</v>
      </c>
    </row>
    <row r="19" spans="1:18" s="593" customFormat="1" ht="13.65" customHeight="1">
      <c r="A19" s="1296" t="s">
        <v>981</v>
      </c>
      <c r="B19" s="1296"/>
      <c r="C19" s="1296"/>
      <c r="D19" s="505"/>
      <c r="E19" s="760">
        <f>L19/N19*100</f>
        <v>114.56288219590294</v>
      </c>
      <c r="F19" s="627">
        <f>P19/M19*100</f>
        <v>81.130244090785965</v>
      </c>
      <c r="G19" s="627">
        <f>K19/(R19+O19)*100</f>
        <v>25.16203415766206</v>
      </c>
      <c r="H19" s="627">
        <f>R19/M19*100</f>
        <v>18.869755909214348</v>
      </c>
      <c r="I19" s="754">
        <f>R19/Q19*100</f>
        <v>112.91950897596922</v>
      </c>
      <c r="J19" s="627">
        <f>K19/R19*100</f>
        <v>27.952552780498614</v>
      </c>
      <c r="K19" s="50">
        <f>'10'!L20*1000</f>
        <v>100932770333.73679</v>
      </c>
      <c r="L19" s="50">
        <f>'10'!G20*1000</f>
        <v>1692738136920.0251</v>
      </c>
      <c r="M19" s="50">
        <f>'10'!F20*1000</f>
        <v>1913570358560.9207</v>
      </c>
      <c r="N19" s="50">
        <f>'14'!G20*1000</f>
        <v>1477562456944.3328</v>
      </c>
      <c r="O19" s="50">
        <f>'14'!H20*1000</f>
        <v>40045147259.361259</v>
      </c>
      <c r="P19" s="50">
        <f>'14'!F20*1000</f>
        <v>1552484302749.4031</v>
      </c>
      <c r="Q19" s="50">
        <f>'2'!K21*1000</f>
        <v>319772959594.04803</v>
      </c>
      <c r="R19" s="50">
        <f>'14'!J20*1000</f>
        <v>361086055811.5235</v>
      </c>
    </row>
    <row r="20" spans="1:18" s="593" customFormat="1" ht="13.65" customHeight="1">
      <c r="A20" s="1296" t="s">
        <v>982</v>
      </c>
      <c r="B20" s="1296"/>
      <c r="C20" s="1296"/>
      <c r="D20" s="505"/>
      <c r="E20" s="760">
        <f>L20/N20*100</f>
        <v>114.32668647888914</v>
      </c>
      <c r="F20" s="627">
        <f>P20/M20*100</f>
        <v>82.787754303400149</v>
      </c>
      <c r="G20" s="627">
        <f>K20/(R20+O20)*100</f>
        <v>24.855720756413234</v>
      </c>
      <c r="H20" s="627">
        <f>R20/M20*100</f>
        <v>17.212245696599833</v>
      </c>
      <c r="I20" s="754">
        <f>R20/Q20*100</f>
        <v>111.81463733783956</v>
      </c>
      <c r="J20" s="627">
        <f>K20/R20*100</f>
        <v>28.650681913594084</v>
      </c>
      <c r="K20" s="50">
        <f>'10'!L21*1000</f>
        <v>106637414541.77132</v>
      </c>
      <c r="L20" s="50">
        <f>'10'!G21*1000</f>
        <v>1926832167322.7859</v>
      </c>
      <c r="M20" s="50">
        <f>'10'!F21*1000</f>
        <v>2162405349476.9663</v>
      </c>
      <c r="N20" s="50">
        <f>'14'!G21*1000</f>
        <v>1685373928578.4187</v>
      </c>
      <c r="O20" s="50">
        <f>'14'!H21*1000</f>
        <v>56827116239.590179</v>
      </c>
      <c r="P20" s="50">
        <f>'14'!F21*1000</f>
        <v>1790206827768.5723</v>
      </c>
      <c r="Q20" s="50">
        <f>'2'!K22*1000</f>
        <v>332871018115.29718</v>
      </c>
      <c r="R20" s="50">
        <f>'14'!J21*1000</f>
        <v>372198521708.39374</v>
      </c>
    </row>
    <row r="21" spans="1:18" s="593" customFormat="1" ht="13.65" customHeight="1">
      <c r="A21" s="1296" t="s">
        <v>983</v>
      </c>
      <c r="B21" s="1296"/>
      <c r="C21" s="1296"/>
      <c r="D21" s="505"/>
      <c r="E21" s="760">
        <f>L21/N21*100</f>
        <v>114.46316918936816</v>
      </c>
      <c r="F21" s="627">
        <f>P21/M21*100</f>
        <v>82.670983420470648</v>
      </c>
      <c r="G21" s="627">
        <f>K21/(R21+O21)*100</f>
        <v>23.97712295458043</v>
      </c>
      <c r="H21" s="627">
        <f>R21/M21*100</f>
        <v>17.329016579529501</v>
      </c>
      <c r="I21" s="754">
        <f>R21/Q21*100</f>
        <v>112.30280065584827</v>
      </c>
      <c r="J21" s="627">
        <f>K21/R21*100</f>
        <v>27.281222752432218</v>
      </c>
      <c r="K21" s="50">
        <f>'10'!L22*1000</f>
        <v>103154631352.30145</v>
      </c>
      <c r="L21" s="50">
        <f>'10'!G22*1000</f>
        <v>1947551461491.5679</v>
      </c>
      <c r="M21" s="50">
        <f>'10'!F22*1000</f>
        <v>2181981090015.8982</v>
      </c>
      <c r="N21" s="50">
        <f>'14'!G22*1000</f>
        <v>1701465611413.8633</v>
      </c>
      <c r="O21" s="50">
        <f>'14'!H22*1000</f>
        <v>52105190225.929672</v>
      </c>
      <c r="P21" s="50">
        <f>'14'!F22*1000</f>
        <v>1803865225164.8479</v>
      </c>
      <c r="Q21" s="50">
        <f>'2'!K23*1000</f>
        <v>336693174740.84094</v>
      </c>
      <c r="R21" s="50">
        <f>'14'!J22*1000</f>
        <v>378115864851.05353</v>
      </c>
    </row>
    <row r="22" spans="1:18" s="593" customFormat="1" ht="13.65" customHeight="1">
      <c r="A22" s="1296" t="s">
        <v>1111</v>
      </c>
      <c r="B22" s="1296"/>
      <c r="C22" s="1296"/>
      <c r="D22" s="505"/>
      <c r="E22" s="760">
        <f>L22/N22*100</f>
        <v>115.68955599237792</v>
      </c>
      <c r="F22" s="627">
        <f>P22/M22*100</f>
        <v>81.91810065715913</v>
      </c>
      <c r="G22" s="627">
        <f>K22/(R22+O22)*100</f>
        <v>21.350014371598061</v>
      </c>
      <c r="H22" s="627">
        <f>R22/M22*100</f>
        <v>18.081899342840803</v>
      </c>
      <c r="I22" s="754">
        <f>R22/Q22*100</f>
        <v>129.95070477360076</v>
      </c>
      <c r="J22" s="627">
        <f>K22/R22*100</f>
        <v>25.081988347426332</v>
      </c>
      <c r="K22" s="50">
        <f>'10'!L23*1000</f>
        <v>112001400980.4389</v>
      </c>
      <c r="L22" s="50">
        <f>'10'!G23*1000</f>
        <v>2185877774338.7217</v>
      </c>
      <c r="M22" s="50">
        <f>'10'!F23*1000</f>
        <v>2469547853320.7588</v>
      </c>
      <c r="N22" s="50">
        <f>'14'!G23*1000</f>
        <v>1889433973177.9556</v>
      </c>
      <c r="O22" s="50">
        <f>'14'!H23*1000</f>
        <v>78055215714.696014</v>
      </c>
      <c r="P22" s="50">
        <f>'14'!F23*1000</f>
        <v>2023006696260.0117</v>
      </c>
      <c r="Q22" s="50">
        <f>'2'!K24*1000</f>
        <v>343623497724.54602</v>
      </c>
      <c r="R22" s="50">
        <f>'14'!J23*1000</f>
        <v>446541157060.74548</v>
      </c>
    </row>
    <row r="23" spans="1:18" ht="13.65" customHeight="1">
      <c r="A23" s="1296" t="s">
        <v>678</v>
      </c>
      <c r="B23" s="1296"/>
      <c r="C23" s="1296"/>
      <c r="D23" s="602"/>
      <c r="E23" s="733"/>
      <c r="F23" s="754"/>
      <c r="G23" s="754"/>
      <c r="H23" s="754"/>
      <c r="I23" s="754"/>
      <c r="J23" s="754"/>
      <c r="K23" s="50"/>
      <c r="L23" s="50"/>
      <c r="M23" s="50"/>
      <c r="N23" s="50"/>
      <c r="O23" s="50"/>
      <c r="P23" s="50"/>
      <c r="Q23" s="50"/>
      <c r="R23" s="50"/>
    </row>
    <row r="24" spans="1:18" ht="13.65" customHeight="1">
      <c r="A24" s="34"/>
      <c r="B24" s="595" t="s">
        <v>301</v>
      </c>
      <c r="C24" s="34"/>
      <c r="D24" s="739"/>
      <c r="E24" s="761">
        <f t="shared" ref="E24:E29" si="0">L24/N24*100</f>
        <v>142.34695563138681</v>
      </c>
      <c r="F24" s="762">
        <f t="shared" ref="F24:F29" si="1">P24/M24*100</f>
        <v>66.933056828507958</v>
      </c>
      <c r="G24" s="762">
        <f t="shared" ref="G24:G29" si="2">K24/(R24+O24)*100</f>
        <v>26.238863821928838</v>
      </c>
      <c r="H24" s="762">
        <f t="shared" ref="H24:H29" si="3">R24/M24*100</f>
        <v>33.066943171492049</v>
      </c>
      <c r="I24" s="756">
        <f t="shared" ref="I24:I29" si="4">R24/Q24*100</f>
        <v>87.167489824331497</v>
      </c>
      <c r="J24" s="762">
        <f t="shared" ref="J24:J29" si="5">K24/R24*100</f>
        <v>30.417884016106818</v>
      </c>
      <c r="K24" s="169">
        <f>'10'!L25*1000</f>
        <v>25987843024.754425</v>
      </c>
      <c r="L24" s="169">
        <f>'10'!G25*1000</f>
        <v>215882566976.09018</v>
      </c>
      <c r="M24" s="169">
        <f>'10'!F25*1000</f>
        <v>258373034705.73721</v>
      </c>
      <c r="N24" s="169">
        <f>'14'!G25*1000</f>
        <v>151659419773.70193</v>
      </c>
      <c r="O24" s="169">
        <f>'14'!H25*1000</f>
        <v>13607259884.27734</v>
      </c>
      <c r="P24" s="169">
        <f>'14'!F25*1000</f>
        <v>172936970149.13165</v>
      </c>
      <c r="Q24" s="169">
        <f>'2'!K26*1000</f>
        <v>98013680018.53067</v>
      </c>
      <c r="R24" s="169">
        <f>'14'!J25*1000</f>
        <v>85436064556.60556</v>
      </c>
    </row>
    <row r="25" spans="1:18" ht="13.65" customHeight="1">
      <c r="A25" s="34"/>
      <c r="B25" s="595" t="s">
        <v>850</v>
      </c>
      <c r="C25" s="34"/>
      <c r="D25" s="739"/>
      <c r="E25" s="761">
        <f t="shared" si="0"/>
        <v>121.74784852105411</v>
      </c>
      <c r="F25" s="762">
        <f t="shared" si="1"/>
        <v>78.501418599091011</v>
      </c>
      <c r="G25" s="762">
        <f t="shared" si="2"/>
        <v>26.210873765563797</v>
      </c>
      <c r="H25" s="762">
        <f t="shared" si="3"/>
        <v>21.498581400909007</v>
      </c>
      <c r="I25" s="756">
        <f t="shared" si="4"/>
        <v>97.486588286142378</v>
      </c>
      <c r="J25" s="762">
        <f t="shared" si="5"/>
        <v>31.061560657187343</v>
      </c>
      <c r="K25" s="169">
        <f>'10'!L26*1000</f>
        <v>17764865275.86422</v>
      </c>
      <c r="L25" s="169">
        <f>'10'!G26*1000</f>
        <v>233610835135.40814</v>
      </c>
      <c r="M25" s="169">
        <f>'10'!F26*1000</f>
        <v>266028914272.3399</v>
      </c>
      <c r="N25" s="169">
        <f>'14'!G26*1000</f>
        <v>191880873439.0155</v>
      </c>
      <c r="O25" s="169">
        <f>'14'!H26*1000</f>
        <v>10584257301.469284</v>
      </c>
      <c r="P25" s="169">
        <f>'14'!F26*1000</f>
        <v>208836471587.54651</v>
      </c>
      <c r="Q25" s="169">
        <f>'2'!K27*1000</f>
        <v>58666985572.335693</v>
      </c>
      <c r="R25" s="169">
        <f>'14'!J26*1000</f>
        <v>57192442684.793442</v>
      </c>
    </row>
    <row r="26" spans="1:18" ht="13.65" customHeight="1">
      <c r="A26" s="34"/>
      <c r="B26" s="595" t="s">
        <v>851</v>
      </c>
      <c r="C26" s="34"/>
      <c r="D26" s="739"/>
      <c r="E26" s="761">
        <f t="shared" si="0"/>
        <v>122.754850347689</v>
      </c>
      <c r="F26" s="762">
        <f t="shared" si="1"/>
        <v>78.758487894234335</v>
      </c>
      <c r="G26" s="762">
        <f t="shared" si="2"/>
        <v>23.790522086273448</v>
      </c>
      <c r="H26" s="762">
        <f t="shared" si="3"/>
        <v>21.241512105765707</v>
      </c>
      <c r="I26" s="756">
        <f t="shared" si="4"/>
        <v>141.48520654523199</v>
      </c>
      <c r="J26" s="762">
        <f t="shared" si="5"/>
        <v>28.212268063329237</v>
      </c>
      <c r="K26" s="169">
        <f>'10'!L27*1000</f>
        <v>23546054699.159817</v>
      </c>
      <c r="L26" s="169">
        <f>'10'!G27*1000</f>
        <v>347866291592.15167</v>
      </c>
      <c r="M26" s="169">
        <f>'10'!F27*1000</f>
        <v>392911479461.1095</v>
      </c>
      <c r="N26" s="169">
        <f>'14'!G27*1000</f>
        <v>283382929967.21545</v>
      </c>
      <c r="O26" s="169">
        <f>'14'!H27*1000</f>
        <v>15512077413.752108</v>
      </c>
      <c r="P26" s="169">
        <f>'14'!F27*1000</f>
        <v>309451139986.43494</v>
      </c>
      <c r="Q26" s="169">
        <f>'2'!K28*1000</f>
        <v>58988739185.246864</v>
      </c>
      <c r="R26" s="169">
        <f>'14'!J27*1000</f>
        <v>83460339474.674713</v>
      </c>
    </row>
    <row r="27" spans="1:18" ht="13.65" customHeight="1">
      <c r="A27" s="34"/>
      <c r="B27" s="595" t="s">
        <v>852</v>
      </c>
      <c r="C27" s="34"/>
      <c r="D27" s="739"/>
      <c r="E27" s="761">
        <f t="shared" si="0"/>
        <v>115.93811352982209</v>
      </c>
      <c r="F27" s="762">
        <f t="shared" si="1"/>
        <v>80.92742979835667</v>
      </c>
      <c r="G27" s="762">
        <f t="shared" si="2"/>
        <v>23.621583699784939</v>
      </c>
      <c r="H27" s="762">
        <f t="shared" si="3"/>
        <v>19.072570201643344</v>
      </c>
      <c r="I27" s="756">
        <f t="shared" si="4"/>
        <v>129.5813670063055</v>
      </c>
      <c r="J27" s="762">
        <f t="shared" si="5"/>
        <v>28.553643536621763</v>
      </c>
      <c r="K27" s="169">
        <f>'10'!L28*1000</f>
        <v>15453187459.305326</v>
      </c>
      <c r="L27" s="169">
        <f>'10'!G28*1000</f>
        <v>245546404826.55066</v>
      </c>
      <c r="M27" s="169">
        <f>'10'!F28*1000</f>
        <v>283757479204.31836</v>
      </c>
      <c r="N27" s="169">
        <f>'14'!G28*1000</f>
        <v>211790926513.04025</v>
      </c>
      <c r="O27" s="169">
        <f>'14'!H28*1000</f>
        <v>11299932910.942245</v>
      </c>
      <c r="P27" s="169">
        <f>'14'!F28*1000</f>
        <v>229637634780.66125</v>
      </c>
      <c r="Q27" s="169">
        <f>'2'!K29*1000</f>
        <v>41765143919.977036</v>
      </c>
      <c r="R27" s="169">
        <f>'14'!J28*1000</f>
        <v>54119844423.657127</v>
      </c>
    </row>
    <row r="28" spans="1:18" ht="13.65" customHeight="1">
      <c r="A28" s="34"/>
      <c r="B28" s="595" t="s">
        <v>853</v>
      </c>
      <c r="C28" s="34"/>
      <c r="D28" s="739"/>
      <c r="E28" s="761">
        <f t="shared" si="0"/>
        <v>113.5998391549865</v>
      </c>
      <c r="F28" s="762">
        <f t="shared" si="1"/>
        <v>79.752823717259929</v>
      </c>
      <c r="G28" s="762">
        <f t="shared" si="2"/>
        <v>11.017225469816321</v>
      </c>
      <c r="H28" s="762">
        <f t="shared" si="3"/>
        <v>20.247176282740114</v>
      </c>
      <c r="I28" s="756">
        <f t="shared" si="4"/>
        <v>239.97845381876141</v>
      </c>
      <c r="J28" s="762">
        <f t="shared" si="5"/>
        <v>12.484514766464558</v>
      </c>
      <c r="K28" s="169">
        <f>'10'!L29*1000</f>
        <v>11588597039.355032</v>
      </c>
      <c r="L28" s="169">
        <f>'10'!G29*1000</f>
        <v>385472940578.52173</v>
      </c>
      <c r="M28" s="169">
        <f>'10'!F29*1000</f>
        <v>458452906404.25281</v>
      </c>
      <c r="N28" s="169">
        <f>'14'!G29*1000</f>
        <v>339325252082.98346</v>
      </c>
      <c r="O28" s="169">
        <f>'14'!H29*1000</f>
        <v>12362397577.255081</v>
      </c>
      <c r="P28" s="169">
        <f>'14'!F29*1000</f>
        <v>365629138271.2384</v>
      </c>
      <c r="Q28" s="169">
        <f>'2'!K30*1000</f>
        <v>38680042585.455513</v>
      </c>
      <c r="R28" s="169">
        <f>'14'!J29*1000</f>
        <v>92823768133.014603</v>
      </c>
    </row>
    <row r="29" spans="1:18" ht="13.65" customHeight="1">
      <c r="A29" s="34"/>
      <c r="B29" s="595" t="s">
        <v>306</v>
      </c>
      <c r="C29" s="34"/>
      <c r="D29" s="739"/>
      <c r="E29" s="761">
        <f t="shared" si="0"/>
        <v>106.48081468166659</v>
      </c>
      <c r="F29" s="762">
        <f t="shared" si="1"/>
        <v>90.925121450225831</v>
      </c>
      <c r="G29" s="762">
        <f t="shared" si="2"/>
        <v>20.024100095004414</v>
      </c>
      <c r="H29" s="762">
        <f t="shared" si="3"/>
        <v>9.0748785497741977</v>
      </c>
      <c r="I29" s="756">
        <f t="shared" si="4"/>
        <v>154.72614145769467</v>
      </c>
      <c r="J29" s="762">
        <f t="shared" si="5"/>
        <v>24.025528969284856</v>
      </c>
      <c r="K29" s="169">
        <f>'10'!L30*1000</f>
        <v>17660853481.999996</v>
      </c>
      <c r="L29" s="169">
        <f>'10'!G30*1000</f>
        <v>757498735230</v>
      </c>
      <c r="M29" s="169">
        <f>'10'!F30*1000</f>
        <v>810024039272.99988</v>
      </c>
      <c r="N29" s="169">
        <f>'14'!G30*1000</f>
        <v>711394571402.00012</v>
      </c>
      <c r="O29" s="169">
        <f>'14'!H30*1000</f>
        <v>14689290627</v>
      </c>
      <c r="P29" s="169">
        <f>'14'!F30*1000</f>
        <v>736515341485.00012</v>
      </c>
      <c r="Q29" s="169">
        <f>'2'!K31*1000</f>
        <v>47508906443</v>
      </c>
      <c r="R29" s="169">
        <f>'14'!J30*1000</f>
        <v>73508697788</v>
      </c>
    </row>
    <row r="30" spans="1:18" ht="13.65" customHeight="1">
      <c r="A30" s="1100" t="s">
        <v>679</v>
      </c>
      <c r="B30" s="1100"/>
      <c r="C30" s="1100"/>
      <c r="D30" s="2"/>
      <c r="E30" s="734"/>
      <c r="F30" s="632"/>
      <c r="G30" s="632"/>
      <c r="H30" s="632"/>
      <c r="I30" s="632"/>
      <c r="J30" s="632"/>
      <c r="K30" s="169"/>
      <c r="L30" s="169"/>
      <c r="M30" s="169"/>
      <c r="N30" s="169"/>
      <c r="O30" s="169"/>
      <c r="P30" s="169"/>
      <c r="Q30" s="169"/>
      <c r="R30" s="169"/>
    </row>
    <row r="31" spans="1:18" ht="13.65" customHeight="1">
      <c r="A31" s="98"/>
      <c r="B31" s="62" t="s">
        <v>680</v>
      </c>
      <c r="C31" s="98"/>
      <c r="D31" s="46"/>
      <c r="E31" s="761">
        <f t="shared" ref="E31:E40" si="6">L31/N31*100</f>
        <v>137.03058676846339</v>
      </c>
      <c r="F31" s="762">
        <f t="shared" ref="F31:F40" si="7">P31/M31*100</f>
        <v>71.124675259864361</v>
      </c>
      <c r="G31" s="762">
        <f t="shared" ref="G31:G40" si="8">K31/(R31+O31)*100</f>
        <v>27.953911125134777</v>
      </c>
      <c r="H31" s="762">
        <f t="shared" ref="H31:H40" si="9">R31/M31*100</f>
        <v>28.875324740135611</v>
      </c>
      <c r="I31" s="756">
        <f t="shared" ref="I31:I40" si="10">R31/Q31*100</f>
        <v>72.253669124436939</v>
      </c>
      <c r="J31" s="762">
        <f t="shared" ref="J31:J40" si="11">K31/R31*100</f>
        <v>32.891064859909697</v>
      </c>
      <c r="K31" s="169">
        <f>'10'!L32*1000</f>
        <v>9544174225.1453857</v>
      </c>
      <c r="L31" s="169">
        <f>'10'!G32*1000</f>
        <v>85760756781.187241</v>
      </c>
      <c r="M31" s="169">
        <f>'10'!F32*1000</f>
        <v>100492476125.55519</v>
      </c>
      <c r="N31" s="169">
        <f>'14'!G32*1000</f>
        <v>62585119719.362152</v>
      </c>
      <c r="O31" s="169">
        <f>'14'!H32*1000</f>
        <v>5125007379.0937653</v>
      </c>
      <c r="P31" s="169">
        <f>'14'!F32*1000</f>
        <v>71474947304.897842</v>
      </c>
      <c r="Q31" s="169">
        <f>'2'!K33*1000</f>
        <v>40160630141.401749</v>
      </c>
      <c r="R31" s="169">
        <f>'14'!J32*1000</f>
        <v>29017528820.65731</v>
      </c>
    </row>
    <row r="32" spans="1:18" ht="13.65" customHeight="1">
      <c r="A32" s="98"/>
      <c r="B32" s="62" t="s">
        <v>681</v>
      </c>
      <c r="C32" s="98"/>
      <c r="D32" s="46"/>
      <c r="E32" s="761">
        <f t="shared" si="6"/>
        <v>143.68104523888158</v>
      </c>
      <c r="F32" s="762">
        <f t="shared" si="7"/>
        <v>60.746218680960439</v>
      </c>
      <c r="G32" s="762">
        <f t="shared" si="8"/>
        <v>30.785438133768352</v>
      </c>
      <c r="H32" s="762">
        <f t="shared" si="9"/>
        <v>39.25378131903954</v>
      </c>
      <c r="I32" s="756">
        <f t="shared" si="10"/>
        <v>87.650440928732124</v>
      </c>
      <c r="J32" s="762">
        <f t="shared" si="11"/>
        <v>34.055004430274728</v>
      </c>
      <c r="K32" s="169">
        <f>'10'!L33*1000</f>
        <v>3823610603.1910901</v>
      </c>
      <c r="L32" s="169">
        <f>'10'!G33*1000</f>
        <v>22383493966.133011</v>
      </c>
      <c r="M32" s="169">
        <f>'10'!F33*1000</f>
        <v>28602975719.770416</v>
      </c>
      <c r="N32" s="169">
        <f>'14'!G33*1000</f>
        <v>15578599062.192656</v>
      </c>
      <c r="O32" s="169">
        <f>'14'!H33*1000</f>
        <v>1192442716.6297772</v>
      </c>
      <c r="P32" s="169">
        <f>'14'!F33*1000</f>
        <v>17375226179.993755</v>
      </c>
      <c r="Q32" s="169">
        <f>'2'!K34*1000</f>
        <v>12809689741.214022</v>
      </c>
      <c r="R32" s="169">
        <f>'14'!J33*1000</f>
        <v>11227749539.776655</v>
      </c>
    </row>
    <row r="33" spans="1:25" ht="13.65" customHeight="1">
      <c r="A33" s="42"/>
      <c r="B33" s="62" t="s">
        <v>682</v>
      </c>
      <c r="C33" s="42"/>
      <c r="D33" s="46"/>
      <c r="E33" s="761">
        <f t="shared" si="6"/>
        <v>150.27055978237698</v>
      </c>
      <c r="F33" s="762">
        <f t="shared" si="7"/>
        <v>62.175582202276601</v>
      </c>
      <c r="G33" s="762">
        <f t="shared" si="8"/>
        <v>23.881110460000148</v>
      </c>
      <c r="H33" s="762">
        <f t="shared" si="9"/>
        <v>37.824417797723441</v>
      </c>
      <c r="I33" s="756">
        <f t="shared" si="10"/>
        <v>91.786339220883733</v>
      </c>
      <c r="J33" s="762">
        <f t="shared" si="11"/>
        <v>26.457203844025379</v>
      </c>
      <c r="K33" s="169">
        <f>'10'!L34*1000</f>
        <v>5607685860.4855471</v>
      </c>
      <c r="L33" s="169">
        <f>'10'!G34*1000</f>
        <v>47089105280.020943</v>
      </c>
      <c r="M33" s="169">
        <f>'10'!F34*1000</f>
        <v>56036045762.041862</v>
      </c>
      <c r="N33" s="169">
        <f>'14'!G34*1000</f>
        <v>31336214723.772747</v>
      </c>
      <c r="O33" s="169">
        <f>'14'!H34*1000</f>
        <v>2286371606.2775459</v>
      </c>
      <c r="P33" s="169">
        <f>'14'!F34*1000</f>
        <v>34840737695.68367</v>
      </c>
      <c r="Q33" s="169">
        <f>'2'!K35*1000</f>
        <v>23092007205.289806</v>
      </c>
      <c r="R33" s="169">
        <f>'14'!J34*1000</f>
        <v>21195308066.358215</v>
      </c>
    </row>
    <row r="34" spans="1:25" ht="13.65" customHeight="1">
      <c r="A34" s="42"/>
      <c r="B34" s="62" t="s">
        <v>683</v>
      </c>
      <c r="C34" s="42"/>
      <c r="D34" s="46"/>
      <c r="E34" s="761">
        <f t="shared" si="6"/>
        <v>135.50606819853778</v>
      </c>
      <c r="F34" s="762">
        <f t="shared" si="7"/>
        <v>71.270690714209934</v>
      </c>
      <c r="G34" s="762">
        <f t="shared" si="8"/>
        <v>27.555383102664717</v>
      </c>
      <c r="H34" s="762">
        <f t="shared" si="9"/>
        <v>28.729309285790134</v>
      </c>
      <c r="I34" s="756">
        <f t="shared" si="10"/>
        <v>101.88013558017779</v>
      </c>
      <c r="J34" s="762">
        <f t="shared" si="11"/>
        <v>32.499992884049227</v>
      </c>
      <c r="K34" s="169">
        <f>'10'!L35*1000</f>
        <v>15922067552.230246</v>
      </c>
      <c r="L34" s="169">
        <f>'10'!G35*1000</f>
        <v>143315853642.06219</v>
      </c>
      <c r="M34" s="169">
        <f>'10'!F35*1000</f>
        <v>170526159620.23114</v>
      </c>
      <c r="N34" s="169">
        <f>'14'!G35*1000</f>
        <v>105763421186.48283</v>
      </c>
      <c r="O34" s="169">
        <f>'14'!H35*1000</f>
        <v>8791070573.2102509</v>
      </c>
      <c r="P34" s="169">
        <f>'14'!F35*1000</f>
        <v>121535171809.75487</v>
      </c>
      <c r="Q34" s="169">
        <f>'2'!K36*1000</f>
        <v>48086889099.123123</v>
      </c>
      <c r="R34" s="169">
        <f>'14'!J35*1000</f>
        <v>48990987810.476372</v>
      </c>
    </row>
    <row r="35" spans="1:25" ht="13.65" customHeight="1">
      <c r="A35" s="42"/>
      <c r="B35" s="62" t="s">
        <v>684</v>
      </c>
      <c r="C35" s="42"/>
      <c r="D35" s="46"/>
      <c r="E35" s="761">
        <f t="shared" si="6"/>
        <v>128.02599825407219</v>
      </c>
      <c r="F35" s="762">
        <f t="shared" si="7"/>
        <v>75.102255414850902</v>
      </c>
      <c r="G35" s="762">
        <f t="shared" si="8"/>
        <v>23.335898039723858</v>
      </c>
      <c r="H35" s="762">
        <f t="shared" si="9"/>
        <v>24.897744585149105</v>
      </c>
      <c r="I35" s="756">
        <f t="shared" si="10"/>
        <v>117.99939637392853</v>
      </c>
      <c r="J35" s="762">
        <f t="shared" si="11"/>
        <v>27.690141273922141</v>
      </c>
      <c r="K35" s="169">
        <f>'10'!L36*1000</f>
        <v>14645943615.282814</v>
      </c>
      <c r="L35" s="169">
        <f>'10'!G36*1000</f>
        <v>186252340495.53241</v>
      </c>
      <c r="M35" s="169">
        <f>'10'!F36*1000</f>
        <v>212437987693.79987</v>
      </c>
      <c r="N35" s="169">
        <f>'14'!G36*1000</f>
        <v>145480092352.73288</v>
      </c>
      <c r="O35" s="169">
        <f>'14'!H36*1000</f>
        <v>9869163717.2112427</v>
      </c>
      <c r="P35" s="169">
        <f>'14'!F36*1000</f>
        <v>159545720115.9671</v>
      </c>
      <c r="Q35" s="169">
        <f>'2'!K37*1000</f>
        <v>44824184871.439819</v>
      </c>
      <c r="R35" s="169">
        <f>'14'!J36*1000</f>
        <v>52892267577.832779</v>
      </c>
    </row>
    <row r="36" spans="1:25" ht="13.65" customHeight="1">
      <c r="A36" s="42"/>
      <c r="B36" s="62" t="s">
        <v>685</v>
      </c>
      <c r="C36" s="42"/>
      <c r="D36" s="46"/>
      <c r="E36" s="761">
        <f t="shared" si="6"/>
        <v>120.66919708007433</v>
      </c>
      <c r="F36" s="762">
        <f t="shared" si="7"/>
        <v>80.060962031361697</v>
      </c>
      <c r="G36" s="762">
        <f t="shared" si="8"/>
        <v>22.885996546623574</v>
      </c>
      <c r="H36" s="762">
        <f t="shared" si="9"/>
        <v>19.939037968638246</v>
      </c>
      <c r="I36" s="756">
        <f t="shared" si="10"/>
        <v>119.92088843812832</v>
      </c>
      <c r="J36" s="762">
        <f t="shared" si="11"/>
        <v>26.512943894620083</v>
      </c>
      <c r="K36" s="169">
        <f>'10'!L37*1000</f>
        <v>17976832878.839214</v>
      </c>
      <c r="L36" s="169">
        <f>'10'!G37*1000</f>
        <v>307297492011.93323</v>
      </c>
      <c r="M36" s="169">
        <f>'10'!F37*1000</f>
        <v>340056458743.78265</v>
      </c>
      <c r="N36" s="169">
        <f>'14'!G37*1000</f>
        <v>254661089530.59085</v>
      </c>
      <c r="O36" s="169">
        <f>'14'!H37*1000</f>
        <v>10745500561.539589</v>
      </c>
      <c r="P36" s="169">
        <f>'14'!F37*1000</f>
        <v>272252472320.05298</v>
      </c>
      <c r="Q36" s="169">
        <f>'2'!K38*1000</f>
        <v>56540597144.351624</v>
      </c>
      <c r="R36" s="169">
        <f>'14'!J37*1000</f>
        <v>67803986423.729477</v>
      </c>
    </row>
    <row r="37" spans="1:25" ht="13.65" customHeight="1">
      <c r="A37" s="42"/>
      <c r="B37" s="62" t="s">
        <v>686</v>
      </c>
      <c r="C37" s="42"/>
      <c r="D37" s="46"/>
      <c r="E37" s="761">
        <f t="shared" si="6"/>
        <v>110.89008580760664</v>
      </c>
      <c r="F37" s="762">
        <f t="shared" si="7"/>
        <v>85.245283862332585</v>
      </c>
      <c r="G37" s="762">
        <f t="shared" si="8"/>
        <v>18.494602932392631</v>
      </c>
      <c r="H37" s="762">
        <f t="shared" si="9"/>
        <v>14.754716137667403</v>
      </c>
      <c r="I37" s="756">
        <f t="shared" si="10"/>
        <v>119.86960269731371</v>
      </c>
      <c r="J37" s="762">
        <f t="shared" si="11"/>
        <v>22.117594061749784</v>
      </c>
      <c r="K37" s="169">
        <f>'10'!L38*1000</f>
        <v>6394745586.2915449</v>
      </c>
      <c r="L37" s="169">
        <f>'10'!G38*1000</f>
        <v>173718242698.68716</v>
      </c>
      <c r="M37" s="169">
        <f>'10'!F38*1000</f>
        <v>195954178743.64529</v>
      </c>
      <c r="N37" s="169">
        <f>'14'!G38*1000</f>
        <v>156658046960.20062</v>
      </c>
      <c r="O37" s="169">
        <f>'14'!H38*1000</f>
        <v>5663796579.8160973</v>
      </c>
      <c r="P37" s="169">
        <f>'14'!F38*1000</f>
        <v>167041695910.12302</v>
      </c>
      <c r="Q37" s="169">
        <f>'2'!K39*1000</f>
        <v>24119945493.212345</v>
      </c>
      <c r="R37" s="169">
        <f>'14'!J38*1000</f>
        <v>28912482833.522259</v>
      </c>
    </row>
    <row r="38" spans="1:25" ht="13.65" customHeight="1">
      <c r="A38" s="42"/>
      <c r="B38" s="62" t="s">
        <v>687</v>
      </c>
      <c r="C38" s="42"/>
      <c r="D38" s="46"/>
      <c r="E38" s="761">
        <f t="shared" si="6"/>
        <v>112.71018539564861</v>
      </c>
      <c r="F38" s="762">
        <f t="shared" si="7"/>
        <v>75.430496804304696</v>
      </c>
      <c r="G38" s="762">
        <f t="shared" si="8"/>
        <v>18.391011680741197</v>
      </c>
      <c r="H38" s="762">
        <f t="shared" si="9"/>
        <v>24.569503195695304</v>
      </c>
      <c r="I38" s="756">
        <f t="shared" si="10"/>
        <v>274.60374581088558</v>
      </c>
      <c r="J38" s="762">
        <f t="shared" si="11"/>
        <v>20.53373126398311</v>
      </c>
      <c r="K38" s="169">
        <f>'10'!L39*1000</f>
        <v>14035614920.406301</v>
      </c>
      <c r="L38" s="169">
        <f>'10'!G39*1000</f>
        <v>211602239103.89694</v>
      </c>
      <c r="M38" s="169">
        <f>'10'!F39*1000</f>
        <v>278206450669.65137</v>
      </c>
      <c r="N38" s="169">
        <f>'14'!G39*1000</f>
        <v>187740121588.04083</v>
      </c>
      <c r="O38" s="169">
        <f>'14'!H39*1000</f>
        <v>7963853992.6994543</v>
      </c>
      <c r="P38" s="169">
        <f>'14'!F39*1000</f>
        <v>209852507881.74088</v>
      </c>
      <c r="Q38" s="169">
        <f>'2'!K40*1000</f>
        <v>24891846462.642406</v>
      </c>
      <c r="R38" s="169">
        <f>'14'!J39*1000</f>
        <v>68353942787.910477</v>
      </c>
    </row>
    <row r="39" spans="1:25" ht="13.65" customHeight="1">
      <c r="A39" s="42"/>
      <c r="B39" s="62" t="s">
        <v>688</v>
      </c>
      <c r="C39" s="42"/>
      <c r="D39" s="46"/>
      <c r="E39" s="761">
        <f t="shared" si="6"/>
        <v>108.670367553708</v>
      </c>
      <c r="F39" s="762">
        <f t="shared" si="7"/>
        <v>88.154068363918611</v>
      </c>
      <c r="G39" s="762">
        <f t="shared" si="8"/>
        <v>15.692589603411436</v>
      </c>
      <c r="H39" s="762">
        <f t="shared" si="9"/>
        <v>11.84593163608139</v>
      </c>
      <c r="I39" s="756">
        <f t="shared" si="10"/>
        <v>186.96672688419656</v>
      </c>
      <c r="J39" s="762">
        <f t="shared" si="11"/>
        <v>18.458298455499651</v>
      </c>
      <c r="K39" s="169">
        <f>'10'!L40*1000</f>
        <v>13614120088.566696</v>
      </c>
      <c r="L39" s="169">
        <f>'10'!G40*1000</f>
        <v>573163554030.27002</v>
      </c>
      <c r="M39" s="169">
        <f>'10'!F40*1000</f>
        <v>622628063071.28064</v>
      </c>
      <c r="N39" s="169">
        <f>'14'!G40*1000</f>
        <v>527433160421.58063</v>
      </c>
      <c r="O39" s="169">
        <f>'14'!H40*1000</f>
        <v>12998994376.218321</v>
      </c>
      <c r="P39" s="169">
        <f>'14'!F40*1000</f>
        <v>548871968372.79901</v>
      </c>
      <c r="Q39" s="169">
        <f>'2'!K41*1000</f>
        <v>39448781035.870987</v>
      </c>
      <c r="R39" s="169">
        <f>'14'!J40*1000</f>
        <v>73756094698.481628</v>
      </c>
    </row>
    <row r="40" spans="1:25" ht="13.65" customHeight="1">
      <c r="A40" s="42"/>
      <c r="B40" s="62" t="s">
        <v>689</v>
      </c>
      <c r="C40" s="42"/>
      <c r="D40" s="46"/>
      <c r="E40" s="761">
        <f t="shared" si="6"/>
        <v>108.22892700584264</v>
      </c>
      <c r="F40" s="762">
        <f t="shared" si="7"/>
        <v>90.445515663860903</v>
      </c>
      <c r="G40" s="762">
        <f t="shared" si="8"/>
        <v>18.053343117194046</v>
      </c>
      <c r="H40" s="762">
        <f t="shared" si="9"/>
        <v>9.5544843361390956</v>
      </c>
      <c r="I40" s="756">
        <f t="shared" si="10"/>
        <v>149.72146953476906</v>
      </c>
      <c r="J40" s="762">
        <f t="shared" si="11"/>
        <v>23.510735672971091</v>
      </c>
      <c r="K40" s="169">
        <f>'10'!L41*1000</f>
        <v>10436605650</v>
      </c>
      <c r="L40" s="169">
        <f>'10'!G41*1000</f>
        <v>435294696329</v>
      </c>
      <c r="M40" s="169">
        <f>'10'!F41*1000</f>
        <v>464607057171</v>
      </c>
      <c r="N40" s="169">
        <f>'14'!G41*1000</f>
        <v>402198107633</v>
      </c>
      <c r="O40" s="169">
        <f>'14'!H41*1000</f>
        <v>13419014212.000002</v>
      </c>
      <c r="P40" s="169">
        <f>'14'!F41*1000</f>
        <v>420216248669</v>
      </c>
      <c r="Q40" s="169">
        <f>'2'!K42*1000</f>
        <v>29648926530</v>
      </c>
      <c r="R40" s="169">
        <f>'14'!J41*1000</f>
        <v>44390808502.000008</v>
      </c>
      <c r="S40" s="49"/>
      <c r="T40" s="49"/>
      <c r="U40" s="49"/>
      <c r="V40" s="49"/>
      <c r="W40" s="49"/>
      <c r="X40" s="49"/>
      <c r="Y40" s="49"/>
    </row>
    <row r="41" spans="1:25" ht="13.65" customHeight="1">
      <c r="A41" s="1100" t="s">
        <v>690</v>
      </c>
      <c r="B41" s="1100"/>
      <c r="C41" s="1100"/>
      <c r="D41" s="46"/>
      <c r="E41" s="734"/>
      <c r="F41" s="632"/>
      <c r="G41" s="632"/>
      <c r="H41" s="632"/>
      <c r="I41" s="632"/>
      <c r="J41" s="632"/>
      <c r="K41" s="169"/>
      <c r="L41" s="169"/>
      <c r="M41" s="169"/>
      <c r="N41" s="169"/>
      <c r="O41" s="169"/>
      <c r="P41" s="169"/>
      <c r="Q41" s="169"/>
      <c r="R41" s="169"/>
    </row>
    <row r="42" spans="1:25" ht="13.65" customHeight="1">
      <c r="A42" s="42"/>
      <c r="B42" s="62" t="s">
        <v>680</v>
      </c>
      <c r="C42" s="42"/>
      <c r="D42" s="46"/>
      <c r="E42" s="761">
        <f t="shared" ref="E42:E51" si="12">L42/N42*100</f>
        <v>136.49794210901422</v>
      </c>
      <c r="F42" s="762">
        <f t="shared" ref="F42:F51" si="13">P42/M42*100</f>
        <v>68.24206203993657</v>
      </c>
      <c r="G42" s="762">
        <f t="shared" ref="G42:G51" si="14">K42/(R42+O42)*100</f>
        <v>34.329713874961762</v>
      </c>
      <c r="H42" s="762">
        <f t="shared" ref="H42:H51" si="15">R42/M42*100</f>
        <v>31.757937960063536</v>
      </c>
      <c r="I42" s="756">
        <f t="shared" ref="I42:I51" si="16">R42/Q42*100</f>
        <v>68.049130862143571</v>
      </c>
      <c r="J42" s="762">
        <f t="shared" ref="J42:J51" si="17">K42/R42*100</f>
        <v>39.89907142989496</v>
      </c>
      <c r="K42" s="169">
        <f>'10'!L43*1000</f>
        <v>11124887524.659964</v>
      </c>
      <c r="L42" s="169">
        <f>'10'!G43*1000</f>
        <v>71597257387.076157</v>
      </c>
      <c r="M42" s="169">
        <f>'10'!F43*1000</f>
        <v>87797175468.650696</v>
      </c>
      <c r="N42" s="169">
        <f>'14'!G43*1000</f>
        <v>52452994001.83992</v>
      </c>
      <c r="O42" s="169">
        <f>'14'!H43*1000</f>
        <v>4523428784.1338444</v>
      </c>
      <c r="P42" s="169">
        <f>'14'!F43*1000</f>
        <v>59914602952.628578</v>
      </c>
      <c r="Q42" s="169">
        <f>'2'!K44*1000</f>
        <v>40974178748.157349</v>
      </c>
      <c r="R42" s="169">
        <f>'14'!J43*1000</f>
        <v>27882572516.022213</v>
      </c>
      <c r="S42" s="49"/>
      <c r="T42" s="49"/>
      <c r="U42" s="49"/>
      <c r="V42" s="49"/>
      <c r="W42" s="49"/>
      <c r="X42" s="49"/>
      <c r="Y42" s="49"/>
    </row>
    <row r="43" spans="1:25" ht="13.65" customHeight="1">
      <c r="A43" s="42"/>
      <c r="B43" s="62" t="s">
        <v>681</v>
      </c>
      <c r="C43" s="42"/>
      <c r="D43" s="46"/>
      <c r="E43" s="761">
        <f t="shared" si="12"/>
        <v>156.68191245128338</v>
      </c>
      <c r="F43" s="762">
        <f t="shared" si="13"/>
        <v>58.788010852674454</v>
      </c>
      <c r="G43" s="762">
        <f t="shared" si="14"/>
        <v>27.223074950970123</v>
      </c>
      <c r="H43" s="762">
        <f t="shared" si="15"/>
        <v>41.211989147325504</v>
      </c>
      <c r="I43" s="756">
        <f t="shared" si="16"/>
        <v>97.452394134795256</v>
      </c>
      <c r="J43" s="762">
        <f t="shared" si="17"/>
        <v>31.107403703970384</v>
      </c>
      <c r="K43" s="169">
        <f>'10'!L44*1000</f>
        <v>3468976936.5180588</v>
      </c>
      <c r="L43" s="169">
        <f>'10'!G44*1000</f>
        <v>21704494257.436234</v>
      </c>
      <c r="M43" s="169">
        <f>'10'!F44*1000</f>
        <v>27059145023.782639</v>
      </c>
      <c r="N43" s="169">
        <f>'14'!G44*1000</f>
        <v>13852584461.00774</v>
      </c>
      <c r="O43" s="169">
        <f>'14'!H44*1000</f>
        <v>1591169508.3859801</v>
      </c>
      <c r="P43" s="169">
        <f>'14'!F44*1000</f>
        <v>15907533113.222258</v>
      </c>
      <c r="Q43" s="169">
        <f>'2'!K45*1000</f>
        <v>11443137964.507637</v>
      </c>
      <c r="R43" s="169">
        <f>'14'!J44*1000</f>
        <v>11151611910.560369</v>
      </c>
      <c r="S43" s="49"/>
      <c r="T43" s="49"/>
      <c r="U43" s="49"/>
      <c r="V43" s="49"/>
      <c r="W43" s="49"/>
      <c r="X43" s="49"/>
      <c r="Y43" s="49"/>
    </row>
    <row r="44" spans="1:25" ht="13.65" customHeight="1">
      <c r="A44" s="42"/>
      <c r="B44" s="62" t="s">
        <v>682</v>
      </c>
      <c r="C44" s="42"/>
      <c r="D44" s="46"/>
      <c r="E44" s="761">
        <f t="shared" si="12"/>
        <v>147.63721604586706</v>
      </c>
      <c r="F44" s="762">
        <f t="shared" si="13"/>
        <v>63.832504927800557</v>
      </c>
      <c r="G44" s="762">
        <f t="shared" si="14"/>
        <v>24.734256411848303</v>
      </c>
      <c r="H44" s="762">
        <f t="shared" si="15"/>
        <v>36.167495072199479</v>
      </c>
      <c r="I44" s="756">
        <f t="shared" si="16"/>
        <v>89.564392250551208</v>
      </c>
      <c r="J44" s="762">
        <f t="shared" si="17"/>
        <v>27.840297950528353</v>
      </c>
      <c r="K44" s="169">
        <f>'10'!L45*1000</f>
        <v>5904732626.8469858</v>
      </c>
      <c r="L44" s="169">
        <f>'10'!G45*1000</f>
        <v>49384150683.868279</v>
      </c>
      <c r="M44" s="169">
        <f>'10'!F45*1000</f>
        <v>58641885715.827034</v>
      </c>
      <c r="N44" s="169">
        <f>'14'!G45*1000</f>
        <v>33449662630.136497</v>
      </c>
      <c r="O44" s="169">
        <f>'14'!H45*1000</f>
        <v>2663389964.4453187</v>
      </c>
      <c r="P44" s="169">
        <f>'14'!F45*1000</f>
        <v>37432584589.310463</v>
      </c>
      <c r="Q44" s="169">
        <f>'2'!K46*1000</f>
        <v>23680505827.790134</v>
      </c>
      <c r="R44" s="169">
        <f>'14'!J45*1000</f>
        <v>21209301126.516594</v>
      </c>
      <c r="S44" s="49"/>
      <c r="T44" s="49"/>
      <c r="U44" s="49"/>
      <c r="V44" s="49"/>
      <c r="W44" s="49"/>
      <c r="X44" s="49"/>
      <c r="Y44" s="49"/>
    </row>
    <row r="45" spans="1:25" ht="13.65" customHeight="1">
      <c r="A45" s="98"/>
      <c r="B45" s="62" t="s">
        <v>683</v>
      </c>
      <c r="C45" s="98"/>
      <c r="D45" s="46"/>
      <c r="E45" s="761">
        <f t="shared" si="12"/>
        <v>131.41932822860491</v>
      </c>
      <c r="F45" s="762">
        <f t="shared" si="13"/>
        <v>71.927646513375905</v>
      </c>
      <c r="G45" s="762">
        <f t="shared" si="14"/>
        <v>28.938786062300416</v>
      </c>
      <c r="H45" s="762">
        <f t="shared" si="15"/>
        <v>28.072353486624067</v>
      </c>
      <c r="I45" s="756">
        <f t="shared" si="16"/>
        <v>98.864809572589422</v>
      </c>
      <c r="J45" s="762">
        <f t="shared" si="17"/>
        <v>35.154217222567794</v>
      </c>
      <c r="K45" s="169">
        <f>'10'!L46*1000</f>
        <v>16217216660.060886</v>
      </c>
      <c r="L45" s="169">
        <f>'10'!G46*1000</f>
        <v>134475128772.37476</v>
      </c>
      <c r="M45" s="169">
        <f>'10'!F46*1000</f>
        <v>164331213779.1434</v>
      </c>
      <c r="N45" s="169">
        <f>'14'!G46*1000</f>
        <v>102325229161.46265</v>
      </c>
      <c r="O45" s="169">
        <f>'14'!H46*1000</f>
        <v>9908087618.836935</v>
      </c>
      <c r="P45" s="169">
        <f>'14'!F46*1000</f>
        <v>118199574558.20235</v>
      </c>
      <c r="Q45" s="169">
        <f>'2'!K47*1000</f>
        <v>46661334220.31205</v>
      </c>
      <c r="R45" s="169">
        <f>'14'!J46*1000</f>
        <v>46131639220.941017</v>
      </c>
      <c r="S45" s="49"/>
      <c r="T45" s="49"/>
      <c r="U45" s="49"/>
      <c r="V45" s="49"/>
      <c r="W45" s="49"/>
      <c r="X45" s="49"/>
      <c r="Y45" s="49"/>
    </row>
    <row r="46" spans="1:25" ht="13.65" customHeight="1">
      <c r="A46" s="98"/>
      <c r="B46" s="62" t="s">
        <v>684</v>
      </c>
      <c r="C46" s="98"/>
      <c r="D46" s="46"/>
      <c r="E46" s="761">
        <f t="shared" si="12"/>
        <v>128.77814436464863</v>
      </c>
      <c r="F46" s="762">
        <f t="shared" si="13"/>
        <v>75.085920983759962</v>
      </c>
      <c r="G46" s="762">
        <f t="shared" si="14"/>
        <v>22.67444549485985</v>
      </c>
      <c r="H46" s="762">
        <f t="shared" si="15"/>
        <v>24.914079016240116</v>
      </c>
      <c r="I46" s="756">
        <f t="shared" si="16"/>
        <v>117.18468886186903</v>
      </c>
      <c r="J46" s="762">
        <f t="shared" si="17"/>
        <v>26.543744706534884</v>
      </c>
      <c r="K46" s="169">
        <f>'10'!L47*1000</f>
        <v>13605256991.208183</v>
      </c>
      <c r="L46" s="169">
        <f>'10'!G47*1000</f>
        <v>182412717585.59729</v>
      </c>
      <c r="M46" s="169">
        <f>'10'!F47*1000</f>
        <v>205730992102.5351</v>
      </c>
      <c r="N46" s="169">
        <f>'14'!G47*1000</f>
        <v>141648816641.64752</v>
      </c>
      <c r="O46" s="169">
        <f>'14'!H47*1000</f>
        <v>8746618766.6280403</v>
      </c>
      <c r="P46" s="169">
        <f>'14'!F47*1000</f>
        <v>154475010169.21497</v>
      </c>
      <c r="Q46" s="169">
        <f>'2'!K48*1000</f>
        <v>43739487155.816132</v>
      </c>
      <c r="R46" s="169">
        <f>'14'!J47*1000</f>
        <v>51255981933.320305</v>
      </c>
      <c r="S46" s="49"/>
      <c r="T46" s="49"/>
      <c r="U46" s="49"/>
      <c r="V46" s="49"/>
      <c r="W46" s="49"/>
      <c r="X46" s="49"/>
      <c r="Y46" s="49"/>
    </row>
    <row r="47" spans="1:25" ht="13.65" customHeight="1">
      <c r="A47" s="98"/>
      <c r="B47" s="62" t="s">
        <v>685</v>
      </c>
      <c r="C47" s="98"/>
      <c r="D47" s="46"/>
      <c r="E47" s="761">
        <f t="shared" si="12"/>
        <v>122.53351769464959</v>
      </c>
      <c r="F47" s="762">
        <f t="shared" si="13"/>
        <v>78.555621862546559</v>
      </c>
      <c r="G47" s="762">
        <f t="shared" si="14"/>
        <v>19.906673813048599</v>
      </c>
      <c r="H47" s="762">
        <f t="shared" si="15"/>
        <v>21.444378137453448</v>
      </c>
      <c r="I47" s="756">
        <f t="shared" si="16"/>
        <v>124.02288787270308</v>
      </c>
      <c r="J47" s="762">
        <f t="shared" si="17"/>
        <v>22.821603853139386</v>
      </c>
      <c r="K47" s="169">
        <f>'10'!L48*1000</f>
        <v>19118468376.475212</v>
      </c>
      <c r="L47" s="169">
        <f>'10'!G48*1000</f>
        <v>349005352905.95691</v>
      </c>
      <c r="M47" s="169">
        <f>'10'!F48*1000</f>
        <v>390655081545.17371</v>
      </c>
      <c r="N47" s="169">
        <f>'14'!G48*1000</f>
        <v>284824397007.57581</v>
      </c>
      <c r="O47" s="169">
        <f>'14'!H48*1000</f>
        <v>12266943649.44455</v>
      </c>
      <c r="P47" s="169">
        <f>'14'!F48*1000</f>
        <v>306881528645.44958</v>
      </c>
      <c r="Q47" s="169">
        <f>'2'!K49*1000</f>
        <v>67546849082.9767</v>
      </c>
      <c r="R47" s="169">
        <f>'14'!J48*1000</f>
        <v>83773552899.724167</v>
      </c>
    </row>
    <row r="48" spans="1:25" ht="13.65" customHeight="1">
      <c r="A48" s="98"/>
      <c r="B48" s="62" t="s">
        <v>686</v>
      </c>
      <c r="C48" s="98"/>
      <c r="D48" s="46"/>
      <c r="E48" s="761">
        <f t="shared" si="12"/>
        <v>113.50289265535547</v>
      </c>
      <c r="F48" s="762">
        <f t="shared" si="13"/>
        <v>83.901298382057021</v>
      </c>
      <c r="G48" s="762">
        <f t="shared" si="14"/>
        <v>16.598499642414637</v>
      </c>
      <c r="H48" s="762">
        <f t="shared" si="15"/>
        <v>16.098701617942993</v>
      </c>
      <c r="I48" s="756">
        <f t="shared" si="16"/>
        <v>171.5009156564561</v>
      </c>
      <c r="J48" s="762">
        <f t="shared" si="17"/>
        <v>18.690438771735217</v>
      </c>
      <c r="K48" s="169">
        <f>'10'!L49*1000</f>
        <v>5652942085.8620195</v>
      </c>
      <c r="L48" s="169">
        <f>'10'!G49*1000</f>
        <v>170946831534.94461</v>
      </c>
      <c r="M48" s="169">
        <f>'10'!F49*1000</f>
        <v>187872921236.27536</v>
      </c>
      <c r="N48" s="169">
        <f>'14'!G49*1000</f>
        <v>150610110047.16339</v>
      </c>
      <c r="O48" s="169">
        <f>'14'!H49*1000</f>
        <v>3811845144.9036069</v>
      </c>
      <c r="P48" s="169">
        <f>'14'!F49*1000</f>
        <v>157627820225.53436</v>
      </c>
      <c r="Q48" s="169">
        <f>'2'!K50*1000</f>
        <v>17635533253.552315</v>
      </c>
      <c r="R48" s="169">
        <f>'14'!J49*1000</f>
        <v>30245101010.741024</v>
      </c>
    </row>
    <row r="49" spans="1:18" ht="13.65" customHeight="1">
      <c r="A49" s="98"/>
      <c r="B49" s="62" t="s">
        <v>687</v>
      </c>
      <c r="C49" s="98"/>
      <c r="D49" s="46"/>
      <c r="E49" s="761">
        <f t="shared" si="12"/>
        <v>112.66720907305358</v>
      </c>
      <c r="F49" s="762">
        <f t="shared" si="13"/>
        <v>77.742548744316935</v>
      </c>
      <c r="G49" s="762">
        <f t="shared" si="14"/>
        <v>15.986259372033604</v>
      </c>
      <c r="H49" s="762">
        <f t="shared" si="15"/>
        <v>22.25745125568309</v>
      </c>
      <c r="I49" s="756">
        <f t="shared" si="16"/>
        <v>247.4024544093682</v>
      </c>
      <c r="J49" s="762">
        <f t="shared" si="17"/>
        <v>18.530307191022267</v>
      </c>
      <c r="K49" s="169">
        <f>'10'!L50*1000</f>
        <v>12740043914.565977</v>
      </c>
      <c r="L49" s="169">
        <f>'10'!G50*1000</f>
        <v>242474101169.1622</v>
      </c>
      <c r="M49" s="169">
        <f>'10'!F50*1000</f>
        <v>308896420033.63715</v>
      </c>
      <c r="N49" s="169">
        <f>'14'!G50*1000</f>
        <v>215212663173.31213</v>
      </c>
      <c r="O49" s="169">
        <f>'14'!H50*1000</f>
        <v>10941244451.699455</v>
      </c>
      <c r="P49" s="169">
        <f>'14'!F50*1000</f>
        <v>240143949914.10034</v>
      </c>
      <c r="Q49" s="169">
        <f>'2'!K51*1000</f>
        <v>27789728393.629662</v>
      </c>
      <c r="R49" s="169">
        <f>'14'!J50*1000</f>
        <v>68752470119.53688</v>
      </c>
    </row>
    <row r="50" spans="1:18" ht="13.65" customHeight="1">
      <c r="A50" s="98"/>
      <c r="B50" s="62" t="s">
        <v>688</v>
      </c>
      <c r="C50" s="98"/>
      <c r="D50" s="46"/>
      <c r="E50" s="761">
        <f t="shared" si="12"/>
        <v>106.94465365080833</v>
      </c>
      <c r="F50" s="762">
        <f t="shared" si="13"/>
        <v>88.928090297949041</v>
      </c>
      <c r="G50" s="762">
        <f t="shared" si="14"/>
        <v>21.982736835455572</v>
      </c>
      <c r="H50" s="762">
        <f t="shared" si="15"/>
        <v>11.071909702050975</v>
      </c>
      <c r="I50" s="756">
        <f t="shared" si="16"/>
        <v>178.28971372309431</v>
      </c>
      <c r="J50" s="762">
        <f t="shared" si="17"/>
        <v>25.402181200881497</v>
      </c>
      <c r="K50" s="169">
        <f>'10'!L51*1000</f>
        <v>14793863937.566698</v>
      </c>
      <c r="L50" s="169">
        <f>'10'!G51*1000</f>
        <v>480787132659.2699</v>
      </c>
      <c r="M50" s="169">
        <f>'10'!F51*1000</f>
        <v>526002823322.28052</v>
      </c>
      <c r="N50" s="169">
        <f>'14'!G51*1000</f>
        <v>449566309531.58063</v>
      </c>
      <c r="O50" s="169">
        <f>'14'!H51*1000</f>
        <v>9059086192.2183208</v>
      </c>
      <c r="P50" s="169">
        <f>'14'!F51*1000</f>
        <v>467764265693.79895</v>
      </c>
      <c r="Q50" s="169">
        <f>'2'!K52*1000</f>
        <v>32665124875.870979</v>
      </c>
      <c r="R50" s="169">
        <f>'14'!J51*1000</f>
        <v>58238557628.481628</v>
      </c>
    </row>
    <row r="51" spans="1:18" ht="13.65" customHeight="1">
      <c r="A51" s="98"/>
      <c r="B51" s="62" t="s">
        <v>689</v>
      </c>
      <c r="C51" s="98"/>
      <c r="D51" s="46"/>
      <c r="E51" s="761">
        <f t="shared" si="12"/>
        <v>108.43998721194306</v>
      </c>
      <c r="F51" s="762">
        <f t="shared" si="13"/>
        <v>90.654684239347247</v>
      </c>
      <c r="G51" s="762">
        <f t="shared" si="14"/>
        <v>15.013526373079698</v>
      </c>
      <c r="H51" s="762">
        <f t="shared" si="15"/>
        <v>9.3453157606527686</v>
      </c>
      <c r="I51" s="756">
        <f t="shared" si="16"/>
        <v>152.12445853386438</v>
      </c>
      <c r="J51" s="762">
        <f t="shared" si="17"/>
        <v>19.571899302881228</v>
      </c>
      <c r="K51" s="169">
        <f>'10'!L52*1000</f>
        <v>9375011926.6748638</v>
      </c>
      <c r="L51" s="169">
        <f>'10'!G52*1000</f>
        <v>483090607383.03687</v>
      </c>
      <c r="M51" s="169">
        <f>'10'!F52*1000</f>
        <v>512560195093.45233</v>
      </c>
      <c r="N51" s="169">
        <f>'14'!G52*1000</f>
        <v>445491206522.22986</v>
      </c>
      <c r="O51" s="169">
        <f>'14'!H52*1000</f>
        <v>14543401634.000002</v>
      </c>
      <c r="P51" s="169">
        <f>'14'!F52*1000</f>
        <v>464659826398.55145</v>
      </c>
      <c r="Q51" s="169">
        <f>'2'!K53*1000</f>
        <v>31487618201.932919</v>
      </c>
      <c r="R51" s="169">
        <f>'14'!J52*1000</f>
        <v>47900368694.900978</v>
      </c>
    </row>
    <row r="52" spans="1:18" ht="13.65" customHeight="1">
      <c r="A52" s="1100" t="s">
        <v>691</v>
      </c>
      <c r="B52" s="1100"/>
      <c r="C52" s="1100"/>
      <c r="D52" s="2"/>
      <c r="E52" s="734"/>
      <c r="F52" s="632"/>
      <c r="G52" s="632"/>
      <c r="H52" s="632"/>
      <c r="I52" s="632"/>
      <c r="J52" s="632"/>
      <c r="K52" s="169"/>
      <c r="L52" s="169"/>
      <c r="M52" s="169"/>
      <c r="N52" s="169"/>
      <c r="O52" s="169"/>
      <c r="P52" s="169"/>
      <c r="Q52" s="169"/>
      <c r="R52" s="169"/>
    </row>
    <row r="53" spans="1:18" ht="13.65" customHeight="1">
      <c r="A53" s="44"/>
      <c r="B53" s="62" t="s">
        <v>680</v>
      </c>
      <c r="C53" s="44"/>
      <c r="D53" s="180"/>
      <c r="E53" s="761">
        <f t="shared" ref="E53:E62" si="18">L53/N53*100</f>
        <v>312.79957755531751</v>
      </c>
      <c r="F53" s="763">
        <f t="shared" ref="F53:F62" si="19">P53/M53*100</f>
        <v>28.631789453140939</v>
      </c>
      <c r="G53" s="763">
        <f t="shared" ref="G53:G62" si="20">K53/(R53+O53)*100</f>
        <v>28.610928455125674</v>
      </c>
      <c r="H53" s="763">
        <f t="shared" ref="H53:H62" si="21">R53/M53*100</f>
        <v>71.368210546859032</v>
      </c>
      <c r="I53" s="632">
        <f t="shared" ref="I53:I62" si="22">R53/Q53*100</f>
        <v>94.146674854458638</v>
      </c>
      <c r="J53" s="763">
        <f t="shared" ref="J53:J62" si="23">K53/R53*100</f>
        <v>29.127431212752754</v>
      </c>
      <c r="K53" s="169">
        <f>'10'!L54*1000</f>
        <v>2088115593.2435296</v>
      </c>
      <c r="L53" s="169">
        <f>'10'!G54*1000</f>
        <v>7772347655.1690493</v>
      </c>
      <c r="M53" s="169">
        <f>'10'!F54*1000</f>
        <v>10044944548.370584</v>
      </c>
      <c r="N53" s="169">
        <f>'14'!G54*1000</f>
        <v>2484769230.1612959</v>
      </c>
      <c r="O53" s="169">
        <f>'14'!H54*1000</f>
        <v>129417511.41112161</v>
      </c>
      <c r="P53" s="169">
        <f>'14'!F54*1000</f>
        <v>2876047373.7742248</v>
      </c>
      <c r="Q53" s="169">
        <f>'2'!K55*1000</f>
        <v>7614604749.1095743</v>
      </c>
      <c r="R53" s="169">
        <f>'14'!J54*1000</f>
        <v>7168897174.5963573</v>
      </c>
    </row>
    <row r="54" spans="1:18" ht="13.65" customHeight="1">
      <c r="A54" s="6"/>
      <c r="B54" s="62" t="s">
        <v>681</v>
      </c>
      <c r="C54" s="6"/>
      <c r="D54" s="2"/>
      <c r="E54" s="761">
        <f t="shared" si="18"/>
        <v>243.03518133043121</v>
      </c>
      <c r="F54" s="763">
        <f t="shared" si="19"/>
        <v>37.221071677365394</v>
      </c>
      <c r="G54" s="763">
        <f t="shared" si="20"/>
        <v>22.195971737363056</v>
      </c>
      <c r="H54" s="763">
        <f t="shared" si="21"/>
        <v>62.77892832263462</v>
      </c>
      <c r="I54" s="632">
        <f t="shared" si="22"/>
        <v>103.05875649055945</v>
      </c>
      <c r="J54" s="763">
        <f t="shared" si="23"/>
        <v>22.758453067015257</v>
      </c>
      <c r="K54" s="169">
        <f>'10'!L55*1000</f>
        <v>1413869083.2845392</v>
      </c>
      <c r="L54" s="169">
        <f>'10'!G55*1000</f>
        <v>8274981165.702343</v>
      </c>
      <c r="M54" s="169">
        <f>'10'!F55*1000</f>
        <v>9895837640.8270473</v>
      </c>
      <c r="N54" s="169">
        <f>'14'!G55*1000</f>
        <v>3404849092.3837314</v>
      </c>
      <c r="O54" s="169">
        <f>'14'!H55*1000</f>
        <v>157434680.61425233</v>
      </c>
      <c r="P54" s="169">
        <f>'14'!F55*1000</f>
        <v>3683336821.3679399</v>
      </c>
      <c r="Q54" s="169">
        <f>'2'!K56*1000</f>
        <v>6028115446.9666014</v>
      </c>
      <c r="R54" s="169">
        <f>'14'!J55*1000</f>
        <v>6212500819.4591084</v>
      </c>
    </row>
    <row r="55" spans="1:18" ht="13.65" customHeight="1">
      <c r="A55" s="98"/>
      <c r="B55" s="62" t="s">
        <v>682</v>
      </c>
      <c r="C55" s="98"/>
      <c r="D55" s="46"/>
      <c r="E55" s="761">
        <f t="shared" si="18"/>
        <v>178.95496222948114</v>
      </c>
      <c r="F55" s="763">
        <f t="shared" si="19"/>
        <v>51.790156363158758</v>
      </c>
      <c r="G55" s="763">
        <f t="shared" si="20"/>
        <v>26.89019169596062</v>
      </c>
      <c r="H55" s="763">
        <f t="shared" si="21"/>
        <v>48.209843636841256</v>
      </c>
      <c r="I55" s="632">
        <f t="shared" si="22"/>
        <v>93.762764302906476</v>
      </c>
      <c r="J55" s="763">
        <f t="shared" si="23"/>
        <v>29.399447669702568</v>
      </c>
      <c r="K55" s="169">
        <f>'10'!L56*1000</f>
        <v>3634036251.2100797</v>
      </c>
      <c r="L55" s="169">
        <f>'10'!G56*1000</f>
        <v>20831004867.306358</v>
      </c>
      <c r="M55" s="169">
        <f>'10'!F56*1000</f>
        <v>25639783931.482796</v>
      </c>
      <c r="N55" s="169">
        <f>'14'!G56*1000</f>
        <v>11640361690.889534</v>
      </c>
      <c r="O55" s="169">
        <f>'14'!H56*1000</f>
        <v>1153456318.5571992</v>
      </c>
      <c r="P55" s="169">
        <f>'14'!F56*1000</f>
        <v>13278884189.290993</v>
      </c>
      <c r="Q55" s="169">
        <f>'2'!K57*1000</f>
        <v>13183164803.310562</v>
      </c>
      <c r="R55" s="169">
        <f>'14'!J56*1000</f>
        <v>12360899742.191807</v>
      </c>
    </row>
    <row r="56" spans="1:18" ht="13.65" customHeight="1">
      <c r="A56" s="98"/>
      <c r="B56" s="62" t="s">
        <v>683</v>
      </c>
      <c r="C56" s="98"/>
      <c r="D56" s="46"/>
      <c r="E56" s="761">
        <f t="shared" si="18"/>
        <v>165.96830253348705</v>
      </c>
      <c r="F56" s="763">
        <f t="shared" si="19"/>
        <v>56.924645816185745</v>
      </c>
      <c r="G56" s="763">
        <f t="shared" si="20"/>
        <v>20.282352383398699</v>
      </c>
      <c r="H56" s="763">
        <f t="shared" si="21"/>
        <v>43.075354183814227</v>
      </c>
      <c r="I56" s="632">
        <f t="shared" si="22"/>
        <v>88.999465827360098</v>
      </c>
      <c r="J56" s="763">
        <f t="shared" si="23"/>
        <v>22.328601861743611</v>
      </c>
      <c r="K56" s="169">
        <f>'10'!L57*1000</f>
        <v>5529722167.2660809</v>
      </c>
      <c r="L56" s="169">
        <f>'10'!G57*1000</f>
        <v>47544184031.585487</v>
      </c>
      <c r="M56" s="169">
        <f>'10'!F57*1000</f>
        <v>57492729080.563377</v>
      </c>
      <c r="N56" s="169">
        <f>'14'!G57*1000</f>
        <v>28646544735.247025</v>
      </c>
      <c r="O56" s="169">
        <f>'14'!H57*1000</f>
        <v>2498515449.9085155</v>
      </c>
      <c r="P56" s="169">
        <f>'14'!F57*1000</f>
        <v>32727532399.16993</v>
      </c>
      <c r="Q56" s="169">
        <f>'2'!K58*1000</f>
        <v>27826230698.319706</v>
      </c>
      <c r="R56" s="169">
        <f>'14'!J57*1000</f>
        <v>24765196681.393433</v>
      </c>
    </row>
    <row r="57" spans="1:18" ht="13.65" customHeight="1">
      <c r="A57" s="98"/>
      <c r="B57" s="62" t="s">
        <v>684</v>
      </c>
      <c r="C57" s="98"/>
      <c r="D57" s="46"/>
      <c r="E57" s="761">
        <f t="shared" si="18"/>
        <v>145.10385972653697</v>
      </c>
      <c r="F57" s="763">
        <f t="shared" si="19"/>
        <v>67.333048364718834</v>
      </c>
      <c r="G57" s="763">
        <f t="shared" si="20"/>
        <v>24.006635714017762</v>
      </c>
      <c r="H57" s="763">
        <f t="shared" si="21"/>
        <v>32.666951635281286</v>
      </c>
      <c r="I57" s="632">
        <f t="shared" si="22"/>
        <v>89.754013102538977</v>
      </c>
      <c r="J57" s="763">
        <f t="shared" si="23"/>
        <v>28.747529134204875</v>
      </c>
      <c r="K57" s="169">
        <f>'10'!L58*1000</f>
        <v>7252372989.3491764</v>
      </c>
      <c r="L57" s="169">
        <f>'10'!G58*1000</f>
        <v>64877082028.822891</v>
      </c>
      <c r="M57" s="169">
        <f>'10'!F58*1000</f>
        <v>77227326320.366547</v>
      </c>
      <c r="N57" s="169">
        <f>'14'!G58*1000</f>
        <v>44710790016.950874</v>
      </c>
      <c r="O57" s="169">
        <f>'14'!H58*1000</f>
        <v>4982054782.1031866</v>
      </c>
      <c r="P57" s="169">
        <f>'14'!F58*1000</f>
        <v>51999512982.071648</v>
      </c>
      <c r="Q57" s="169">
        <f>'2'!K59*1000</f>
        <v>28107727405.429348</v>
      </c>
      <c r="R57" s="169">
        <f>'14'!J58*1000</f>
        <v>25227813338.294994</v>
      </c>
    </row>
    <row r="58" spans="1:18" ht="13.65" customHeight="1">
      <c r="A58" s="98"/>
      <c r="B58" s="62" t="s">
        <v>685</v>
      </c>
      <c r="C58" s="98"/>
      <c r="D58" s="46"/>
      <c r="E58" s="761">
        <f t="shared" si="18"/>
        <v>128.02830654426666</v>
      </c>
      <c r="F58" s="763">
        <f t="shared" si="19"/>
        <v>72.161939475703548</v>
      </c>
      <c r="G58" s="763">
        <f t="shared" si="20"/>
        <v>34.826588378749221</v>
      </c>
      <c r="H58" s="763">
        <f t="shared" si="21"/>
        <v>27.838060524296488</v>
      </c>
      <c r="I58" s="632">
        <f t="shared" si="22"/>
        <v>88.726552704081158</v>
      </c>
      <c r="J58" s="763">
        <f t="shared" si="23"/>
        <v>40.169375334838833</v>
      </c>
      <c r="K58" s="169">
        <f>'10'!L59*1000</f>
        <v>20936763661.031921</v>
      </c>
      <c r="L58" s="169">
        <f>'10'!G59*1000</f>
        <v>153949921033.2648</v>
      </c>
      <c r="M58" s="169">
        <f>'10'!F59*1000</f>
        <v>187230026067.22522</v>
      </c>
      <c r="N58" s="169">
        <f>'14'!G59*1000</f>
        <v>120246783847.00462</v>
      </c>
      <c r="O58" s="169">
        <f>'14'!H59*1000</f>
        <v>7995974428.5795279</v>
      </c>
      <c r="P58" s="169">
        <f>'14'!F59*1000</f>
        <v>135108818090.97505</v>
      </c>
      <c r="Q58" s="169">
        <f>'2'!K60*1000</f>
        <v>58743641432.890732</v>
      </c>
      <c r="R58" s="169">
        <f>'14'!J59*1000</f>
        <v>52121207976.250252</v>
      </c>
    </row>
    <row r="59" spans="1:18" ht="13.65" customHeight="1">
      <c r="A59" s="98"/>
      <c r="B59" s="62" t="s">
        <v>686</v>
      </c>
      <c r="C59" s="98"/>
      <c r="D59" s="46"/>
      <c r="E59" s="761">
        <f t="shared" si="18"/>
        <v>120.208197119576</v>
      </c>
      <c r="F59" s="763">
        <f t="shared" si="19"/>
        <v>77.490064106029962</v>
      </c>
      <c r="G59" s="763">
        <f t="shared" si="20"/>
        <v>29.998532154043339</v>
      </c>
      <c r="H59" s="763">
        <f t="shared" si="21"/>
        <v>22.509935893969949</v>
      </c>
      <c r="I59" s="632">
        <f t="shared" si="22"/>
        <v>100.19283436159616</v>
      </c>
      <c r="J59" s="763">
        <f t="shared" si="23"/>
        <v>35.956035652635983</v>
      </c>
      <c r="K59" s="169">
        <f>'10'!L60*1000</f>
        <v>9774175059.0626068</v>
      </c>
      <c r="L59" s="169">
        <f>'10'!G60*1000</f>
        <v>102678464540.01035</v>
      </c>
      <c r="M59" s="169">
        <f>'10'!F60*1000</f>
        <v>120763044303.28702</v>
      </c>
      <c r="N59" s="169">
        <f>'14'!G60*1000</f>
        <v>85417190341.746735</v>
      </c>
      <c r="O59" s="169">
        <f>'14'!H60*1000</f>
        <v>5398493861.1929808</v>
      </c>
      <c r="P59" s="169">
        <f>'14'!F60*1000</f>
        <v>93579360447.010483</v>
      </c>
      <c r="Q59" s="169">
        <f>'2'!K61*1000</f>
        <v>27131365261.282516</v>
      </c>
      <c r="R59" s="169">
        <f>'14'!J60*1000</f>
        <v>27183683856.276436</v>
      </c>
    </row>
    <row r="60" spans="1:18" ht="13.65" customHeight="1">
      <c r="A60" s="98"/>
      <c r="B60" s="62" t="s">
        <v>687</v>
      </c>
      <c r="C60" s="98"/>
      <c r="D60" s="46"/>
      <c r="E60" s="761">
        <f t="shared" si="18"/>
        <v>115.43968637605317</v>
      </c>
      <c r="F60" s="763">
        <f t="shared" si="19"/>
        <v>82.798727149331214</v>
      </c>
      <c r="G60" s="763">
        <f t="shared" si="20"/>
        <v>26.073086510036415</v>
      </c>
      <c r="H60" s="763">
        <f t="shared" si="21"/>
        <v>17.201272850668758</v>
      </c>
      <c r="I60" s="632">
        <f t="shared" si="22"/>
        <v>101.20524128752228</v>
      </c>
      <c r="J60" s="763">
        <f t="shared" si="23"/>
        <v>30.764420820560616</v>
      </c>
      <c r="K60" s="169">
        <f>'10'!L61*1000</f>
        <v>9652963914.4538631</v>
      </c>
      <c r="L60" s="169">
        <f>'10'!G61*1000</f>
        <v>164074748144.07623</v>
      </c>
      <c r="M60" s="169">
        <f>'10'!F61*1000</f>
        <v>182411138742.13953</v>
      </c>
      <c r="N60" s="169">
        <f>'14'!G61*1000</f>
        <v>142130278844.9986</v>
      </c>
      <c r="O60" s="169">
        <f>'14'!H61*1000</f>
        <v>5645675029.6061535</v>
      </c>
      <c r="P60" s="169">
        <f>'14'!F61*1000</f>
        <v>151034101057.0921</v>
      </c>
      <c r="Q60" s="169">
        <f>'2'!K62*1000</f>
        <v>31003372242.25943</v>
      </c>
      <c r="R60" s="169">
        <f>'14'!J61*1000</f>
        <v>31377037685.047367</v>
      </c>
    </row>
    <row r="61" spans="1:18" ht="13.65" customHeight="1">
      <c r="A61" s="98"/>
      <c r="B61" s="62" t="s">
        <v>688</v>
      </c>
      <c r="C61" s="98"/>
      <c r="D61" s="46"/>
      <c r="E61" s="761">
        <f t="shared" si="18"/>
        <v>122.00438378976786</v>
      </c>
      <c r="F61" s="763">
        <f t="shared" si="19"/>
        <v>81.364153525825131</v>
      </c>
      <c r="G61" s="763">
        <f t="shared" si="20"/>
        <v>24.598920083821145</v>
      </c>
      <c r="H61" s="763">
        <f t="shared" si="21"/>
        <v>18.635846474174876</v>
      </c>
      <c r="I61" s="632">
        <f t="shared" si="22"/>
        <v>159.29940459301238</v>
      </c>
      <c r="J61" s="763">
        <f t="shared" si="23"/>
        <v>31.383713101985165</v>
      </c>
      <c r="K61" s="169">
        <f>'10'!L62*1000</f>
        <v>19588146440.970352</v>
      </c>
      <c r="L61" s="169">
        <f>'10'!G62*1000</f>
        <v>299115849195.5155</v>
      </c>
      <c r="M61" s="169">
        <f>'10'!F62*1000</f>
        <v>334919082786.21533</v>
      </c>
      <c r="N61" s="169">
        <f>'14'!G62*1000</f>
        <v>245168116016.99304</v>
      </c>
      <c r="O61" s="169">
        <f>'14'!H62*1000</f>
        <v>17215101152.504799</v>
      </c>
      <c r="P61" s="169">
        <f>'14'!F62*1000</f>
        <v>272504076705.46161</v>
      </c>
      <c r="Q61" s="169">
        <f>'2'!K63*1000</f>
        <v>39180941222.106461</v>
      </c>
      <c r="R61" s="169">
        <f>'14'!J62*1000</f>
        <v>62415006080.753746</v>
      </c>
    </row>
    <row r="62" spans="1:18" ht="13.65" customHeight="1" thickBot="1">
      <c r="A62" s="100"/>
      <c r="B62" s="63" t="s">
        <v>689</v>
      </c>
      <c r="C62" s="100"/>
      <c r="D62" s="181"/>
      <c r="E62" s="764">
        <f t="shared" si="18"/>
        <v>109.22166150444457</v>
      </c>
      <c r="F62" s="765">
        <f t="shared" si="19"/>
        <v>86.494591124730874</v>
      </c>
      <c r="G62" s="765">
        <f t="shared" si="20"/>
        <v>13.934478357805022</v>
      </c>
      <c r="H62" s="765">
        <f t="shared" si="21"/>
        <v>13.505408875269101</v>
      </c>
      <c r="I62" s="635">
        <f t="shared" si="22"/>
        <v>188.64574134242892</v>
      </c>
      <c r="J62" s="765">
        <f t="shared" si="23"/>
        <v>16.251789167315284</v>
      </c>
      <c r="K62" s="176">
        <f>'10'!L63*1000</f>
        <v>32131235820.566704</v>
      </c>
      <c r="L62" s="176">
        <f>'10'!G63*1000</f>
        <v>1316759191677.2695</v>
      </c>
      <c r="M62" s="176">
        <f>'10'!F63*1000</f>
        <v>1463923939900.2808</v>
      </c>
      <c r="N62" s="176">
        <f>'14'!G63*1000</f>
        <v>1205584289361.5811</v>
      </c>
      <c r="O62" s="176">
        <f>'14'!H63*1000</f>
        <v>32879092500.218323</v>
      </c>
      <c r="P62" s="176">
        <f>'14'!F63*1000</f>
        <v>1266215026193.7988</v>
      </c>
      <c r="Q62" s="176">
        <f>'2'!K64*1000</f>
        <v>104804334462.87096</v>
      </c>
      <c r="R62" s="176">
        <f>'14'!J63*1000</f>
        <v>197708913706.48163</v>
      </c>
    </row>
    <row r="63" spans="1:18" ht="15" customHeight="1">
      <c r="A63" s="1424"/>
      <c r="B63" s="1424"/>
      <c r="C63" s="1424"/>
      <c r="D63" s="1424"/>
      <c r="E63" s="1424"/>
      <c r="F63" s="1424"/>
      <c r="G63" s="1424"/>
      <c r="H63" s="1424"/>
      <c r="I63" s="1424"/>
      <c r="J63" s="1424"/>
    </row>
  </sheetData>
  <mergeCells count="29">
    <mergeCell ref="A6:C6"/>
    <mergeCell ref="A13:C13"/>
    <mergeCell ref="A7:C7"/>
    <mergeCell ref="A8:C8"/>
    <mergeCell ref="A9:C9"/>
    <mergeCell ref="A10:C10"/>
    <mergeCell ref="A11:C11"/>
    <mergeCell ref="A63:J63"/>
    <mergeCell ref="A41:C41"/>
    <mergeCell ref="A12:C12"/>
    <mergeCell ref="A52:C52"/>
    <mergeCell ref="A15:C15"/>
    <mergeCell ref="A23:C23"/>
    <mergeCell ref="A30:C30"/>
    <mergeCell ref="A20:C20"/>
    <mergeCell ref="A14:C14"/>
    <mergeCell ref="A16:C16"/>
    <mergeCell ref="A18:C18"/>
    <mergeCell ref="A17:C17"/>
    <mergeCell ref="A19:C19"/>
    <mergeCell ref="A21:C21"/>
    <mergeCell ref="A22:C22"/>
    <mergeCell ref="A3:C5"/>
    <mergeCell ref="H3:H5"/>
    <mergeCell ref="J3:J4"/>
    <mergeCell ref="E3:E5"/>
    <mergeCell ref="F3:F5"/>
    <mergeCell ref="G3:G5"/>
    <mergeCell ref="I3:I4"/>
  </mergeCells>
  <phoneticPr fontId="4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AE76"/>
  <sheetViews>
    <sheetView view="pageBreakPreview" zoomScaleNormal="75" workbookViewId="0">
      <selection activeCell="J65" sqref="J65"/>
    </sheetView>
  </sheetViews>
  <sheetFormatPr defaultColWidth="9.109375" defaultRowHeight="15.6"/>
  <cols>
    <col min="1" max="1" width="2.33203125" style="37" customWidth="1"/>
    <col min="2" max="2" width="15.6640625" style="37" customWidth="1"/>
    <col min="3" max="3" width="2.33203125" style="37" customWidth="1"/>
    <col min="4" max="4" width="1.6640625" style="38" customWidth="1"/>
    <col min="5" max="5" width="10" style="48" customWidth="1"/>
    <col min="6" max="6" width="10.109375" style="48" customWidth="1"/>
    <col min="7" max="7" width="11.109375" style="48" customWidth="1"/>
    <col min="8" max="8" width="11.6640625" style="48" customWidth="1"/>
    <col min="9" max="11" width="13.5546875" style="48" customWidth="1"/>
    <col min="12" max="19" width="11.44140625" style="48" customWidth="1"/>
    <col min="20" max="20" width="19.44140625" style="49" customWidth="1"/>
    <col min="21" max="21" width="19.44140625" style="48" customWidth="1"/>
    <col min="22" max="22" width="20.44140625" style="48" customWidth="1"/>
    <col min="23" max="23" width="22.5546875" style="48" customWidth="1"/>
    <col min="24" max="24" width="21.33203125" style="48" customWidth="1"/>
    <col min="25" max="25" width="21" style="48" customWidth="1"/>
    <col min="26" max="26" width="18" style="48" customWidth="1"/>
    <col min="27" max="28" width="16.5546875" style="48" customWidth="1"/>
    <col min="29" max="29" width="23.33203125" style="48" customWidth="1"/>
    <col min="30" max="30" width="16.5546875" style="48" customWidth="1"/>
    <col min="31" max="16384" width="9.109375" style="48"/>
  </cols>
  <sheetData>
    <row r="1" spans="1:31" s="24" customFormat="1" ht="35.1" customHeight="1">
      <c r="A1" s="583"/>
      <c r="B1" s="583"/>
      <c r="C1" s="583"/>
      <c r="D1" s="583"/>
      <c r="E1" s="583"/>
      <c r="F1" s="583"/>
      <c r="G1" s="583"/>
      <c r="H1" s="583"/>
      <c r="I1" s="583"/>
      <c r="J1" s="583"/>
      <c r="K1" s="104" t="s">
        <v>620</v>
      </c>
      <c r="L1" s="103" t="s">
        <v>397</v>
      </c>
      <c r="M1" s="103"/>
      <c r="N1" s="583"/>
      <c r="O1" s="583"/>
      <c r="P1" s="583"/>
      <c r="Q1" s="583"/>
      <c r="R1" s="583"/>
      <c r="S1" s="617"/>
      <c r="T1" s="744"/>
    </row>
    <row r="2" spans="1:31" ht="12.9" customHeight="1" thickBot="1">
      <c r="A2" s="51"/>
      <c r="B2" s="587"/>
      <c r="C2" s="587"/>
      <c r="D2" s="607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28" t="s">
        <v>401</v>
      </c>
    </row>
    <row r="3" spans="1:31" s="26" customFormat="1" ht="15" customHeight="1">
      <c r="A3" s="1300" t="s">
        <v>23</v>
      </c>
      <c r="B3" s="1300"/>
      <c r="C3" s="1300"/>
      <c r="D3" s="30"/>
      <c r="E3" s="1431" t="s">
        <v>539</v>
      </c>
      <c r="F3" s="1432"/>
      <c r="G3" s="1428"/>
      <c r="H3" s="1425" t="s">
        <v>818</v>
      </c>
      <c r="I3" s="1425" t="s">
        <v>819</v>
      </c>
      <c r="J3" s="1425" t="s">
        <v>820</v>
      </c>
      <c r="K3" s="1425" t="s">
        <v>821</v>
      </c>
      <c r="L3" s="1428" t="s">
        <v>822</v>
      </c>
      <c r="M3" s="1425" t="s">
        <v>823</v>
      </c>
      <c r="N3" s="1425" t="s">
        <v>824</v>
      </c>
      <c r="O3" s="1425" t="s">
        <v>825</v>
      </c>
      <c r="P3" s="1425" t="s">
        <v>826</v>
      </c>
      <c r="Q3" s="1425" t="s">
        <v>827</v>
      </c>
      <c r="R3" s="1425" t="s">
        <v>828</v>
      </c>
      <c r="S3" s="1431" t="s">
        <v>829</v>
      </c>
      <c r="T3" s="742"/>
      <c r="U3" s="610"/>
    </row>
    <row r="4" spans="1:31" s="26" customFormat="1" ht="15" customHeight="1">
      <c r="A4" s="1301"/>
      <c r="B4" s="1301"/>
      <c r="C4" s="1301"/>
      <c r="D4" s="30"/>
      <c r="E4" s="1433"/>
      <c r="F4" s="1434"/>
      <c r="G4" s="1430"/>
      <c r="H4" s="1426"/>
      <c r="I4" s="1426"/>
      <c r="J4" s="1426"/>
      <c r="K4" s="1426"/>
      <c r="L4" s="1429"/>
      <c r="M4" s="1426"/>
      <c r="N4" s="1426"/>
      <c r="O4" s="1426"/>
      <c r="P4" s="1426"/>
      <c r="Q4" s="1426"/>
      <c r="R4" s="1426"/>
      <c r="S4" s="1435"/>
      <c r="T4" s="426" t="s">
        <v>140</v>
      </c>
      <c r="U4" s="426" t="s">
        <v>141</v>
      </c>
      <c r="V4" s="426" t="s">
        <v>142</v>
      </c>
      <c r="W4" s="426" t="s">
        <v>137</v>
      </c>
      <c r="X4" s="426" t="s">
        <v>138</v>
      </c>
      <c r="Y4" s="426" t="s">
        <v>134</v>
      </c>
      <c r="Z4" s="426" t="s">
        <v>133</v>
      </c>
      <c r="AA4" s="426" t="s">
        <v>130</v>
      </c>
      <c r="AB4" s="426" t="s">
        <v>131</v>
      </c>
      <c r="AC4" s="426" t="s">
        <v>132</v>
      </c>
      <c r="AD4" s="426" t="s">
        <v>143</v>
      </c>
      <c r="AE4" s="426"/>
    </row>
    <row r="5" spans="1:31" s="26" customFormat="1" ht="48" customHeight="1">
      <c r="A5" s="1302"/>
      <c r="B5" s="1302"/>
      <c r="C5" s="1302"/>
      <c r="D5" s="31"/>
      <c r="E5" s="504" t="s">
        <v>479</v>
      </c>
      <c r="F5" s="504" t="s">
        <v>480</v>
      </c>
      <c r="G5" s="504" t="s">
        <v>481</v>
      </c>
      <c r="H5" s="1427"/>
      <c r="I5" s="1312"/>
      <c r="J5" s="1427"/>
      <c r="K5" s="1427"/>
      <c r="L5" s="1430"/>
      <c r="M5" s="1427"/>
      <c r="N5" s="1427"/>
      <c r="O5" s="1427"/>
      <c r="P5" s="1427"/>
      <c r="Q5" s="1427"/>
      <c r="R5" s="1427"/>
      <c r="S5" s="1433"/>
      <c r="T5" s="758" t="s">
        <v>112</v>
      </c>
      <c r="U5" s="758" t="s">
        <v>113</v>
      </c>
      <c r="V5" s="758" t="s">
        <v>114</v>
      </c>
      <c r="W5" s="758" t="s">
        <v>100</v>
      </c>
      <c r="X5" s="758" t="s">
        <v>115</v>
      </c>
      <c r="Y5" s="758" t="s">
        <v>116</v>
      </c>
      <c r="Z5" s="758" t="s">
        <v>121</v>
      </c>
      <c r="AA5" s="758" t="s">
        <v>117</v>
      </c>
      <c r="AB5" s="758" t="s">
        <v>118</v>
      </c>
      <c r="AC5" s="758" t="s">
        <v>119</v>
      </c>
      <c r="AD5" s="758" t="s">
        <v>120</v>
      </c>
    </row>
    <row r="6" spans="1:31" s="33" customFormat="1" ht="24.6" hidden="1" customHeight="1">
      <c r="A6" s="1297" t="s">
        <v>212</v>
      </c>
      <c r="B6" s="1297"/>
      <c r="C6" s="1297"/>
      <c r="D6" s="32"/>
      <c r="E6" s="766">
        <v>19</v>
      </c>
      <c r="F6" s="767"/>
      <c r="G6" s="767"/>
      <c r="H6" s="621">
        <v>2.2200000000000002</v>
      </c>
      <c r="I6" s="621">
        <v>5</v>
      </c>
      <c r="J6" s="58">
        <v>2947176</v>
      </c>
      <c r="K6" s="58">
        <v>608621</v>
      </c>
      <c r="L6" s="58">
        <v>2472251</v>
      </c>
      <c r="M6" s="58">
        <v>243889</v>
      </c>
      <c r="N6" s="58">
        <v>2010403</v>
      </c>
      <c r="O6" s="58">
        <v>787255</v>
      </c>
      <c r="P6" s="58">
        <v>754930</v>
      </c>
      <c r="Q6" s="621">
        <v>4.49</v>
      </c>
      <c r="R6" s="621">
        <v>0.54</v>
      </c>
      <c r="S6" s="621">
        <v>1.68</v>
      </c>
      <c r="T6" s="758" t="s">
        <v>112</v>
      </c>
      <c r="U6" s="758" t="s">
        <v>113</v>
      </c>
      <c r="V6" s="758" t="s">
        <v>114</v>
      </c>
      <c r="W6" s="758" t="s">
        <v>100</v>
      </c>
      <c r="X6" s="758" t="s">
        <v>115</v>
      </c>
      <c r="Y6" s="758" t="s">
        <v>116</v>
      </c>
      <c r="Z6" s="758" t="s">
        <v>121</v>
      </c>
      <c r="AA6" s="758" t="s">
        <v>117</v>
      </c>
      <c r="AB6" s="758" t="s">
        <v>118</v>
      </c>
      <c r="AC6" s="758" t="s">
        <v>119</v>
      </c>
      <c r="AD6" s="758" t="s">
        <v>120</v>
      </c>
    </row>
    <row r="7" spans="1:31" s="33" customFormat="1" ht="24.6" hidden="1" customHeight="1">
      <c r="A7" s="1296" t="s">
        <v>213</v>
      </c>
      <c r="B7" s="1296"/>
      <c r="C7" s="1296"/>
      <c r="D7" s="32"/>
      <c r="E7" s="768">
        <v>16</v>
      </c>
      <c r="F7" s="769"/>
      <c r="G7" s="769"/>
      <c r="H7" s="770">
        <v>3.75</v>
      </c>
      <c r="I7" s="770">
        <v>5.7</v>
      </c>
      <c r="J7" s="59">
        <v>4946869</v>
      </c>
      <c r="K7" s="59">
        <v>772437</v>
      </c>
      <c r="L7" s="59">
        <v>1977812</v>
      </c>
      <c r="M7" s="59">
        <v>-19682</v>
      </c>
      <c r="N7" s="59">
        <v>2020151</v>
      </c>
      <c r="O7" s="59">
        <v>632366</v>
      </c>
      <c r="P7" s="59">
        <v>594522</v>
      </c>
      <c r="Q7" s="623">
        <v>4.0199999999999996</v>
      </c>
      <c r="R7" s="623">
        <v>-0.04</v>
      </c>
      <c r="S7" s="623">
        <v>1.18</v>
      </c>
      <c r="T7" s="33" t="s">
        <v>101</v>
      </c>
      <c r="U7" s="33" t="s">
        <v>101</v>
      </c>
      <c r="V7" s="33" t="s">
        <v>101</v>
      </c>
      <c r="W7" s="33" t="s">
        <v>101</v>
      </c>
      <c r="X7" s="33" t="s">
        <v>101</v>
      </c>
      <c r="Y7" s="33" t="s">
        <v>101</v>
      </c>
      <c r="Z7" s="33" t="s">
        <v>101</v>
      </c>
      <c r="AA7" s="33" t="s">
        <v>101</v>
      </c>
      <c r="AB7" s="33" t="s">
        <v>101</v>
      </c>
      <c r="AC7" s="33" t="s">
        <v>101</v>
      </c>
      <c r="AD7" s="33" t="s">
        <v>101</v>
      </c>
    </row>
    <row r="8" spans="1:31" s="33" customFormat="1" ht="24.6" hidden="1" customHeight="1">
      <c r="A8" s="1296" t="s">
        <v>214</v>
      </c>
      <c r="B8" s="1296"/>
      <c r="C8" s="1296"/>
      <c r="D8" s="32"/>
      <c r="E8" s="768">
        <v>13.58</v>
      </c>
      <c r="F8" s="769"/>
      <c r="G8" s="769"/>
      <c r="H8" s="770">
        <f>U8/T8</f>
        <v>12.085384405694638</v>
      </c>
      <c r="I8" s="770">
        <f>V8/T8</f>
        <v>10.013185779231629</v>
      </c>
      <c r="J8" s="59">
        <f>W8/T8*1000</f>
        <v>4170667.6075658854</v>
      </c>
      <c r="K8" s="59">
        <f>X8/T8*1000</f>
        <v>1286456.2305994495</v>
      </c>
      <c r="L8" s="59">
        <f>Y8/T8*1000</f>
        <v>2169128.7844813182</v>
      </c>
      <c r="M8" s="59">
        <f>Z8/T8*1000</f>
        <v>44019.253260171819</v>
      </c>
      <c r="N8" s="59">
        <f>AA8/T8*1000</f>
        <v>2141216.4024234749</v>
      </c>
      <c r="O8" s="59">
        <f>AB8/T8*1000</f>
        <v>546665.71697399777</v>
      </c>
      <c r="P8" s="59">
        <f>AC8/T8*1000</f>
        <v>514739.24780823244</v>
      </c>
      <c r="Q8" s="623">
        <f t="shared" ref="Q8:Q17" si="0">AA8/AD8</f>
        <v>5.1568714328560414</v>
      </c>
      <c r="R8" s="623">
        <f t="shared" ref="R8:R17" si="1">Z8/AD8</f>
        <v>0.10601526747885451</v>
      </c>
      <c r="S8" s="623">
        <f t="shared" ref="S8:S17" si="2">AC8/AD8</f>
        <v>1.2396897947296328</v>
      </c>
      <c r="T8" s="729">
        <v>227442</v>
      </c>
      <c r="U8" s="729">
        <v>2748724</v>
      </c>
      <c r="V8" s="729">
        <v>2277419</v>
      </c>
      <c r="W8" s="729">
        <v>948584982</v>
      </c>
      <c r="X8" s="729">
        <v>292594178</v>
      </c>
      <c r="Y8" s="729">
        <v>493350989</v>
      </c>
      <c r="Z8" s="729">
        <v>10011827</v>
      </c>
      <c r="AA8" s="729">
        <v>487002541</v>
      </c>
      <c r="AB8" s="729">
        <v>124334744</v>
      </c>
      <c r="AC8" s="729">
        <v>117073324</v>
      </c>
      <c r="AD8" s="729">
        <v>94437596</v>
      </c>
    </row>
    <row r="9" spans="1:31" s="33" customFormat="1" ht="19.5" hidden="1" customHeight="1">
      <c r="A9" s="1296" t="s">
        <v>215</v>
      </c>
      <c r="B9" s="1296"/>
      <c r="C9" s="1296"/>
      <c r="D9" s="32"/>
      <c r="E9" s="771">
        <v>13.847147503094851</v>
      </c>
      <c r="F9" s="772"/>
      <c r="G9" s="772"/>
      <c r="H9" s="770">
        <f>U9/T9</f>
        <v>4.4656600232478425</v>
      </c>
      <c r="I9" s="770">
        <f>V9/T9</f>
        <v>5.7219368408035702</v>
      </c>
      <c r="J9" s="59">
        <f>W9/T9</f>
        <v>3880625.3443477103</v>
      </c>
      <c r="K9" s="59">
        <f>X9/T9</f>
        <v>616783.1999297546</v>
      </c>
      <c r="L9" s="59">
        <f>Y9/T9</f>
        <v>1699977.2709080363</v>
      </c>
      <c r="M9" s="59">
        <f>Z9/T9</f>
        <v>-28273.2848300923</v>
      </c>
      <c r="N9" s="59">
        <f>AA9/T9</f>
        <v>1812559.9227308808</v>
      </c>
      <c r="O9" s="59">
        <f>AB9/T9</f>
        <v>509422.84298054915</v>
      </c>
      <c r="P9" s="59">
        <f>AC9/T9</f>
        <v>468673.38512348576</v>
      </c>
      <c r="Q9" s="623">
        <f t="shared" si="0"/>
        <v>4.5400782012066507</v>
      </c>
      <c r="R9" s="623">
        <f t="shared" si="1"/>
        <v>-7.0818582339728459E-2</v>
      </c>
      <c r="S9" s="623">
        <f t="shared" si="2"/>
        <v>1.1739274341225703</v>
      </c>
      <c r="T9" s="50">
        <v>228.81306455282203</v>
      </c>
      <c r="U9" s="50">
        <v>1021.8013551703652</v>
      </c>
      <c r="V9" s="50">
        <v>1309.2539037219578</v>
      </c>
      <c r="W9" s="50">
        <v>887937777.4215498</v>
      </c>
      <c r="X9" s="50">
        <v>141128054.14062306</v>
      </c>
      <c r="Y9" s="50">
        <v>388977009.02661073</v>
      </c>
      <c r="Z9" s="50">
        <v>-6469296.9469482331</v>
      </c>
      <c r="AA9" s="50">
        <v>414737390.60567915</v>
      </c>
      <c r="AB9" s="50">
        <v>116562601.85559051</v>
      </c>
      <c r="AC9" s="50">
        <v>107238593.52444977</v>
      </c>
      <c r="AD9" s="50">
        <v>91350274.648452371</v>
      </c>
    </row>
    <row r="10" spans="1:31" s="33" customFormat="1" ht="19.5" hidden="1" customHeight="1">
      <c r="A10" s="1296" t="s">
        <v>216</v>
      </c>
      <c r="B10" s="1296"/>
      <c r="C10" s="1296"/>
      <c r="D10" s="32"/>
      <c r="E10" s="771">
        <v>13.847147503094851</v>
      </c>
      <c r="F10" s="772"/>
      <c r="G10" s="772"/>
      <c r="H10" s="770">
        <f>U10/T10</f>
        <v>4.9368039383557045</v>
      </c>
      <c r="I10" s="770">
        <f>V10/T10</f>
        <v>6.1075909381894684</v>
      </c>
      <c r="J10" s="59">
        <f>W10/T10</f>
        <v>4778400.259689142</v>
      </c>
      <c r="K10" s="59">
        <f>X10/T10</f>
        <v>704899.42079044622</v>
      </c>
      <c r="L10" s="59">
        <f>Y10/T10</f>
        <v>1858243.5175496673</v>
      </c>
      <c r="M10" s="59">
        <f>Z10/T10</f>
        <v>34526.275426203378</v>
      </c>
      <c r="N10" s="59">
        <f>AA10/T10</f>
        <v>2101681.5087628947</v>
      </c>
      <c r="O10" s="59">
        <f>AB10/T10</f>
        <v>596891.66712980834</v>
      </c>
      <c r="P10" s="59">
        <f>AC10/T10</f>
        <v>556975.79581417271</v>
      </c>
      <c r="Q10" s="623">
        <f t="shared" si="0"/>
        <v>4.7748250776406271</v>
      </c>
      <c r="R10" s="623">
        <f t="shared" si="1"/>
        <v>7.8440489225031218E-2</v>
      </c>
      <c r="S10" s="623">
        <f t="shared" si="2"/>
        <v>1.2653972480624749</v>
      </c>
      <c r="T10" s="50">
        <v>228.94867022142722</v>
      </c>
      <c r="U10" s="50">
        <v>1130.2746968304434</v>
      </c>
      <c r="V10" s="50">
        <v>1398.3248235549179</v>
      </c>
      <c r="W10" s="50">
        <v>1094008385.2415516</v>
      </c>
      <c r="X10" s="50">
        <v>161385785.02982694</v>
      </c>
      <c r="Y10" s="50">
        <v>425442382.29058367</v>
      </c>
      <c r="Z10" s="50">
        <v>7904744.846528003</v>
      </c>
      <c r="AA10" s="50">
        <v>481177186.6602276</v>
      </c>
      <c r="AB10" s="50">
        <v>136657553.45562041</v>
      </c>
      <c r="AC10" s="50">
        <v>127518867.797176</v>
      </c>
      <c r="AD10" s="50">
        <v>100773783.08861327</v>
      </c>
    </row>
    <row r="11" spans="1:31" s="593" customFormat="1" ht="19.5" hidden="1" customHeight="1">
      <c r="A11" s="1277" t="s">
        <v>217</v>
      </c>
      <c r="B11" s="1277"/>
      <c r="C11" s="1277"/>
      <c r="D11" s="22"/>
      <c r="E11" s="537">
        <v>14.903616465171332</v>
      </c>
      <c r="F11" s="535"/>
      <c r="G11" s="535"/>
      <c r="H11" s="770">
        <v>3.8819196013352975</v>
      </c>
      <c r="I11" s="770">
        <v>6.1547992203812685</v>
      </c>
      <c r="J11" s="132">
        <f>W11/T11*1000</f>
        <v>5695518.3131754957</v>
      </c>
      <c r="K11" s="132">
        <f>X11/T11*1000</f>
        <v>739118.06155609468</v>
      </c>
      <c r="L11" s="132">
        <f>Y11/T11*1000</f>
        <v>2355271.9242569963</v>
      </c>
      <c r="M11" s="132">
        <f>Z11/T11*1000</f>
        <v>68341.18974056904</v>
      </c>
      <c r="N11" s="132">
        <f>AA11/T11*1000</f>
        <v>2729019.6824540445</v>
      </c>
      <c r="O11" s="132">
        <f>AB11/T11*1000</f>
        <v>724143.1381807127</v>
      </c>
      <c r="P11" s="132">
        <f>AC11/T11*1000</f>
        <v>681542.12051629927</v>
      </c>
      <c r="Q11" s="625">
        <f t="shared" si="0"/>
        <v>5.0587414234893959</v>
      </c>
      <c r="R11" s="625">
        <f t="shared" si="1"/>
        <v>0.12668300257925563</v>
      </c>
      <c r="S11" s="625">
        <f t="shared" si="2"/>
        <v>1.2633640493967613</v>
      </c>
      <c r="T11" s="50">
        <v>193925.71732453088</v>
      </c>
      <c r="U11" s="50">
        <v>752.80404328510463</v>
      </c>
      <c r="V11" s="50">
        <v>1193.5738538008984</v>
      </c>
      <c r="W11" s="50">
        <v>1104507474.4175601</v>
      </c>
      <c r="X11" s="50">
        <v>143334000.27478242</v>
      </c>
      <c r="Y11" s="50">
        <v>456747797.40586615</v>
      </c>
      <c r="Z11" s="50">
        <v>13253114.24325172</v>
      </c>
      <c r="AA11" s="50">
        <v>529227099.51266408</v>
      </c>
      <c r="AB11" s="50">
        <v>140429977.5173316</v>
      </c>
      <c r="AC11" s="50">
        <v>132168544.60800523</v>
      </c>
      <c r="AD11" s="50">
        <v>104616357.15462527</v>
      </c>
    </row>
    <row r="12" spans="1:31" s="593" customFormat="1" ht="19.5" hidden="1" customHeight="1">
      <c r="A12" s="1277" t="s">
        <v>218</v>
      </c>
      <c r="B12" s="1277"/>
      <c r="C12" s="1277"/>
      <c r="D12" s="22"/>
      <c r="E12" s="537">
        <v>13.100477577883749</v>
      </c>
      <c r="F12" s="535"/>
      <c r="G12" s="535"/>
      <c r="H12" s="770">
        <f t="shared" ref="H12:H17" si="3">U12/T12</f>
        <v>6.8888906672590604</v>
      </c>
      <c r="I12" s="770">
        <f t="shared" ref="I12:I17" si="4">V12/T12</f>
        <v>7.4077608025790393</v>
      </c>
      <c r="J12" s="132">
        <f t="shared" ref="J12:J17" si="5">W12/T12</f>
        <v>6684740.2437917022</v>
      </c>
      <c r="K12" s="132">
        <f t="shared" ref="K12:K17" si="6">X12/T12</f>
        <v>899038.69006869278</v>
      </c>
      <c r="L12" s="132">
        <f t="shared" ref="L12:L17" si="7">Y12/T12</f>
        <v>2928328.3691091598</v>
      </c>
      <c r="M12" s="132">
        <f t="shared" ref="M12:M17" si="8">Z12/T12</f>
        <v>87003.865372825894</v>
      </c>
      <c r="N12" s="132">
        <f t="shared" ref="N12:N17" si="9">AA12/T12</f>
        <v>3325991.1389197833</v>
      </c>
      <c r="O12" s="132">
        <f t="shared" ref="O12:O17" si="10">AB12/T12</f>
        <v>849323.38834757661</v>
      </c>
      <c r="P12" s="132">
        <f t="shared" ref="P12:P17" si="11">AC12/T12</f>
        <v>794946.26251468097</v>
      </c>
      <c r="Q12" s="625">
        <f t="shared" si="0"/>
        <v>5.4717464395011683</v>
      </c>
      <c r="R12" s="625">
        <f t="shared" si="1"/>
        <v>0.14313420291649218</v>
      </c>
      <c r="S12" s="625">
        <f t="shared" si="2"/>
        <v>1.3078039597309867</v>
      </c>
      <c r="T12" s="50">
        <v>13.100477577883749</v>
      </c>
      <c r="U12" s="50">
        <v>90.247757722919943</v>
      </c>
      <c r="V12" s="50">
        <v>97.045204296512836</v>
      </c>
      <c r="W12" s="50">
        <v>87573289.677770346</v>
      </c>
      <c r="X12" s="50">
        <v>11777836.200894887</v>
      </c>
      <c r="Y12" s="50">
        <v>38362500.140195437</v>
      </c>
      <c r="Z12" s="50">
        <v>1139792.187505922</v>
      </c>
      <c r="AA12" s="50">
        <v>43572072.339658655</v>
      </c>
      <c r="AB12" s="50">
        <v>11126542.005419679</v>
      </c>
      <c r="AC12" s="50">
        <v>10414175.687696068</v>
      </c>
      <c r="AD12" s="50">
        <v>7963101.510900951</v>
      </c>
    </row>
    <row r="13" spans="1:31" s="593" customFormat="1" ht="18" hidden="1" customHeight="1">
      <c r="A13" s="1277" t="s">
        <v>219</v>
      </c>
      <c r="B13" s="1277"/>
      <c r="C13" s="1277"/>
      <c r="D13" s="22"/>
      <c r="E13" s="537" t="e">
        <f>#REF!</f>
        <v>#REF!</v>
      </c>
      <c r="F13" s="134" t="s">
        <v>670</v>
      </c>
      <c r="G13" s="134" t="s">
        <v>670</v>
      </c>
      <c r="H13" s="770">
        <f t="shared" si="3"/>
        <v>10.745000129724662</v>
      </c>
      <c r="I13" s="770">
        <f t="shared" si="4"/>
        <v>10.440727835076499</v>
      </c>
      <c r="J13" s="132">
        <f t="shared" si="5"/>
        <v>11635958.435528146</v>
      </c>
      <c r="K13" s="132">
        <f t="shared" si="6"/>
        <v>1058856.0513062328</v>
      </c>
      <c r="L13" s="132">
        <f t="shared" si="7"/>
        <v>3488978.8541973177</v>
      </c>
      <c r="M13" s="132">
        <f t="shared" si="8"/>
        <v>307950.4681231507</v>
      </c>
      <c r="N13" s="132">
        <f t="shared" si="9"/>
        <v>3860861.8710798752</v>
      </c>
      <c r="O13" s="132">
        <f t="shared" si="10"/>
        <v>1108995.0247025364</v>
      </c>
      <c r="P13" s="132">
        <f t="shared" si="11"/>
        <v>1051552.9995167002</v>
      </c>
      <c r="Q13" s="625">
        <f t="shared" si="0"/>
        <v>5.9600895432241705</v>
      </c>
      <c r="R13" s="625">
        <f t="shared" si="1"/>
        <v>0.47538928513348183</v>
      </c>
      <c r="S13" s="625">
        <f t="shared" si="2"/>
        <v>1.6233033570850155</v>
      </c>
      <c r="T13" s="50">
        <f>'1'!R14</f>
        <v>155909.24169496537</v>
      </c>
      <c r="U13" s="50">
        <f>'1'!U14</f>
        <v>1675244.8222376767</v>
      </c>
      <c r="V13" s="50">
        <f>'1'!V14</f>
        <v>1627805.9595102945</v>
      </c>
      <c r="W13" s="50">
        <f>'1'!L14*1000</f>
        <v>1814153456077.3289</v>
      </c>
      <c r="X13" s="50">
        <f>'1'!M14*1000</f>
        <v>165085444023.28009</v>
      </c>
      <c r="Y13" s="50">
        <f>'21'!F13*1000</f>
        <v>543964047447.67297</v>
      </c>
      <c r="Z13" s="50">
        <f>'17'!Z13*1000</f>
        <v>48012323964.690033</v>
      </c>
      <c r="AA13" s="50">
        <f>'1'!G14*1000</f>
        <v>601944046609.06848</v>
      </c>
      <c r="AB13" s="50">
        <f>'1'!H14*1000</f>
        <v>172902573344.86185</v>
      </c>
      <c r="AC13" s="50">
        <f>'1'!J14*1000</f>
        <v>163946830756.715</v>
      </c>
      <c r="AD13" s="50">
        <f>'1'!W14*1000</f>
        <v>100995805892.4465</v>
      </c>
    </row>
    <row r="14" spans="1:31" s="593" customFormat="1" ht="18" hidden="1" customHeight="1">
      <c r="A14" s="1277" t="s">
        <v>220</v>
      </c>
      <c r="B14" s="1277"/>
      <c r="C14" s="1277"/>
      <c r="D14" s="22"/>
      <c r="E14" s="537">
        <f>'29'!R14</f>
        <v>10.831309840344083</v>
      </c>
      <c r="F14" s="134" t="s">
        <v>670</v>
      </c>
      <c r="G14" s="134" t="s">
        <v>670</v>
      </c>
      <c r="H14" s="770">
        <f t="shared" si="3"/>
        <v>10.457482427097094</v>
      </c>
      <c r="I14" s="770">
        <f t="shared" si="4"/>
        <v>11.983814737339728</v>
      </c>
      <c r="J14" s="132">
        <f t="shared" si="5"/>
        <v>12763414.844422504</v>
      </c>
      <c r="K14" s="132">
        <f t="shared" si="6"/>
        <v>1100668.4990919975</v>
      </c>
      <c r="L14" s="132">
        <f t="shared" si="7"/>
        <v>3800423.3564516534</v>
      </c>
      <c r="M14" s="132">
        <f t="shared" si="8"/>
        <v>137155.80676747623</v>
      </c>
      <c r="N14" s="132">
        <f t="shared" si="9"/>
        <v>3964430.8781955368</v>
      </c>
      <c r="O14" s="132">
        <f t="shared" si="10"/>
        <v>907474.29155527847</v>
      </c>
      <c r="P14" s="132">
        <f t="shared" si="11"/>
        <v>845188.78623540245</v>
      </c>
      <c r="Q14" s="625">
        <f t="shared" si="0"/>
        <v>6.2938127915724982</v>
      </c>
      <c r="R14" s="625">
        <f t="shared" si="1"/>
        <v>0.21774448782027941</v>
      </c>
      <c r="S14" s="625">
        <f t="shared" si="2"/>
        <v>1.3417966304720219</v>
      </c>
      <c r="T14" s="50">
        <f>'1'!R15</f>
        <v>145594.46687390516</v>
      </c>
      <c r="U14" s="50">
        <f>'1'!U15</f>
        <v>1522551.5788164332</v>
      </c>
      <c r="V14" s="50">
        <f>'1'!V15</f>
        <v>1744777.1177986255</v>
      </c>
      <c r="W14" s="50">
        <f>'1'!L15*1000</f>
        <v>1858282579764.1816</v>
      </c>
      <c r="X14" s="50">
        <f>'1'!M15*1000</f>
        <v>160251243330.20074</v>
      </c>
      <c r="Y14" s="50">
        <f>'21'!F14*1000</f>
        <v>553320612477.7157</v>
      </c>
      <c r="Z14" s="50">
        <f>'17'!Z14*1000</f>
        <v>19969126564.971054</v>
      </c>
      <c r="AA14" s="50">
        <f>'1'!G15*1000</f>
        <v>577199200169.32678</v>
      </c>
      <c r="AB14" s="50">
        <f>'1'!H15*1000</f>
        <v>132123235680.76555</v>
      </c>
      <c r="AC14" s="50">
        <f>'1'!J15*1000</f>
        <v>123054810739.74641</v>
      </c>
      <c r="AD14" s="50">
        <f>'1'!W15*1000</f>
        <v>91708987744.631439</v>
      </c>
    </row>
    <row r="15" spans="1:31" s="593" customFormat="1" ht="0.75" hidden="1" customHeight="1">
      <c r="A15" s="1277" t="s">
        <v>221</v>
      </c>
      <c r="B15" s="1277"/>
      <c r="C15" s="1277"/>
      <c r="D15" s="22"/>
      <c r="E15" s="537">
        <f>'29'!R15</f>
        <v>10.332716066932209</v>
      </c>
      <c r="F15" s="134" t="s">
        <v>670</v>
      </c>
      <c r="G15" s="134" t="s">
        <v>670</v>
      </c>
      <c r="H15" s="770">
        <f t="shared" si="3"/>
        <v>10.883567556371409</v>
      </c>
      <c r="I15" s="770">
        <f t="shared" si="4"/>
        <v>11.906185434248863</v>
      </c>
      <c r="J15" s="132">
        <f t="shared" si="5"/>
        <v>11688163.146554586</v>
      </c>
      <c r="K15" s="132">
        <f t="shared" si="6"/>
        <v>1183315.1025579609</v>
      </c>
      <c r="L15" s="132">
        <f t="shared" si="7"/>
        <v>3920440.1619500304</v>
      </c>
      <c r="M15" s="132">
        <f t="shared" si="8"/>
        <v>95578.869349397952</v>
      </c>
      <c r="N15" s="132">
        <f t="shared" si="9"/>
        <v>4273338.2472310103</v>
      </c>
      <c r="O15" s="132">
        <f t="shared" si="10"/>
        <v>871448.52668265149</v>
      </c>
      <c r="P15" s="132">
        <f t="shared" si="11"/>
        <v>815635.64480150014</v>
      </c>
      <c r="Q15" s="625">
        <f t="shared" si="0"/>
        <v>7.1140792081545294</v>
      </c>
      <c r="R15" s="625">
        <f t="shared" si="1"/>
        <v>0.15911580311201912</v>
      </c>
      <c r="S15" s="625">
        <f t="shared" si="2"/>
        <v>1.3578369523807066</v>
      </c>
      <c r="T15" s="50">
        <f>'1'!R16</f>
        <v>138340.60233372761</v>
      </c>
      <c r="U15" s="50">
        <f>'1'!U16</f>
        <v>1505639.2912882366</v>
      </c>
      <c r="V15" s="50">
        <f>'1'!V16</f>
        <v>1647108.8644710421</v>
      </c>
      <c r="W15" s="50">
        <f>'1'!L16*1000</f>
        <v>1616947529869.2383</v>
      </c>
      <c r="X15" s="50">
        <f>'1'!M16*1000</f>
        <v>163700524038.46497</v>
      </c>
      <c r="Y15" s="50">
        <f>'21'!F15*1000</f>
        <v>542356053417.50385</v>
      </c>
      <c r="Z15" s="50">
        <f>'17'!Z15*1000</f>
        <v>13222438356.172369</v>
      </c>
      <c r="AA15" s="50">
        <f>'1'!G16*1000</f>
        <v>591176187097.69373</v>
      </c>
      <c r="AB15" s="50">
        <f>'1'!H16*1000</f>
        <v>120556714084.11751</v>
      </c>
      <c r="AC15" s="50">
        <f>'1'!J16*1000</f>
        <v>112835526386.69783</v>
      </c>
      <c r="AD15" s="50">
        <f>'1'!W16*1000</f>
        <v>83099466536.731369</v>
      </c>
    </row>
    <row r="16" spans="1:31" s="593" customFormat="1" ht="17.25" hidden="1" customHeight="1">
      <c r="A16" s="1296" t="s">
        <v>222</v>
      </c>
      <c r="B16" s="1296"/>
      <c r="C16" s="1296"/>
      <c r="D16" s="22"/>
      <c r="E16" s="537">
        <f>'29'!R16</f>
        <v>10.118940514693909</v>
      </c>
      <c r="F16" s="134" t="s">
        <v>670</v>
      </c>
      <c r="G16" s="134" t="s">
        <v>670</v>
      </c>
      <c r="H16" s="770">
        <f t="shared" si="3"/>
        <v>9.6975960586926444</v>
      </c>
      <c r="I16" s="770">
        <f t="shared" si="4"/>
        <v>10.719996042774106</v>
      </c>
      <c r="J16" s="132">
        <f t="shared" si="5"/>
        <v>12136842.903222797</v>
      </c>
      <c r="K16" s="132">
        <f t="shared" si="6"/>
        <v>1186208.4407362316</v>
      </c>
      <c r="L16" s="132">
        <f t="shared" si="7"/>
        <v>3693990.5455680345</v>
      </c>
      <c r="M16" s="132">
        <f t="shared" si="8"/>
        <v>161230.80035820653</v>
      </c>
      <c r="N16" s="132">
        <f t="shared" si="9"/>
        <v>3775119.6334854914</v>
      </c>
      <c r="O16" s="132">
        <f t="shared" si="10"/>
        <v>826195.96086420305</v>
      </c>
      <c r="P16" s="132">
        <f t="shared" si="11"/>
        <v>772823.81131698156</v>
      </c>
      <c r="Q16" s="625">
        <f t="shared" si="0"/>
        <v>6.1214386248090022</v>
      </c>
      <c r="R16" s="625">
        <f t="shared" si="1"/>
        <v>0.26143925084311836</v>
      </c>
      <c r="S16" s="625">
        <f t="shared" si="2"/>
        <v>1.2531506251631104</v>
      </c>
      <c r="T16" s="50">
        <f>'1'!R17</f>
        <v>138234.84637123178</v>
      </c>
      <c r="U16" s="50">
        <f>'1'!U17</f>
        <v>1340545.7013436405</v>
      </c>
      <c r="V16" s="50">
        <f>'1'!V17</f>
        <v>1481877.0060730912</v>
      </c>
      <c r="W16" s="50">
        <f>'1'!L17*1000</f>
        <v>1677734614158.7781</v>
      </c>
      <c r="X16" s="50">
        <f>'1'!M17*1000</f>
        <v>163975341569.43137</v>
      </c>
      <c r="Y16" s="50">
        <f>'21'!F16*1000</f>
        <v>510638215563.37988</v>
      </c>
      <c r="Z16" s="50">
        <f>'17'!Z16*1000</f>
        <v>22287714917.827419</v>
      </c>
      <c r="AA16" s="50">
        <f>'1'!G17*1000</f>
        <v>521853082567.8877</v>
      </c>
      <c r="AB16" s="50">
        <f>'1'!H17*1000</f>
        <v>114209071722.59532</v>
      </c>
      <c r="AC16" s="50">
        <f>'1'!J17*1000</f>
        <v>106831180829.43275</v>
      </c>
      <c r="AD16" s="50">
        <f>'1'!W17*1000</f>
        <v>85250071846.333389</v>
      </c>
    </row>
    <row r="17" spans="1:30" s="593" customFormat="1" ht="18.75" hidden="1" customHeight="1">
      <c r="A17" s="1296" t="s">
        <v>365</v>
      </c>
      <c r="B17" s="1296"/>
      <c r="C17" s="1296"/>
      <c r="D17" s="22"/>
      <c r="E17" s="572">
        <f>'29'!R17</f>
        <v>10.69811914487429</v>
      </c>
      <c r="F17" s="543" t="s">
        <v>670</v>
      </c>
      <c r="G17" s="543" t="s">
        <v>670</v>
      </c>
      <c r="H17" s="773">
        <f t="shared" si="3"/>
        <v>12.395113921813484</v>
      </c>
      <c r="I17" s="773">
        <f t="shared" si="4"/>
        <v>13.468716305268469</v>
      </c>
      <c r="J17" s="401">
        <f t="shared" si="5"/>
        <v>12831396.417611511</v>
      </c>
      <c r="K17" s="401">
        <f t="shared" si="6"/>
        <v>1285912.7077943149</v>
      </c>
      <c r="L17" s="401">
        <f t="shared" si="7"/>
        <v>3741765.4093428985</v>
      </c>
      <c r="M17" s="401">
        <f t="shared" si="8"/>
        <v>233782.06698069087</v>
      </c>
      <c r="N17" s="401">
        <f t="shared" si="9"/>
        <v>3976021.6380161229</v>
      </c>
      <c r="O17" s="401">
        <f t="shared" si="10"/>
        <v>892829.99203343084</v>
      </c>
      <c r="P17" s="401">
        <f t="shared" si="11"/>
        <v>841050.9495132775</v>
      </c>
      <c r="Q17" s="774">
        <f t="shared" si="0"/>
        <v>6.3504790010604726</v>
      </c>
      <c r="R17" s="774">
        <f t="shared" si="1"/>
        <v>0.3733953791876648</v>
      </c>
      <c r="S17" s="774">
        <f t="shared" si="2"/>
        <v>1.3433217622957974</v>
      </c>
      <c r="T17" s="50">
        <f>'1'!R18</f>
        <v>148534.99487466394</v>
      </c>
      <c r="U17" s="50">
        <f>'1'!U18</f>
        <v>1841108.1828474416</v>
      </c>
      <c r="V17" s="50">
        <f>'1'!V18</f>
        <v>2000575.7073713548</v>
      </c>
      <c r="W17" s="50">
        <f>'1'!L18*1000</f>
        <v>1905911401124.707</v>
      </c>
      <c r="X17" s="50">
        <f>'1'!M18*1000</f>
        <v>191003037461.4938</v>
      </c>
      <c r="Y17" s="50">
        <f>'21'!F17*1000</f>
        <v>555783105898.94226</v>
      </c>
      <c r="Z17" s="50">
        <f>'17'!Z17*1000</f>
        <v>34724818120.765259</v>
      </c>
      <c r="AA17" s="50">
        <f>'1'!G18*1000</f>
        <v>590578353624.27771</v>
      </c>
      <c r="AB17" s="50">
        <f>'1'!H18*1000</f>
        <v>132616498290.6319</v>
      </c>
      <c r="AC17" s="50">
        <f>'1'!J18*1000</f>
        <v>124925498475.28592</v>
      </c>
      <c r="AD17" s="50">
        <f>'1'!W18*1000</f>
        <v>92997450038.911469</v>
      </c>
    </row>
    <row r="18" spans="1:30" s="593" customFormat="1" ht="19.5" hidden="1" customHeight="1">
      <c r="A18" s="1296" t="s">
        <v>979</v>
      </c>
      <c r="B18" s="1296"/>
      <c r="C18" s="1296"/>
      <c r="D18" s="22"/>
      <c r="E18" s="572">
        <f>'29'!R18</f>
        <v>11.226386672059109</v>
      </c>
      <c r="F18" s="543" t="s">
        <v>670</v>
      </c>
      <c r="G18" s="543" t="s">
        <v>670</v>
      </c>
      <c r="H18" s="627" t="s">
        <v>670</v>
      </c>
      <c r="I18" s="627" t="s">
        <v>670</v>
      </c>
      <c r="J18" s="401">
        <f t="shared" ref="J18:J23" si="12">W18/T18</f>
        <v>11890496.805863643</v>
      </c>
      <c r="K18" s="401">
        <f t="shared" ref="K18:K23" si="13">X18/T18</f>
        <v>933728.74247177399</v>
      </c>
      <c r="L18" s="401">
        <f t="shared" ref="L18:L23" si="14">Y18/T18</f>
        <v>3769111.7606865019</v>
      </c>
      <c r="M18" s="401">
        <f t="shared" ref="M18:M23" si="15">Z18/T18</f>
        <v>440407.73938412435</v>
      </c>
      <c r="N18" s="401">
        <f t="shared" ref="N18:N23" si="16">AA18/T18</f>
        <v>3815099.4008543668</v>
      </c>
      <c r="O18" s="401">
        <f t="shared" ref="O18:O23" si="17">AB18/T18</f>
        <v>1069538.3987659463</v>
      </c>
      <c r="P18" s="401">
        <f t="shared" ref="P18:P23" si="18">AC18/T18</f>
        <v>1017305.4058107665</v>
      </c>
      <c r="Q18" s="774">
        <f t="shared" ref="Q18:Q23" si="19">AA18/AD18</f>
        <v>6.548353685324912</v>
      </c>
      <c r="R18" s="774">
        <f t="shared" ref="R18:R23" si="20">Z18/AD18</f>
        <v>0.75592935864156074</v>
      </c>
      <c r="S18" s="774">
        <f t="shared" ref="S18:S23" si="21">AC18/AD18</f>
        <v>1.7461342165161016</v>
      </c>
      <c r="T18" s="50">
        <f>'1'!R19</f>
        <v>159165.50983377962</v>
      </c>
      <c r="U18" s="50" t="str">
        <f>'1'!U19</f>
        <v>...</v>
      </c>
      <c r="V18" s="50" t="str">
        <f>'1'!V19</f>
        <v>...</v>
      </c>
      <c r="W18" s="50">
        <f>'1'!L19*1000</f>
        <v>1892556986282.2148</v>
      </c>
      <c r="X18" s="50">
        <f>'1'!M19*1000</f>
        <v>148617411341.97382</v>
      </c>
      <c r="Y18" s="50">
        <f>'21'!F18*1000</f>
        <v>599912595010.16187</v>
      </c>
      <c r="Z18" s="50">
        <f>'17'!Z18*1000</f>
        <v>70097722373.816498</v>
      </c>
      <c r="AA18" s="50">
        <f>'1'!G19*1000</f>
        <v>607232241203.53247</v>
      </c>
      <c r="AB18" s="50">
        <f>'1'!H19*1000</f>
        <v>170233624526.38614</v>
      </c>
      <c r="AC18" s="50">
        <f>'1'!J19*1000</f>
        <v>161919933572.53073</v>
      </c>
      <c r="AD18" s="50">
        <f>'1'!W19*1000</f>
        <v>92730519819.716064</v>
      </c>
    </row>
    <row r="19" spans="1:30" s="593" customFormat="1" ht="19.5" customHeight="1">
      <c r="A19" s="1296" t="s">
        <v>1022</v>
      </c>
      <c r="B19" s="1296"/>
      <c r="C19" s="1296"/>
      <c r="D19" s="22"/>
      <c r="E19" s="572">
        <f>'29'!R19</f>
        <v>9.7218342469995918</v>
      </c>
      <c r="F19" s="547">
        <f>'29'!S19</f>
        <v>7.5465635776771265</v>
      </c>
      <c r="G19" s="547">
        <f>'29'!T19</f>
        <v>2.1752706693224568</v>
      </c>
      <c r="H19" s="773">
        <f>U19/T19</f>
        <v>11.850529020617488</v>
      </c>
      <c r="I19" s="773">
        <f>V19/T19</f>
        <v>12.533764097100207</v>
      </c>
      <c r="J19" s="401">
        <f t="shared" si="12"/>
        <v>13689553.649044409</v>
      </c>
      <c r="K19" s="401">
        <f t="shared" si="13"/>
        <v>1360910.3448833658</v>
      </c>
      <c r="L19" s="401">
        <f t="shared" si="14"/>
        <v>3932207.1007275744</v>
      </c>
      <c r="M19" s="401">
        <f t="shared" si="15"/>
        <v>234241.87218229583</v>
      </c>
      <c r="N19" s="401">
        <f t="shared" si="16"/>
        <v>4102061.431180011</v>
      </c>
      <c r="O19" s="401">
        <f t="shared" si="17"/>
        <v>937646.32470007753</v>
      </c>
      <c r="P19" s="401">
        <f t="shared" si="18"/>
        <v>873682.19254059356</v>
      </c>
      <c r="Q19" s="774">
        <f t="shared" si="19"/>
        <v>6.620445623924808</v>
      </c>
      <c r="R19" s="774">
        <f t="shared" si="20"/>
        <v>0.37805030559552866</v>
      </c>
      <c r="S19" s="774">
        <f t="shared" si="21"/>
        <v>1.4100630976271153</v>
      </c>
      <c r="T19" s="50">
        <f>'1'!R20</f>
        <v>140111.07516775819</v>
      </c>
      <c r="U19" s="50">
        <f>'1'!U20</f>
        <v>1660390.3623854367</v>
      </c>
      <c r="V19" s="50">
        <f>'1'!V20</f>
        <v>1756119.1635437559</v>
      </c>
      <c r="W19" s="50">
        <f>'1'!L20*1000</f>
        <v>1918058080334.3196</v>
      </c>
      <c r="X19" s="50">
        <f>'1'!M20*1000</f>
        <v>190678611628.53299</v>
      </c>
      <c r="Y19" s="50">
        <f>'21'!F19*1000</f>
        <v>550945764665.23364</v>
      </c>
      <c r="Z19" s="50">
        <f>'17'!Z19*1000</f>
        <v>32819880560.770058</v>
      </c>
      <c r="AA19" s="50">
        <f>'1'!G20*1000</f>
        <v>574744237526.82422</v>
      </c>
      <c r="AB19" s="50">
        <f>'1'!H20*1000</f>
        <v>131374634680.82477</v>
      </c>
      <c r="AC19" s="50">
        <f>'1'!J20*1000</f>
        <v>122412551351.78688</v>
      </c>
      <c r="AD19" s="50">
        <f>'1'!W20*1000</f>
        <v>86813527393.05452</v>
      </c>
    </row>
    <row r="20" spans="1:30" s="593" customFormat="1" ht="18" customHeight="1">
      <c r="A20" s="1296" t="s">
        <v>981</v>
      </c>
      <c r="B20" s="1296"/>
      <c r="C20" s="1296"/>
      <c r="D20" s="22"/>
      <c r="E20" s="572">
        <f>'29'!R20</f>
        <v>8.5109939004192352</v>
      </c>
      <c r="F20" s="547">
        <f>'29'!S20</f>
        <v>6.6164437711059216</v>
      </c>
      <c r="G20" s="547">
        <f>'29'!T20</f>
        <v>1.8945501293133007</v>
      </c>
      <c r="H20" s="773">
        <f>U20/T20</f>
        <v>15.455800139584785</v>
      </c>
      <c r="I20" s="773">
        <f>V20/T20</f>
        <v>16.464612170454213</v>
      </c>
      <c r="J20" s="401">
        <f t="shared" si="12"/>
        <v>16160737.143500902</v>
      </c>
      <c r="K20" s="401">
        <f t="shared" si="13"/>
        <v>1536276.6768389605</v>
      </c>
      <c r="L20" s="401">
        <f t="shared" si="14"/>
        <v>4299385.8840703806</v>
      </c>
      <c r="M20" s="401">
        <f t="shared" si="15"/>
        <v>292579.32460609463</v>
      </c>
      <c r="N20" s="401">
        <f t="shared" si="16"/>
        <v>4581040.1698714923</v>
      </c>
      <c r="O20" s="401">
        <f t="shared" si="17"/>
        <v>1050317.1936830322</v>
      </c>
      <c r="P20" s="401">
        <f t="shared" si="18"/>
        <v>954120.54086339276</v>
      </c>
      <c r="Q20" s="774">
        <f t="shared" si="19"/>
        <v>6.7774601613679186</v>
      </c>
      <c r="R20" s="774">
        <f t="shared" si="20"/>
        <v>0.43285905450014089</v>
      </c>
      <c r="S20" s="774">
        <f t="shared" si="21"/>
        <v>1.4115820239633163</v>
      </c>
      <c r="T20" s="50">
        <f>'1'!R21</f>
        <v>123945.6041718116</v>
      </c>
      <c r="U20" s="50">
        <f>'1'!U21</f>
        <v>1915678.4862596062</v>
      </c>
      <c r="V20" s="50">
        <f>'1'!V21</f>
        <v>2040716.3029215096</v>
      </c>
      <c r="W20" s="50">
        <f>'1'!L21*1000</f>
        <v>2003052329113.0562</v>
      </c>
      <c r="X20" s="50">
        <f>'1'!M21*1000</f>
        <v>190414740885.86792</v>
      </c>
      <c r="Y20" s="50">
        <f>'21'!F20*1000</f>
        <v>532889980968.86169</v>
      </c>
      <c r="Z20" s="50">
        <f>'17'!Z20*1000</f>
        <v>36263921156.482986</v>
      </c>
      <c r="AA20" s="50">
        <f>'1'!G21*1000</f>
        <v>567799791590.06055</v>
      </c>
      <c r="AB20" s="50">
        <f>'1'!H21*1000</f>
        <v>130182199143.08508</v>
      </c>
      <c r="AC20" s="50">
        <f>'1'!J21*1000</f>
        <v>118259046890.04887</v>
      </c>
      <c r="AD20" s="50">
        <f>'1'!W21*1000</f>
        <v>83777665684.641891</v>
      </c>
    </row>
    <row r="21" spans="1:30" s="593" customFormat="1" ht="18" customHeight="1">
      <c r="A21" s="1296" t="s">
        <v>982</v>
      </c>
      <c r="B21" s="1296"/>
      <c r="C21" s="1296"/>
      <c r="D21" s="22"/>
      <c r="E21" s="572">
        <f>'29'!R21</f>
        <v>8.7543969219633251</v>
      </c>
      <c r="F21" s="547">
        <f>'29'!S21</f>
        <v>6.7780893239552684</v>
      </c>
      <c r="G21" s="547">
        <f>'29'!T21</f>
        <v>1.9763075980080611</v>
      </c>
      <c r="H21" s="773">
        <f>U21/T21</f>
        <v>15.07315336367572</v>
      </c>
      <c r="I21" s="773">
        <f>V21/T21</f>
        <v>16.171926110344717</v>
      </c>
      <c r="J21" s="401">
        <f t="shared" si="12"/>
        <v>17442825.460747208</v>
      </c>
      <c r="K21" s="401">
        <f t="shared" si="13"/>
        <v>1598624.3227882902</v>
      </c>
      <c r="L21" s="401">
        <f t="shared" si="14"/>
        <v>4436160.11395422</v>
      </c>
      <c r="M21" s="401">
        <f t="shared" si="15"/>
        <v>309251.85660818988</v>
      </c>
      <c r="N21" s="401">
        <f t="shared" si="16"/>
        <v>4707459.5224431846</v>
      </c>
      <c r="O21" s="401">
        <f t="shared" si="17"/>
        <v>1090245.0205654565</v>
      </c>
      <c r="P21" s="401">
        <f t="shared" si="18"/>
        <v>1008359.231066311</v>
      </c>
      <c r="Q21" s="774">
        <f t="shared" si="19"/>
        <v>6.7409758441520484</v>
      </c>
      <c r="R21" s="774">
        <f t="shared" si="20"/>
        <v>0.44284168248631844</v>
      </c>
      <c r="S21" s="774">
        <f t="shared" si="21"/>
        <v>1.4439476720806526</v>
      </c>
      <c r="T21" s="50">
        <f>'1'!R22</f>
        <v>129748.91678256127</v>
      </c>
      <c r="U21" s="50">
        <f>'1'!U22</f>
        <v>1955725.3214343444</v>
      </c>
      <c r="V21" s="50">
        <f>'1'!V22</f>
        <v>2098289.8951048465</v>
      </c>
      <c r="W21" s="50">
        <f>'1'!L22*1000</f>
        <v>2263187709159.2305</v>
      </c>
      <c r="X21" s="50">
        <f>'1'!M22*1000</f>
        <v>207419774224.03622</v>
      </c>
      <c r="Y21" s="50">
        <f>'21'!F21*1000</f>
        <v>575586969459.5636</v>
      </c>
      <c r="Z21" s="50">
        <f>'17'!Z21*1000</f>
        <v>40125093407.9086</v>
      </c>
      <c r="AA21" s="50">
        <f>'1'!G22*1000</f>
        <v>610787773834.75635</v>
      </c>
      <c r="AB21" s="50">
        <f>'1'!H22*1000</f>
        <v>141458110445.94922</v>
      </c>
      <c r="AC21" s="50">
        <f>'1'!J22*1000</f>
        <v>130833517958.55026</v>
      </c>
      <c r="AD21" s="50">
        <f>'1'!W22*1000</f>
        <v>90608212810.112473</v>
      </c>
    </row>
    <row r="22" spans="1:30" ht="17.25" customHeight="1">
      <c r="A22" s="1296" t="s">
        <v>983</v>
      </c>
      <c r="B22" s="1296"/>
      <c r="C22" s="1296"/>
      <c r="D22" s="651"/>
      <c r="E22" s="572">
        <f>'29'!R22</f>
        <v>8.7311312693919358</v>
      </c>
      <c r="F22" s="547">
        <f>'29'!S22</f>
        <v>6.7894131812802048</v>
      </c>
      <c r="G22" s="547">
        <f>'29'!T22</f>
        <v>1.941718088111746</v>
      </c>
      <c r="H22" s="773">
        <f>U22/T22</f>
        <v>13.674650987151805</v>
      </c>
      <c r="I22" s="773">
        <f>V22/T22</f>
        <v>14.831223627123778</v>
      </c>
      <c r="J22" s="401">
        <f t="shared" si="12"/>
        <v>17614859.690269344</v>
      </c>
      <c r="K22" s="401">
        <f t="shared" si="13"/>
        <v>1672871.2169388803</v>
      </c>
      <c r="L22" s="401">
        <f t="shared" si="14"/>
        <v>4274313.1613446549</v>
      </c>
      <c r="M22" s="401">
        <f t="shared" si="15"/>
        <v>227026.73472871716</v>
      </c>
      <c r="N22" s="401">
        <f t="shared" si="16"/>
        <v>4537058.3873939114</v>
      </c>
      <c r="O22" s="401">
        <f t="shared" si="17"/>
        <v>1015151.6003556352</v>
      </c>
      <c r="P22" s="401">
        <f t="shared" si="18"/>
        <v>935055.20532434934</v>
      </c>
      <c r="Q22" s="774">
        <f t="shared" si="19"/>
        <v>6.4579213581036639</v>
      </c>
      <c r="R22" s="774">
        <f t="shared" si="20"/>
        <v>0.32314347180073605</v>
      </c>
      <c r="S22" s="774">
        <f t="shared" si="21"/>
        <v>1.3309312920124545</v>
      </c>
      <c r="T22" s="50">
        <f>'1'!R23</f>
        <v>130399.44559872786</v>
      </c>
      <c r="U22" s="50">
        <f>'1'!U23</f>
        <v>1783166.907480692</v>
      </c>
      <c r="V22" s="50">
        <f>'1'!V23</f>
        <v>1933983.3385276946</v>
      </c>
      <c r="W22" s="50">
        <f>'1'!L23*1000</f>
        <v>2296967937910.5015</v>
      </c>
      <c r="X22" s="50">
        <f>'1'!M23*1000</f>
        <v>218141479246.8992</v>
      </c>
      <c r="Y22" s="50">
        <f>'21'!F22*1000</f>
        <v>557368066554.68884</v>
      </c>
      <c r="Z22" s="50">
        <f>'17'!Z22*1000</f>
        <v>29604160344.714176</v>
      </c>
      <c r="AA22" s="50">
        <f>'1'!G23*1000</f>
        <v>591629898365.22437</v>
      </c>
      <c r="AB22" s="50">
        <f>'1'!H23*1000</f>
        <v>132375205885.03618</v>
      </c>
      <c r="AC22" s="50">
        <f>'1'!J23*1000</f>
        <v>121930680378.4998</v>
      </c>
      <c r="AD22" s="50">
        <f>'1'!W23*1000</f>
        <v>91613054039.876617</v>
      </c>
    </row>
    <row r="23" spans="1:30" ht="17.25" customHeight="1">
      <c r="A23" s="1296" t="s">
        <v>1157</v>
      </c>
      <c r="B23" s="1296"/>
      <c r="C23" s="1296"/>
      <c r="D23" s="651"/>
      <c r="E23" s="572">
        <f>'29'!R23</f>
        <v>8.4320990754390888</v>
      </c>
      <c r="F23" s="547">
        <f>'29'!S23</f>
        <v>6.5566005323134746</v>
      </c>
      <c r="G23" s="547">
        <f>'29'!T23</f>
        <v>1.8754985431256332</v>
      </c>
      <c r="H23" s="773">
        <f>U23/T23</f>
        <v>13.080887279855562</v>
      </c>
      <c r="I23" s="773">
        <f>V23/T23</f>
        <v>14.391236590263819</v>
      </c>
      <c r="J23" s="401">
        <f t="shared" si="12"/>
        <v>19566147.992250301</v>
      </c>
      <c r="K23" s="401">
        <f t="shared" si="13"/>
        <v>1902879.1621853341</v>
      </c>
      <c r="L23" s="401">
        <f t="shared" si="14"/>
        <v>4011732.5384923625</v>
      </c>
      <c r="M23" s="401">
        <f t="shared" si="15"/>
        <v>206462.08555295237</v>
      </c>
      <c r="N23" s="401">
        <f t="shared" si="16"/>
        <v>4248859.0847710231</v>
      </c>
      <c r="O23" s="401">
        <f t="shared" si="17"/>
        <v>997679.34397038759</v>
      </c>
      <c r="P23" s="401">
        <f t="shared" si="18"/>
        <v>914018.53560802818</v>
      </c>
      <c r="Q23" s="774">
        <f t="shared" si="19"/>
        <v>6.0172645561679499</v>
      </c>
      <c r="R23" s="774">
        <f t="shared" si="20"/>
        <v>0.29239307889573052</v>
      </c>
      <c r="S23" s="774">
        <f t="shared" si="21"/>
        <v>1.2944395726626263</v>
      </c>
      <c r="T23" s="50">
        <f>'1'!R24</f>
        <v>133471.69626538767</v>
      </c>
      <c r="U23" s="50">
        <f>'1'!U24</f>
        <v>1745928.2138986546</v>
      </c>
      <c r="V23" s="50">
        <f>'1'!V24</f>
        <v>1920822.7590590257</v>
      </c>
      <c r="W23" s="50">
        <f>'1'!L24*1000</f>
        <v>2611526961905.2568</v>
      </c>
      <c r="X23" s="50">
        <f>'1'!M24*1000</f>
        <v>253980509564.93628</v>
      </c>
      <c r="Y23" s="50">
        <f>'21'!F23*1000</f>
        <v>535452746875.62524</v>
      </c>
      <c r="Z23" s="50">
        <f>'17'!Z23*1000</f>
        <v>27556844773.242142</v>
      </c>
      <c r="AA23" s="50">
        <f>'1'!G24*1000</f>
        <v>567102429236.99109</v>
      </c>
      <c r="AB23" s="50">
        <f>'1'!H24*1000</f>
        <v>133161954368.66679</v>
      </c>
      <c r="AC23" s="50">
        <f>'1'!J24*1000</f>
        <v>121995604365.60916</v>
      </c>
      <c r="AD23" s="50">
        <f>'1'!W24*1000</f>
        <v>94245885974.165314</v>
      </c>
    </row>
    <row r="24" spans="1:30" ht="18" customHeight="1">
      <c r="A24" s="1296" t="s">
        <v>63</v>
      </c>
      <c r="B24" s="1296"/>
      <c r="C24" s="1296"/>
      <c r="D24" s="32"/>
      <c r="E24" s="775"/>
      <c r="F24" s="776"/>
      <c r="G24" s="776"/>
      <c r="H24" s="773"/>
      <c r="I24" s="773"/>
      <c r="J24" s="653"/>
      <c r="K24" s="653"/>
      <c r="L24" s="653"/>
      <c r="M24" s="653"/>
      <c r="N24" s="653"/>
      <c r="O24" s="653"/>
      <c r="P24" s="653"/>
      <c r="Q24" s="626"/>
      <c r="R24" s="626"/>
      <c r="S24" s="626"/>
      <c r="T24" s="625"/>
      <c r="U24" s="625"/>
      <c r="V24" s="50"/>
      <c r="W24" s="50"/>
      <c r="X24" s="50"/>
      <c r="Y24" s="50"/>
      <c r="Z24" s="50"/>
      <c r="AA24" s="50"/>
      <c r="AB24" s="50"/>
      <c r="AC24" s="50"/>
      <c r="AD24" s="50"/>
    </row>
    <row r="25" spans="1:30" ht="18" customHeight="1">
      <c r="A25" s="34"/>
      <c r="B25" s="34" t="s">
        <v>64</v>
      </c>
      <c r="C25" s="34"/>
      <c r="D25" s="594"/>
      <c r="E25" s="775">
        <f>'29'!R25</f>
        <v>10.503281356348447</v>
      </c>
      <c r="F25" s="777">
        <f>'29'!S25</f>
        <v>8.161802077036544</v>
      </c>
      <c r="G25" s="777">
        <f>'29'!T25</f>
        <v>2.341479279311887</v>
      </c>
      <c r="H25" s="778">
        <f>U25/T25</f>
        <v>13.234899493193204</v>
      </c>
      <c r="I25" s="778">
        <f>V25/T25</f>
        <v>14.315799306077949</v>
      </c>
      <c r="J25" s="402">
        <f>W25/T25</f>
        <v>21837634.727473721</v>
      </c>
      <c r="K25" s="402">
        <f>X25/T25</f>
        <v>2004532.3814087228</v>
      </c>
      <c r="L25" s="402">
        <f>Y25/T25</f>
        <v>4277796.8932322999</v>
      </c>
      <c r="M25" s="402">
        <f>Z25/T25</f>
        <v>214484.16486798329</v>
      </c>
      <c r="N25" s="402">
        <f>AA25/T25</f>
        <v>4532906.1394701321</v>
      </c>
      <c r="O25" s="402">
        <f>AB25/T25</f>
        <v>1066969.183812123</v>
      </c>
      <c r="P25" s="402">
        <f>AC25/T25</f>
        <v>978624.26692605275</v>
      </c>
      <c r="Q25" s="763">
        <f>AA25/AD25</f>
        <v>5.9301244198943381</v>
      </c>
      <c r="R25" s="763">
        <f>Z25/AD25</f>
        <v>0.28059654107749732</v>
      </c>
      <c r="S25" s="763">
        <f>AC25/AD25</f>
        <v>1.280274394536163</v>
      </c>
      <c r="T25" s="169">
        <f>'1'!R26</f>
        <v>118239.75822550706</v>
      </c>
      <c r="U25" s="169">
        <f>'1'!U26</f>
        <v>1564891.3162140504</v>
      </c>
      <c r="V25" s="169">
        <f>'1'!V26</f>
        <v>1692696.6487555385</v>
      </c>
      <c r="W25" s="169">
        <f>'1'!L26*1000</f>
        <v>2582076650393.4297</v>
      </c>
      <c r="X25" s="169">
        <f>'1'!M26*1000</f>
        <v>237015424132.96729</v>
      </c>
      <c r="Y25" s="169">
        <f>'21'!F25*1000</f>
        <v>505805670393.61237</v>
      </c>
      <c r="Z25" s="169">
        <f>'17'!Z25*1000</f>
        <v>25360555797.19014</v>
      </c>
      <c r="AA25" s="169">
        <f>'1'!G26*1000</f>
        <v>535969725989.86505</v>
      </c>
      <c r="AB25" s="169">
        <f>'1'!H26*1000</f>
        <v>126158178328.01204</v>
      </c>
      <c r="AC25" s="169">
        <f>'1'!J26*1000</f>
        <v>115712296714.95056</v>
      </c>
      <c r="AD25" s="169">
        <f>'1'!W26*1000</f>
        <v>90380856798.180786</v>
      </c>
    </row>
    <row r="26" spans="1:30" ht="18" customHeight="1">
      <c r="A26" s="34"/>
      <c r="B26" s="34" t="s">
        <v>655</v>
      </c>
      <c r="C26" s="34"/>
      <c r="D26" s="594"/>
      <c r="E26" s="775">
        <f>'29'!R26</f>
        <v>3.3318697368761661</v>
      </c>
      <c r="F26" s="777">
        <f>'29'!S26</f>
        <v>2.6038359262408353</v>
      </c>
      <c r="G26" s="777">
        <f>'29'!T26</f>
        <v>0.72803381063533101</v>
      </c>
      <c r="H26" s="778">
        <f>U26/T26</f>
        <v>11.885348877510101</v>
      </c>
      <c r="I26" s="778">
        <f>V26/T26</f>
        <v>14.976827617483545</v>
      </c>
      <c r="J26" s="402">
        <f>W26/T26</f>
        <v>1933457.9378355613</v>
      </c>
      <c r="K26" s="402">
        <f>X26/T26</f>
        <v>1113783.7737752364</v>
      </c>
      <c r="L26" s="402">
        <f>Y26/T26</f>
        <v>1946375.8586983103</v>
      </c>
      <c r="M26" s="402">
        <f>Z26/T26</f>
        <v>144189.72623848487</v>
      </c>
      <c r="N26" s="402">
        <f>AA26/T26</f>
        <v>2043909.5252102716</v>
      </c>
      <c r="O26" s="402">
        <f>AB26/T26</f>
        <v>459808.59574909025</v>
      </c>
      <c r="P26" s="402">
        <f>AC26/T26</f>
        <v>412508.74538796884</v>
      </c>
      <c r="Q26" s="763">
        <f>AA26/AD26</f>
        <v>8.0549723765527652</v>
      </c>
      <c r="R26" s="763">
        <f>Z26/AD26</f>
        <v>0.56824641575767165</v>
      </c>
      <c r="S26" s="763">
        <f>AC26/AD26</f>
        <v>1.6256818162460944</v>
      </c>
      <c r="T26" s="169">
        <f>'1'!R27</f>
        <v>15231.938039880977</v>
      </c>
      <c r="U26" s="169">
        <f>'1'!U27</f>
        <v>181036.89768460277</v>
      </c>
      <c r="V26" s="169">
        <f>'1'!V27</f>
        <v>228126.1103034876</v>
      </c>
      <c r="W26" s="169">
        <f>'1'!L27*1000</f>
        <v>29450311511.827316</v>
      </c>
      <c r="X26" s="169">
        <f>'1'!M27*1000</f>
        <v>16965085431.969213</v>
      </c>
      <c r="Y26" s="169">
        <f>'21'!F26*1000</f>
        <v>29647076482.012794</v>
      </c>
      <c r="Z26" s="169">
        <f>'17'!Z26*1000</f>
        <v>2196288976.052002</v>
      </c>
      <c r="AA26" s="169">
        <f>'1'!G27*1000</f>
        <v>31132703247.125404</v>
      </c>
      <c r="AB26" s="169">
        <f>'1'!H27*1000</f>
        <v>7003776040.6548223</v>
      </c>
      <c r="AC26" s="169">
        <f>'1'!J27*1000</f>
        <v>6283307650.6585789</v>
      </c>
      <c r="AD26" s="169">
        <f>'1'!W27*1000</f>
        <v>3865029175.9844699</v>
      </c>
    </row>
    <row r="27" spans="1:30" ht="18" customHeight="1">
      <c r="A27" s="1296" t="s">
        <v>656</v>
      </c>
      <c r="B27" s="1296"/>
      <c r="C27" s="1296"/>
      <c r="D27" s="32"/>
      <c r="E27" s="775"/>
      <c r="F27" s="777"/>
      <c r="G27" s="777"/>
      <c r="H27" s="778"/>
      <c r="I27" s="778"/>
      <c r="J27" s="653"/>
      <c r="K27" s="653"/>
      <c r="L27" s="653"/>
      <c r="M27" s="653"/>
      <c r="N27" s="653"/>
      <c r="O27" s="653"/>
      <c r="P27" s="653"/>
      <c r="Q27" s="632"/>
      <c r="R27" s="632"/>
      <c r="S27" s="632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</row>
    <row r="28" spans="1:30" ht="18" customHeight="1">
      <c r="A28" s="34"/>
      <c r="B28" s="34" t="s">
        <v>81</v>
      </c>
      <c r="C28" s="34"/>
      <c r="D28" s="594"/>
      <c r="E28" s="775">
        <f>'29'!R28</f>
        <v>23.921429725967243</v>
      </c>
      <c r="F28" s="777">
        <f>'29'!S28</f>
        <v>18.630826792849167</v>
      </c>
      <c r="G28" s="777">
        <f>'29'!T28</f>
        <v>5.2906029331180662</v>
      </c>
      <c r="H28" s="778">
        <f>U28/T28</f>
        <v>8.2279388836688234</v>
      </c>
      <c r="I28" s="778">
        <f>V28/T28</f>
        <v>12.16338384559411</v>
      </c>
      <c r="J28" s="402">
        <f>W28/T28</f>
        <v>36027352.718377784</v>
      </c>
      <c r="K28" s="402">
        <f>X28/T28</f>
        <v>2175135.5508187576</v>
      </c>
      <c r="L28" s="402">
        <f>Y28/T28</f>
        <v>5684976.9614420524</v>
      </c>
      <c r="M28" s="402">
        <f>Z28/T28</f>
        <v>234163.2406906065</v>
      </c>
      <c r="N28" s="402">
        <f>AA28/T28</f>
        <v>6102139.2572204061</v>
      </c>
      <c r="O28" s="402">
        <f>AB28/T28</f>
        <v>1396559.3975455535</v>
      </c>
      <c r="P28" s="402">
        <f>AC28/T28</f>
        <v>1293236.3836501713</v>
      </c>
      <c r="Q28" s="763">
        <f>AA28/AD28</f>
        <v>5.5890909660463146</v>
      </c>
      <c r="R28" s="763">
        <f>Z28/AD28</f>
        <v>0.21447554668232083</v>
      </c>
      <c r="S28" s="763">
        <f>AC28/AD28</f>
        <v>1.184505217620029</v>
      </c>
      <c r="T28" s="169">
        <f>'1'!R29</f>
        <v>56334.967005495819</v>
      </c>
      <c r="U28" s="169">
        <f>'1'!U29</f>
        <v>463520.66553471924</v>
      </c>
      <c r="V28" s="169">
        <f>'1'!V29</f>
        <v>685223.827616725</v>
      </c>
      <c r="W28" s="169">
        <f>'1'!L29*1000</f>
        <v>2029599726685.1724</v>
      </c>
      <c r="X28" s="169">
        <f>'1'!M29*1000</f>
        <v>122536189487.85568</v>
      </c>
      <c r="Y28" s="169">
        <f>'21'!F28*1000</f>
        <v>320262989549.84192</v>
      </c>
      <c r="Z28" s="169">
        <f>'17'!Z28*1000</f>
        <v>13191578438.205294</v>
      </c>
      <c r="AA28" s="169">
        <f>'1'!G29*1000</f>
        <v>343763813718.45233</v>
      </c>
      <c r="AB28" s="169">
        <f>'1'!H29*1000</f>
        <v>78675127581.943878</v>
      </c>
      <c r="AC28" s="169">
        <f>'1'!J29*1000</f>
        <v>72854429003.239136</v>
      </c>
      <c r="AD28" s="169">
        <f>'1'!W29*1000</f>
        <v>61506211977.37072</v>
      </c>
    </row>
    <row r="29" spans="1:30" ht="18" customHeight="1">
      <c r="A29" s="34"/>
      <c r="B29" s="34" t="s">
        <v>82</v>
      </c>
      <c r="C29" s="34"/>
      <c r="D29" s="594"/>
      <c r="E29" s="775">
        <f>'29'!R29</f>
        <v>9.9502732827626819</v>
      </c>
      <c r="F29" s="777">
        <f>'29'!S29</f>
        <v>7.6824246919855277</v>
      </c>
      <c r="G29" s="777">
        <f>'29'!T29</f>
        <v>2.267848590777152</v>
      </c>
      <c r="H29" s="778">
        <f>U29/T29</f>
        <v>6.6843737337846951</v>
      </c>
      <c r="I29" s="778">
        <f>V29/T29</f>
        <v>11.696340105371533</v>
      </c>
      <c r="J29" s="402">
        <f>W29/T29</f>
        <v>6714644.5802955078</v>
      </c>
      <c r="K29" s="402">
        <f>X29/T29</f>
        <v>1488689.8001850771</v>
      </c>
      <c r="L29" s="402">
        <f>Y29/T29</f>
        <v>3827210.1278362875</v>
      </c>
      <c r="M29" s="402">
        <f>Z29/T29</f>
        <v>167348.42724247673</v>
      </c>
      <c r="N29" s="402">
        <f>AA29/T29</f>
        <v>4030653.8698689565</v>
      </c>
      <c r="O29" s="402">
        <f>AB29/T29</f>
        <v>883643.11125882342</v>
      </c>
      <c r="P29" s="402">
        <f>AC29/T29</f>
        <v>810793.0088841907</v>
      </c>
      <c r="Q29" s="763">
        <f>AA29/AD29</f>
        <v>6.5915209571433673</v>
      </c>
      <c r="R29" s="763">
        <f>Z29/AD29</f>
        <v>0.27367288309219923</v>
      </c>
      <c r="S29" s="763">
        <f>AC29/AD29</f>
        <v>1.3259285670538676</v>
      </c>
      <c r="T29" s="169">
        <f>'1'!R30</f>
        <v>10815.947058162164</v>
      </c>
      <c r="U29" s="169">
        <f>'1'!U30</f>
        <v>72297.832421585015</v>
      </c>
      <c r="V29" s="169">
        <f>'1'!V30</f>
        <v>126506.99535395738</v>
      </c>
      <c r="W29" s="169">
        <f>'1'!L30*1000</f>
        <v>72625240294.851715</v>
      </c>
      <c r="X29" s="169">
        <f>'1'!M30*1000</f>
        <v>16101590064.827806</v>
      </c>
      <c r="Y29" s="169">
        <f>'21'!F29*1000</f>
        <v>41394902123.139336</v>
      </c>
      <c r="Z29" s="169">
        <f>'17'!Z29*1000</f>
        <v>1810031729.321331</v>
      </c>
      <c r="AA29" s="169">
        <f>'1'!G30*1000</f>
        <v>43595338866.279083</v>
      </c>
      <c r="AB29" s="169">
        <f>'1'!H30*1000</f>
        <v>9557437109.685133</v>
      </c>
      <c r="AC29" s="169">
        <f>'1'!J30*1000</f>
        <v>8769494259.2194118</v>
      </c>
      <c r="AD29" s="169">
        <f>'1'!W30*1000</f>
        <v>6613851211.2343225</v>
      </c>
    </row>
    <row r="30" spans="1:30" ht="18" customHeight="1">
      <c r="A30" s="34"/>
      <c r="B30" s="34" t="s">
        <v>83</v>
      </c>
      <c r="C30" s="34"/>
      <c r="D30" s="594"/>
      <c r="E30" s="775">
        <f>'29'!R30</f>
        <v>5.1749661131318465</v>
      </c>
      <c r="F30" s="777">
        <f>'29'!S30</f>
        <v>3.9917663023304786</v>
      </c>
      <c r="G30" s="777">
        <f>'29'!T30</f>
        <v>1.1831998108013688</v>
      </c>
      <c r="H30" s="778">
        <f>U30/T30</f>
        <v>10.867674805125446</v>
      </c>
      <c r="I30" s="778">
        <f>V30/T30</f>
        <v>15.703547857399933</v>
      </c>
      <c r="J30" s="402">
        <f>W30/T30</f>
        <v>6875941.2908525951</v>
      </c>
      <c r="K30" s="402">
        <f>X30/T30</f>
        <v>2018855.870769605</v>
      </c>
      <c r="L30" s="402">
        <f>Y30/T30</f>
        <v>2948277.8926782478</v>
      </c>
      <c r="M30" s="402">
        <f>Z30/T30</f>
        <v>201723.77215854486</v>
      </c>
      <c r="N30" s="402">
        <f>AA30/T30</f>
        <v>3069543.8061031266</v>
      </c>
      <c r="O30" s="402">
        <f>AB30/T30</f>
        <v>762504.32347669709</v>
      </c>
      <c r="P30" s="402">
        <f>AC30/T30</f>
        <v>683543.28268222581</v>
      </c>
      <c r="Q30" s="763">
        <f>AA30/AD30</f>
        <v>6.9484995998032755</v>
      </c>
      <c r="R30" s="763">
        <f>Z30/AD30</f>
        <v>0.45664034744430831</v>
      </c>
      <c r="S30" s="763">
        <f>AC30/AD30</f>
        <v>1.547330980167837</v>
      </c>
      <c r="T30" s="169">
        <f>'1'!R31</f>
        <v>31686.317510789035</v>
      </c>
      <c r="U30" s="169">
        <f>'1'!U31</f>
        <v>344356.59447920724</v>
      </c>
      <c r="V30" s="169">
        <f>'1'!V31</f>
        <v>497587.60345544509</v>
      </c>
      <c r="W30" s="169">
        <f>'1'!L31*1000</f>
        <v>217873258927.49994</v>
      </c>
      <c r="X30" s="169">
        <f>'1'!M31*1000</f>
        <v>63970108129.726181</v>
      </c>
      <c r="Y30" s="169">
        <f>'21'!F30*1000</f>
        <v>93420069417.442963</v>
      </c>
      <c r="Z30" s="169">
        <f>'17'!Z30*1000</f>
        <v>6391883494.0897179</v>
      </c>
      <c r="AA30" s="169">
        <f>'1'!G31*1000</f>
        <v>97262539653.459518</v>
      </c>
      <c r="AB30" s="169">
        <f>'1'!H31*1000</f>
        <v>24160954097.032013</v>
      </c>
      <c r="AC30" s="169">
        <f>'1'!J31*1000</f>
        <v>21658969487.436031</v>
      </c>
      <c r="AD30" s="169">
        <f>'1'!W31*1000</f>
        <v>13997631899.728855</v>
      </c>
    </row>
    <row r="31" spans="1:30" ht="18" customHeight="1">
      <c r="A31" s="34"/>
      <c r="B31" s="98" t="s">
        <v>657</v>
      </c>
      <c r="C31" s="34"/>
      <c r="D31" s="594"/>
      <c r="E31" s="775">
        <f>'29'!R31</f>
        <v>3.0360492142755935</v>
      </c>
      <c r="F31" s="777">
        <f>'29'!S31</f>
        <v>2.3267050833806313</v>
      </c>
      <c r="G31" s="777">
        <f>'29'!T31</f>
        <v>0.70934413089496295</v>
      </c>
      <c r="H31" s="778">
        <f>U31/T31</f>
        <v>13.546080449338456</v>
      </c>
      <c r="I31" s="778">
        <f>V31/T31</f>
        <v>16.703705461973556</v>
      </c>
      <c r="J31" s="402">
        <f>W31/T31</f>
        <v>2474751.8570926338</v>
      </c>
      <c r="K31" s="402">
        <f>X31/T31</f>
        <v>1432773.210331603</v>
      </c>
      <c r="L31" s="402">
        <f>Y31/T31</f>
        <v>2197042.9246030287</v>
      </c>
      <c r="M31" s="402">
        <f>Z31/T31</f>
        <v>179566.07551783804</v>
      </c>
      <c r="N31" s="402">
        <f>AA31/T31</f>
        <v>2308628.7295716726</v>
      </c>
      <c r="O31" s="402">
        <f>AB31/T31</f>
        <v>501532.70252694492</v>
      </c>
      <c r="P31" s="402">
        <f>AC31/T31</f>
        <v>453526.33427678613</v>
      </c>
      <c r="Q31" s="763">
        <f>AA31/AD31</f>
        <v>9.0509674196803598</v>
      </c>
      <c r="R31" s="763">
        <f>Z31/AD31</f>
        <v>0.70398790345702422</v>
      </c>
      <c r="S31" s="763">
        <f>AC31/AD31</f>
        <v>1.778047731506764</v>
      </c>
      <c r="T31" s="169">
        <f>'1'!R32</f>
        <v>17809.464690941088</v>
      </c>
      <c r="U31" s="169">
        <f>'1'!U32</f>
        <v>241248.44146314063</v>
      </c>
      <c r="V31" s="169">
        <f>'1'!V32</f>
        <v>297484.0526328978</v>
      </c>
      <c r="W31" s="169">
        <f>'1'!L32*1000</f>
        <v>44074005817.732147</v>
      </c>
      <c r="X31" s="169">
        <f>'1'!M32*1000</f>
        <v>25516923899.526993</v>
      </c>
      <c r="Y31" s="169">
        <f>'21'!F31*1000</f>
        <v>39128158390.199585</v>
      </c>
      <c r="Z31" s="169">
        <f>'17'!Z31*1000</f>
        <v>3197975681.6257973</v>
      </c>
      <c r="AA31" s="169">
        <f>'1'!G32*1000</f>
        <v>41115441843.798882</v>
      </c>
      <c r="AB31" s="169">
        <f>'1'!H32*1000</f>
        <v>8932028957.0058861</v>
      </c>
      <c r="AC31" s="169">
        <f>'1'!J32*1000</f>
        <v>8077061236.7143669</v>
      </c>
      <c r="AD31" s="169">
        <f>'1'!W32*1000</f>
        <v>4542657147.8312645</v>
      </c>
    </row>
    <row r="32" spans="1:30" ht="18" customHeight="1">
      <c r="A32" s="34"/>
      <c r="B32" s="98" t="s">
        <v>658</v>
      </c>
      <c r="C32" s="34"/>
      <c r="D32" s="594"/>
      <c r="E32" s="775">
        <f>'29'!R32</f>
        <v>42.273869346733669</v>
      </c>
      <c r="F32" s="777">
        <f>'29'!S32</f>
        <v>33.8391959798995</v>
      </c>
      <c r="G32" s="777">
        <f>'29'!T32</f>
        <v>8.4346733668341702</v>
      </c>
      <c r="H32" s="778">
        <f>U32/T32</f>
        <v>37.11766300148588</v>
      </c>
      <c r="I32" s="778">
        <f>V32/T32</f>
        <v>18.663909658246659</v>
      </c>
      <c r="J32" s="402">
        <f>W32/T32</f>
        <v>14701618.435661217</v>
      </c>
      <c r="K32" s="402">
        <f>X32/T32</f>
        <v>1536742.822169391</v>
      </c>
      <c r="L32" s="402">
        <f>Y32/T32</f>
        <v>2451508.3147102515</v>
      </c>
      <c r="M32" s="402">
        <f>Z32/T32</f>
        <v>176248.16820208024</v>
      </c>
      <c r="N32" s="402">
        <f>AA32/T32</f>
        <v>2458561.3762258529</v>
      </c>
      <c r="O32" s="402">
        <f>AB32/T32</f>
        <v>703501.13658246689</v>
      </c>
      <c r="P32" s="402">
        <f>AC32/T32</f>
        <v>632133.75209509686</v>
      </c>
      <c r="Q32" s="763">
        <f>AA32/AD32</f>
        <v>5.4531818832706609</v>
      </c>
      <c r="R32" s="763">
        <f>Z32/AD32</f>
        <v>0.3909250861471813</v>
      </c>
      <c r="S32" s="763">
        <f>AC32/AD32</f>
        <v>1.4020965097973708</v>
      </c>
      <c r="T32" s="169">
        <f>'1'!R33</f>
        <v>16825</v>
      </c>
      <c r="U32" s="169">
        <f>'1'!U33</f>
        <v>624504.67999999993</v>
      </c>
      <c r="V32" s="169">
        <f>'1'!V33</f>
        <v>314020.28000000003</v>
      </c>
      <c r="W32" s="169">
        <f>'1'!L33*1000</f>
        <v>247354730179.99997</v>
      </c>
      <c r="X32" s="169">
        <f>'1'!M33*1000</f>
        <v>25855697983.000004</v>
      </c>
      <c r="Y32" s="169">
        <f>'21'!F32*1000</f>
        <v>41246627394.999985</v>
      </c>
      <c r="Z32" s="169">
        <f>'17'!Z32*1000</f>
        <v>2965375430</v>
      </c>
      <c r="AA32" s="169">
        <f>'1'!G33*1000</f>
        <v>41365295154.999977</v>
      </c>
      <c r="AB32" s="169">
        <f>'1'!H33*1000</f>
        <v>11836406623.000006</v>
      </c>
      <c r="AC32" s="169">
        <f>'1'!J33*1000</f>
        <v>10635650379.000004</v>
      </c>
      <c r="AD32" s="169">
        <f>'1'!W33*1000</f>
        <v>7585533738</v>
      </c>
    </row>
    <row r="33" spans="1:30" ht="18" customHeight="1">
      <c r="A33" s="1296" t="s">
        <v>659</v>
      </c>
      <c r="B33" s="1296"/>
      <c r="C33" s="1296"/>
      <c r="D33" s="32"/>
      <c r="E33" s="775"/>
      <c r="F33" s="777"/>
      <c r="G33" s="777"/>
      <c r="H33" s="778"/>
      <c r="I33" s="778"/>
      <c r="J33" s="653"/>
      <c r="K33" s="653"/>
      <c r="L33" s="653"/>
      <c r="M33" s="653"/>
      <c r="N33" s="653"/>
      <c r="O33" s="653"/>
      <c r="P33" s="653"/>
      <c r="Q33" s="632"/>
      <c r="R33" s="632"/>
      <c r="S33" s="632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</row>
    <row r="34" spans="1:30" ht="18" customHeight="1">
      <c r="A34" s="1120" t="s">
        <v>65</v>
      </c>
      <c r="B34" s="1120"/>
      <c r="C34" s="35"/>
      <c r="D34" s="32"/>
      <c r="E34" s="775">
        <f>'29'!R34</f>
        <v>8.4892688010156636</v>
      </c>
      <c r="F34" s="777">
        <f>'29'!S34</f>
        <v>6.5862450944853137</v>
      </c>
      <c r="G34" s="777">
        <f>'29'!T34</f>
        <v>1.9030237065303695</v>
      </c>
      <c r="H34" s="778">
        <f t="shared" ref="H34:H44" si="22">U34/T34</f>
        <v>13.114820614595336</v>
      </c>
      <c r="I34" s="778">
        <f t="shared" ref="I34:I44" si="23">V34/T34</f>
        <v>14.44248315806753</v>
      </c>
      <c r="J34" s="402">
        <f t="shared" ref="J34:J44" si="24">W34/T34</f>
        <v>19839698.105175152</v>
      </c>
      <c r="K34" s="402">
        <f t="shared" ref="K34:K44" si="25">X34/T34</f>
        <v>1914857.1975608598</v>
      </c>
      <c r="L34" s="402">
        <f t="shared" ref="L34:L44" si="26">Y34/T34</f>
        <v>4040476.2964185318</v>
      </c>
      <c r="M34" s="402">
        <f t="shared" ref="M34:M44" si="27">Z34/T34</f>
        <v>207682.81066285414</v>
      </c>
      <c r="N34" s="402">
        <f t="shared" ref="N34:N44" si="28">AA34/T34</f>
        <v>4282984.2135348422</v>
      </c>
      <c r="O34" s="402">
        <f t="shared" ref="O34:O44" si="29">AB34/T34</f>
        <v>1005843.1483465678</v>
      </c>
      <c r="P34" s="402">
        <f t="shared" ref="P34:P44" si="30">AC34/T34</f>
        <v>921667.54873253871</v>
      </c>
      <c r="Q34" s="763">
        <f t="shared" ref="Q34:Q44" si="31">AA34/AD34</f>
        <v>6.0100870058581837</v>
      </c>
      <c r="R34" s="763">
        <f t="shared" ref="R34:R44" si="32">Z34/AD34</f>
        <v>0.2914303904647747</v>
      </c>
      <c r="S34" s="763">
        <f t="shared" ref="S34:S44" si="33">AC34/AD34</f>
        <v>1.2933277084826995</v>
      </c>
      <c r="T34" s="169">
        <f>'1'!R35</f>
        <v>131252.58493302774</v>
      </c>
      <c r="U34" s="169">
        <f>'1'!U35</f>
        <v>1721354.1065985975</v>
      </c>
      <c r="V34" s="169">
        <f>'1'!V35</f>
        <v>1895613.2473480811</v>
      </c>
      <c r="W34" s="169">
        <f>'1'!L35*1000</f>
        <v>2604011660595.1313</v>
      </c>
      <c r="X34" s="169">
        <f>'1'!M35*1000</f>
        <v>251329956957.47623</v>
      </c>
      <c r="Y34" s="169">
        <f>'21'!F34*1000</f>
        <v>530322958265.55872</v>
      </c>
      <c r="Z34" s="169">
        <f>'17'!Z34*1000</f>
        <v>27258905745.656181</v>
      </c>
      <c r="AA34" s="169">
        <f>'1'!G35*1000</f>
        <v>562152749253.79895</v>
      </c>
      <c r="AB34" s="169">
        <f>'1'!H35*1000</f>
        <v>132019513257.66191</v>
      </c>
      <c r="AC34" s="169">
        <f>'1'!J35*1000</f>
        <v>120971248220.03302</v>
      </c>
      <c r="AD34" s="169">
        <f>'1'!W35*1000</f>
        <v>93534877066.813583</v>
      </c>
    </row>
    <row r="35" spans="1:30" ht="18" customHeight="1">
      <c r="A35" s="7"/>
      <c r="B35" s="98" t="s">
        <v>660</v>
      </c>
      <c r="C35" s="36"/>
      <c r="D35" s="32"/>
      <c r="E35" s="775">
        <f>'29'!R35</f>
        <v>13.121106069793942</v>
      </c>
      <c r="F35" s="777">
        <f>'29'!S35</f>
        <v>10.45725261965101</v>
      </c>
      <c r="G35" s="777">
        <f>'29'!T35</f>
        <v>2.663853450142919</v>
      </c>
      <c r="H35" s="778">
        <f t="shared" si="22"/>
        <v>7.8993993465093428</v>
      </c>
      <c r="I35" s="778">
        <f t="shared" si="23"/>
        <v>12.762475264861036</v>
      </c>
      <c r="J35" s="402">
        <f t="shared" si="24"/>
        <v>26534506.874655876</v>
      </c>
      <c r="K35" s="402">
        <f t="shared" si="25"/>
        <v>2126140.6865087948</v>
      </c>
      <c r="L35" s="402">
        <f t="shared" si="26"/>
        <v>4055344.4179198109</v>
      </c>
      <c r="M35" s="402">
        <f t="shared" si="27"/>
        <v>258779.70242961714</v>
      </c>
      <c r="N35" s="402">
        <f t="shared" si="28"/>
        <v>4214349.0562011553</v>
      </c>
      <c r="O35" s="402">
        <f t="shared" si="29"/>
        <v>1129999.1067425425</v>
      </c>
      <c r="P35" s="402">
        <f t="shared" si="30"/>
        <v>1045908.7204877337</v>
      </c>
      <c r="Q35" s="763">
        <f t="shared" si="31"/>
        <v>5.1737866492677584</v>
      </c>
      <c r="R35" s="763">
        <f t="shared" si="32"/>
        <v>0.31769342113742816</v>
      </c>
      <c r="S35" s="763">
        <f t="shared" si="33"/>
        <v>1.2840200235549433</v>
      </c>
      <c r="T35" s="169">
        <f>'1'!R36</f>
        <v>66182.859016473492</v>
      </c>
      <c r="U35" s="169">
        <f>'1'!U36</f>
        <v>522804.83326485066</v>
      </c>
      <c r="V35" s="169">
        <f>'1'!V36</f>
        <v>844657.10115552822</v>
      </c>
      <c r="W35" s="169">
        <f>'1'!L36*1000</f>
        <v>1756129527556.9966</v>
      </c>
      <c r="X35" s="169">
        <f>'1'!M36*1000</f>
        <v>140714069304.39972</v>
      </c>
      <c r="Y35" s="169">
        <f>'21'!F35*1000</f>
        <v>268394287874.4296</v>
      </c>
      <c r="Z35" s="169">
        <f>'17'!Z35*1000</f>
        <v>17126780562.224314</v>
      </c>
      <c r="AA35" s="169">
        <f>'1'!G36*1000</f>
        <v>278917669432.76917</v>
      </c>
      <c r="AB35" s="169">
        <f>'1'!H36*1000</f>
        <v>74786571570.282669</v>
      </c>
      <c r="AC35" s="169">
        <f>'1'!J36*1000</f>
        <v>69221229392.139862</v>
      </c>
      <c r="AD35" s="169">
        <f>'1'!W36*1000</f>
        <v>53909774086.305656</v>
      </c>
    </row>
    <row r="36" spans="1:30" ht="18" customHeight="1">
      <c r="A36" s="42"/>
      <c r="B36" s="42" t="s">
        <v>854</v>
      </c>
      <c r="C36" s="595"/>
      <c r="D36" s="594"/>
      <c r="E36" s="775">
        <f>'29'!R36</f>
        <v>11.705429699797889</v>
      </c>
      <c r="F36" s="777">
        <f>'29'!S36</f>
        <v>9.6232468883153341</v>
      </c>
      <c r="G36" s="777">
        <f>'29'!T36</f>
        <v>2.0821828114825496</v>
      </c>
      <c r="H36" s="778">
        <f t="shared" si="22"/>
        <v>3.9759157979030477</v>
      </c>
      <c r="I36" s="778">
        <f t="shared" si="23"/>
        <v>11.140487440042788</v>
      </c>
      <c r="J36" s="402">
        <f t="shared" si="24"/>
        <v>13390762.035508944</v>
      </c>
      <c r="K36" s="402">
        <f t="shared" si="25"/>
        <v>2419500.8747071978</v>
      </c>
      <c r="L36" s="402">
        <f t="shared" si="26"/>
        <v>4048904.1118761669</v>
      </c>
      <c r="M36" s="402">
        <f t="shared" si="27"/>
        <v>262143.16574836272</v>
      </c>
      <c r="N36" s="402">
        <f t="shared" si="28"/>
        <v>4090455.822031037</v>
      </c>
      <c r="O36" s="402">
        <f t="shared" si="29"/>
        <v>1076352.2823363228</v>
      </c>
      <c r="P36" s="402">
        <f t="shared" si="30"/>
        <v>1001519.6177029629</v>
      </c>
      <c r="Q36" s="763">
        <f t="shared" si="31"/>
        <v>5.7602885759048217</v>
      </c>
      <c r="R36" s="763">
        <f t="shared" si="32"/>
        <v>0.36915697140130621</v>
      </c>
      <c r="S36" s="763">
        <f t="shared" si="33"/>
        <v>1.4103665369827745</v>
      </c>
      <c r="T36" s="169">
        <f>'1'!R37</f>
        <v>17429.384823476543</v>
      </c>
      <c r="U36" s="169">
        <f>'1'!U37</f>
        <v>69297.766467392008</v>
      </c>
      <c r="V36" s="169">
        <f>'1'!V37</f>
        <v>194171.84271361283</v>
      </c>
      <c r="W36" s="169">
        <f>'1'!L37*1000</f>
        <v>233392744596.48544</v>
      </c>
      <c r="X36" s="169">
        <f>'1'!M37*1000</f>
        <v>42170411826.00985</v>
      </c>
      <c r="Y36" s="169">
        <f>'21'!F36*1000</f>
        <v>70569907879.246231</v>
      </c>
      <c r="Z36" s="169">
        <f>'17'!Z36*1000</f>
        <v>4568994114.6726093</v>
      </c>
      <c r="AA36" s="169">
        <f>'1'!G37*1000</f>
        <v>71294128625.609024</v>
      </c>
      <c r="AB36" s="169">
        <f>'1'!H37*1000</f>
        <v>18760158134.467045</v>
      </c>
      <c r="AC36" s="169">
        <f>'1'!J37*1000</f>
        <v>17455870825.206051</v>
      </c>
      <c r="AD36" s="169">
        <f>'1'!W37*1000</f>
        <v>12376832807.271326</v>
      </c>
    </row>
    <row r="37" spans="1:30" ht="18" customHeight="1">
      <c r="A37" s="42"/>
      <c r="B37" s="42" t="s">
        <v>855</v>
      </c>
      <c r="C37" s="595"/>
      <c r="D37" s="594"/>
      <c r="E37" s="775">
        <f>'29'!R37</f>
        <v>29.272120639985964</v>
      </c>
      <c r="F37" s="777">
        <f>'29'!S37</f>
        <v>23.096625345418261</v>
      </c>
      <c r="G37" s="777">
        <f>'29'!T37</f>
        <v>6.1754952945677077</v>
      </c>
      <c r="H37" s="778">
        <f t="shared" si="22"/>
        <v>6.7464797299097601</v>
      </c>
      <c r="I37" s="778">
        <f t="shared" si="23"/>
        <v>12.52062713479034</v>
      </c>
      <c r="J37" s="402">
        <f t="shared" si="24"/>
        <v>42223517.972385801</v>
      </c>
      <c r="K37" s="402">
        <f t="shared" si="25"/>
        <v>2357156.6385208676</v>
      </c>
      <c r="L37" s="402">
        <f t="shared" si="26"/>
        <v>4200780.8894783799</v>
      </c>
      <c r="M37" s="402">
        <f t="shared" si="27"/>
        <v>312291.54642631829</v>
      </c>
      <c r="N37" s="402">
        <f t="shared" si="28"/>
        <v>4415969.160825544</v>
      </c>
      <c r="O37" s="402">
        <f t="shared" si="29"/>
        <v>1286826.0210945096</v>
      </c>
      <c r="P37" s="402">
        <f t="shared" si="30"/>
        <v>1193316.3492983952</v>
      </c>
      <c r="Q37" s="763">
        <f t="shared" si="31"/>
        <v>4.5273902600934575</v>
      </c>
      <c r="R37" s="763">
        <f t="shared" si="32"/>
        <v>0.32017110041042995</v>
      </c>
      <c r="S37" s="763">
        <f t="shared" si="33"/>
        <v>1.2234253954830259</v>
      </c>
      <c r="T37" s="169">
        <f>'1'!R38</f>
        <v>30999.175757451194</v>
      </c>
      <c r="U37" s="169">
        <f>'1'!U38</f>
        <v>209135.31089155452</v>
      </c>
      <c r="V37" s="169">
        <f>'1'!V38</f>
        <v>388129.12114487833</v>
      </c>
      <c r="W37" s="169">
        <f>'1'!L38*1000</f>
        <v>1308894254723.8867</v>
      </c>
      <c r="X37" s="169">
        <f>'1'!M38*1000</f>
        <v>73069912925.351227</v>
      </c>
      <c r="Y37" s="169">
        <f>'21'!F37*1000</f>
        <v>130220745111.48245</v>
      </c>
      <c r="Z37" s="169">
        <f>'17'!Z37*1000</f>
        <v>9680780535.2356701</v>
      </c>
      <c r="AA37" s="169">
        <f>'1'!G38*1000</f>
        <v>136891404155.91528</v>
      </c>
      <c r="AB37" s="169">
        <f>'1'!H38*1000</f>
        <v>39890545997.170303</v>
      </c>
      <c r="AC37" s="169">
        <f>'1'!J38*1000</f>
        <v>36991823246.140976</v>
      </c>
      <c r="AD37" s="169">
        <f>'1'!W38*1000</f>
        <v>30236272177.050953</v>
      </c>
    </row>
    <row r="38" spans="1:30" ht="18" customHeight="1">
      <c r="A38" s="42"/>
      <c r="B38" s="42" t="s">
        <v>856</v>
      </c>
      <c r="C38" s="595"/>
      <c r="D38" s="594"/>
      <c r="E38" s="775">
        <f>'29'!R38</f>
        <v>7.3794132713108711</v>
      </c>
      <c r="F38" s="777">
        <f>'29'!S38</f>
        <v>5.7237964755931729</v>
      </c>
      <c r="G38" s="777">
        <f>'29'!T38</f>
        <v>1.6556167957177002</v>
      </c>
      <c r="H38" s="778">
        <f>U38/T38</f>
        <v>21.422330755092656</v>
      </c>
      <c r="I38" s="778">
        <f>V38/T38</f>
        <v>20.28427978233854</v>
      </c>
      <c r="J38" s="402">
        <f>W38/T38</f>
        <v>15786168.976192283</v>
      </c>
      <c r="K38" s="402">
        <f>X38/T38</f>
        <v>1765525.2304207748</v>
      </c>
      <c r="L38" s="402">
        <f>Y38/T38</f>
        <v>4009706.4239885374</v>
      </c>
      <c r="M38" s="402">
        <f>Z38/T38</f>
        <v>194946.58746687867</v>
      </c>
      <c r="N38" s="402">
        <f>AA38/T38</f>
        <v>4315894.5702836644</v>
      </c>
      <c r="O38" s="402">
        <f>AB38/T38</f>
        <v>931597.65837984416</v>
      </c>
      <c r="P38" s="402">
        <f>AC38/T38</f>
        <v>870629.33435069805</v>
      </c>
      <c r="Q38" s="763">
        <f>AA38/AD38</f>
        <v>6.6646666654221125</v>
      </c>
      <c r="R38" s="763">
        <f>Z38/AD38</f>
        <v>0.30103933306760744</v>
      </c>
      <c r="S38" s="763">
        <f>AC38/AD38</f>
        <v>1.3444383795974819</v>
      </c>
      <c r="T38" s="169">
        <f>'1'!R39</f>
        <v>8899.5724052626902</v>
      </c>
      <c r="U38" s="169">
        <f>'1'!U39</f>
        <v>190649.58364443286</v>
      </c>
      <c r="V38" s="169">
        <f>'1'!V39</f>
        <v>180521.41661152797</v>
      </c>
      <c r="W38" s="169">
        <f>'1'!L39*1000</f>
        <v>140490153805.33481</v>
      </c>
      <c r="X38" s="169">
        <f>'1'!M39*1000</f>
        <v>15712419621.447781</v>
      </c>
      <c r="Y38" s="169">
        <f>'21'!F38*1000</f>
        <v>35684672644.132927</v>
      </c>
      <c r="Z38" s="169">
        <f>'17'!Z38*1000</f>
        <v>1734941270.3203628</v>
      </c>
      <c r="AA38" s="169">
        <f>'1'!G39*1000</f>
        <v>38409616221.719574</v>
      </c>
      <c r="AB38" s="169">
        <f>'1'!H39*1000</f>
        <v>8290820813.3245993</v>
      </c>
      <c r="AC38" s="169">
        <f>'1'!J39*1000</f>
        <v>7748228799.1996965</v>
      </c>
      <c r="AD38" s="169">
        <f>'1'!W39*1000</f>
        <v>5763171385.749548</v>
      </c>
    </row>
    <row r="39" spans="1:30" ht="18" customHeight="1">
      <c r="A39" s="42"/>
      <c r="B39" s="42" t="s">
        <v>29</v>
      </c>
      <c r="C39" s="595"/>
      <c r="D39" s="594"/>
      <c r="E39" s="775">
        <f>'29'!R39</f>
        <v>6.8641287056785378</v>
      </c>
      <c r="F39" s="777">
        <f>'29'!S39</f>
        <v>5.4691029508721121</v>
      </c>
      <c r="G39" s="777">
        <f>'29'!T39</f>
        <v>1.3950257548064264</v>
      </c>
      <c r="H39" s="778">
        <f t="shared" si="22"/>
        <v>6.0670620499993619</v>
      </c>
      <c r="I39" s="778">
        <f t="shared" si="23"/>
        <v>9.2419257699939621</v>
      </c>
      <c r="J39" s="402">
        <f t="shared" si="24"/>
        <v>8283980.1232048636</v>
      </c>
      <c r="K39" s="402">
        <f t="shared" si="25"/>
        <v>1102385.8782538597</v>
      </c>
      <c r="L39" s="402">
        <f t="shared" si="26"/>
        <v>3604737.4171042382</v>
      </c>
      <c r="M39" s="402">
        <f t="shared" si="27"/>
        <v>128977.97606496769</v>
      </c>
      <c r="N39" s="402">
        <f t="shared" si="28"/>
        <v>3650312.8746143905</v>
      </c>
      <c r="O39" s="402">
        <f t="shared" si="29"/>
        <v>885972.82383336895</v>
      </c>
      <c r="P39" s="402">
        <f t="shared" si="30"/>
        <v>793396.26065973565</v>
      </c>
      <c r="Q39" s="763">
        <f t="shared" si="31"/>
        <v>5.8412458244447416</v>
      </c>
      <c r="R39" s="763">
        <f t="shared" si="32"/>
        <v>0.20639109304141845</v>
      </c>
      <c r="S39" s="763">
        <f t="shared" si="33"/>
        <v>1.2695959918773594</v>
      </c>
      <c r="T39" s="169">
        <f>'1'!R40</f>
        <v>8854.7260302830528</v>
      </c>
      <c r="U39" s="169">
        <f>'1'!U40</f>
        <v>53722.172261471809</v>
      </c>
      <c r="V39" s="169">
        <f>'1'!V40</f>
        <v>81834.720685509281</v>
      </c>
      <c r="W39" s="169">
        <f>'1'!L40*1000</f>
        <v>73352374431.28952</v>
      </c>
      <c r="X39" s="169">
        <f>'1'!M40*1000</f>
        <v>9761324931.5908966</v>
      </c>
      <c r="Y39" s="169">
        <f>'21'!F39*1000</f>
        <v>31918962239.568195</v>
      </c>
      <c r="Z39" s="169">
        <f>'17'!Z39*1000</f>
        <v>1142064641.9956939</v>
      </c>
      <c r="AA39" s="169">
        <f>'1'!G40*1000</f>
        <v>32322520429.525402</v>
      </c>
      <c r="AB39" s="169">
        <f>'1'!H40*1000</f>
        <v>7845046625.320714</v>
      </c>
      <c r="AC39" s="169">
        <f>'1'!J40*1000</f>
        <v>7025306521.5929995</v>
      </c>
      <c r="AD39" s="169">
        <f>'1'!W40*1000</f>
        <v>5533497716.2338352</v>
      </c>
    </row>
    <row r="40" spans="1:30" ht="18" customHeight="1">
      <c r="A40" s="42"/>
      <c r="B40" s="98" t="s">
        <v>661</v>
      </c>
      <c r="C40" s="595"/>
      <c r="D40" s="594"/>
      <c r="E40" s="775">
        <f>'29'!R40</f>
        <v>5.5354760971321966</v>
      </c>
      <c r="F40" s="777">
        <f>'29'!S40</f>
        <v>4.0940324854823329</v>
      </c>
      <c r="G40" s="777">
        <f>'29'!T40</f>
        <v>1.4414436116498623</v>
      </c>
      <c r="H40" s="778">
        <f t="shared" si="22"/>
        <v>11.090053431054381</v>
      </c>
      <c r="I40" s="778">
        <f t="shared" si="23"/>
        <v>14.500621856300452</v>
      </c>
      <c r="J40" s="402">
        <f t="shared" si="24"/>
        <v>12733436.817123052</v>
      </c>
      <c r="K40" s="402">
        <f t="shared" si="25"/>
        <v>1601870.2435381438</v>
      </c>
      <c r="L40" s="402">
        <f t="shared" si="26"/>
        <v>4293884.5282509951</v>
      </c>
      <c r="M40" s="402">
        <f t="shared" si="27"/>
        <v>166148.43327013793</v>
      </c>
      <c r="N40" s="402">
        <f t="shared" si="28"/>
        <v>4333176.1742377672</v>
      </c>
      <c r="O40" s="402">
        <f t="shared" si="29"/>
        <v>957465.38621738413</v>
      </c>
      <c r="P40" s="402">
        <f t="shared" si="30"/>
        <v>876187.90780913818</v>
      </c>
      <c r="Q40" s="763">
        <f t="shared" si="31"/>
        <v>6.4856966630183255</v>
      </c>
      <c r="R40" s="763">
        <f t="shared" si="32"/>
        <v>0.24868325124477803</v>
      </c>
      <c r="S40" s="763">
        <f t="shared" si="33"/>
        <v>1.3114373294213815</v>
      </c>
      <c r="T40" s="169">
        <f>'1'!R41</f>
        <v>26155.124559776028</v>
      </c>
      <c r="U40" s="169">
        <f>'1'!U41</f>
        <v>290061.72886379884</v>
      </c>
      <c r="V40" s="169">
        <f>'1'!V41</f>
        <v>379265.570845749</v>
      </c>
      <c r="W40" s="169">
        <f>'1'!L41*1000</f>
        <v>333044626025.89142</v>
      </c>
      <c r="X40" s="169">
        <f>'1'!M41*1000</f>
        <v>41897115748.338913</v>
      </c>
      <c r="Y40" s="169">
        <f>'21'!F40*1000</f>
        <v>112307084681.69991</v>
      </c>
      <c r="Z40" s="169">
        <f>'17'!Z40*1000</f>
        <v>4345632967.5920935</v>
      </c>
      <c r="AA40" s="169">
        <f>'1'!G41*1000</f>
        <v>113334762576.64255</v>
      </c>
      <c r="AB40" s="169">
        <f>'1'!H41*1000</f>
        <v>25042626438.189743</v>
      </c>
      <c r="AC40" s="169">
        <f>'1'!J41*1000</f>
        <v>22916803866.517563</v>
      </c>
      <c r="AD40" s="169">
        <f>'1'!W41*1000</f>
        <v>17474570345.369591</v>
      </c>
    </row>
    <row r="41" spans="1:30" ht="18" customHeight="1">
      <c r="A41" s="42"/>
      <c r="B41" s="42" t="s">
        <v>857</v>
      </c>
      <c r="C41" s="595"/>
      <c r="D41" s="594"/>
      <c r="E41" s="775">
        <f>'29'!R41</f>
        <v>7.179237900696152</v>
      </c>
      <c r="F41" s="777">
        <f>'29'!S41</f>
        <v>5.2162583498937822</v>
      </c>
      <c r="G41" s="777">
        <f>'29'!T41</f>
        <v>1.9629795508023691</v>
      </c>
      <c r="H41" s="778">
        <f t="shared" si="22"/>
        <v>8.199133284921583</v>
      </c>
      <c r="I41" s="778">
        <f t="shared" si="23"/>
        <v>14.337733579308615</v>
      </c>
      <c r="J41" s="402">
        <f t="shared" si="24"/>
        <v>16772341.245377434</v>
      </c>
      <c r="K41" s="402">
        <f t="shared" si="25"/>
        <v>1873484.3482196829</v>
      </c>
      <c r="L41" s="402">
        <f t="shared" si="26"/>
        <v>4663699.1538501661</v>
      </c>
      <c r="M41" s="402">
        <f t="shared" si="27"/>
        <v>214754.6186750755</v>
      </c>
      <c r="N41" s="402">
        <f t="shared" si="28"/>
        <v>4753780.1409051539</v>
      </c>
      <c r="O41" s="402">
        <f t="shared" si="29"/>
        <v>1165364.8187391232</v>
      </c>
      <c r="P41" s="402">
        <f t="shared" si="30"/>
        <v>1083803.570757872</v>
      </c>
      <c r="Q41" s="763">
        <f t="shared" si="31"/>
        <v>5.6885962984167096</v>
      </c>
      <c r="R41" s="763">
        <f t="shared" si="32"/>
        <v>0.25698545003183826</v>
      </c>
      <c r="S41" s="763">
        <f t="shared" si="33"/>
        <v>1.2969301898867625</v>
      </c>
      <c r="T41" s="169">
        <f>'1'!R42</f>
        <v>16483.530220718403</v>
      </c>
      <c r="U41" s="169">
        <f>'1'!U42</f>
        <v>135150.66128570307</v>
      </c>
      <c r="V41" s="169">
        <f>'1'!V42</f>
        <v>236336.4647511426</v>
      </c>
      <c r="W41" s="169">
        <f>'1'!L42*1000</f>
        <v>276467393790.38068</v>
      </c>
      <c r="X41" s="169">
        <f>'1'!M42*1000</f>
        <v>30881635871.922062</v>
      </c>
      <c r="Y41" s="169">
        <f>'21'!F41*1000</f>
        <v>76874225942.828064</v>
      </c>
      <c r="Z41" s="169">
        <f>'17'!Z41*1000</f>
        <v>3539914246.9694638</v>
      </c>
      <c r="AA41" s="169">
        <f>'1'!G42*1000</f>
        <v>78359078615.261093</v>
      </c>
      <c r="AB41" s="169">
        <f>'1'!H42*1000</f>
        <v>19209326207.848362</v>
      </c>
      <c r="AC41" s="169">
        <f>'1'!J42*1000</f>
        <v>17864908911.909897</v>
      </c>
      <c r="AD41" s="169">
        <f>'1'!W42*1000</f>
        <v>13774765250.448612</v>
      </c>
    </row>
    <row r="42" spans="1:30" ht="18" customHeight="1">
      <c r="A42" s="42"/>
      <c r="B42" s="42" t="s">
        <v>858</v>
      </c>
      <c r="C42" s="595"/>
      <c r="D42" s="594"/>
      <c r="E42" s="775">
        <f>'29'!R42</f>
        <v>3.981718542141818</v>
      </c>
      <c r="F42" s="777">
        <f>'29'!S42</f>
        <v>3.0332541467629843</v>
      </c>
      <c r="G42" s="777">
        <f>'29'!T42</f>
        <v>0.94846439537883875</v>
      </c>
      <c r="H42" s="778">
        <f t="shared" si="22"/>
        <v>16.017117979453023</v>
      </c>
      <c r="I42" s="778">
        <f t="shared" si="23"/>
        <v>14.778236253913551</v>
      </c>
      <c r="J42" s="402">
        <f t="shared" si="24"/>
        <v>5849835.1204651268</v>
      </c>
      <c r="K42" s="402">
        <f t="shared" si="25"/>
        <v>1138951.8098305778</v>
      </c>
      <c r="L42" s="402">
        <f t="shared" si="26"/>
        <v>3663600.5912469192</v>
      </c>
      <c r="M42" s="402">
        <f t="shared" si="27"/>
        <v>83307.745587387559</v>
      </c>
      <c r="N42" s="402">
        <f t="shared" si="28"/>
        <v>3616330.7449875353</v>
      </c>
      <c r="O42" s="402">
        <f t="shared" si="29"/>
        <v>603137.39657010557</v>
      </c>
      <c r="P42" s="402">
        <f t="shared" si="30"/>
        <v>522343.55345180188</v>
      </c>
      <c r="Q42" s="763">
        <f t="shared" si="31"/>
        <v>9.4533855335772365</v>
      </c>
      <c r="R42" s="763">
        <f t="shared" si="32"/>
        <v>0.2177732880385245</v>
      </c>
      <c r="S42" s="763">
        <f t="shared" si="33"/>
        <v>1.3654489425788436</v>
      </c>
      <c r="T42" s="169">
        <f>'1'!R43</f>
        <v>9671.5943390576067</v>
      </c>
      <c r="U42" s="169">
        <f>'1'!U43</f>
        <v>154911.06757809568</v>
      </c>
      <c r="V42" s="169">
        <f>'1'!V43</f>
        <v>142929.10609460619</v>
      </c>
      <c r="W42" s="169">
        <f>'1'!L43*1000</f>
        <v>56577232235.510895</v>
      </c>
      <c r="X42" s="169">
        <f>'1'!M43*1000</f>
        <v>11015479876.416832</v>
      </c>
      <c r="Y42" s="169">
        <f>'21'!F42*1000</f>
        <v>35432858738.871803</v>
      </c>
      <c r="Z42" s="169">
        <f>'17'!Z42*1000</f>
        <v>805718720.62262881</v>
      </c>
      <c r="AA42" s="169">
        <f>'1'!G43*1000</f>
        <v>34975683961.381424</v>
      </c>
      <c r="AB42" s="169">
        <f>'1'!H43*1000</f>
        <v>5833300230.3413754</v>
      </c>
      <c r="AC42" s="169">
        <f>'1'!J43*1000</f>
        <v>5051894954.6076813</v>
      </c>
      <c r="AD42" s="169">
        <f>'1'!W43*1000</f>
        <v>3699805094.9209881</v>
      </c>
    </row>
    <row r="43" spans="1:30" ht="18" customHeight="1">
      <c r="A43" s="42"/>
      <c r="B43" s="98" t="s">
        <v>662</v>
      </c>
      <c r="C43" s="595"/>
      <c r="D43" s="594"/>
      <c r="E43" s="775">
        <f>'29'!R43</f>
        <v>7.1388734631737556</v>
      </c>
      <c r="F43" s="777">
        <f>'29'!S43</f>
        <v>5.4690016365676719</v>
      </c>
      <c r="G43" s="777">
        <f>'29'!T43</f>
        <v>1.6698718266060808</v>
      </c>
      <c r="H43" s="778">
        <f t="shared" si="22"/>
        <v>24.328221298713121</v>
      </c>
      <c r="I43" s="778">
        <f t="shared" si="23"/>
        <v>17.527183776069254</v>
      </c>
      <c r="J43" s="402">
        <f t="shared" si="24"/>
        <v>14153843.404424002</v>
      </c>
      <c r="K43" s="402">
        <f t="shared" si="25"/>
        <v>1842633.8797475088</v>
      </c>
      <c r="L43" s="402">
        <f t="shared" si="26"/>
        <v>3892404.0436354578</v>
      </c>
      <c r="M43" s="402">
        <f t="shared" si="27"/>
        <v>143037.96426915695</v>
      </c>
      <c r="N43" s="402">
        <f t="shared" si="28"/>
        <v>4469050.1862145616</v>
      </c>
      <c r="O43" s="402">
        <f t="shared" si="29"/>
        <v>837493.73061435123</v>
      </c>
      <c r="P43" s="402">
        <f t="shared" si="30"/>
        <v>749109.55024408712</v>
      </c>
      <c r="Q43" s="763">
        <f t="shared" si="31"/>
        <v>7.635226061359055</v>
      </c>
      <c r="R43" s="763">
        <f t="shared" si="32"/>
        <v>0.24437568320902692</v>
      </c>
      <c r="S43" s="763">
        <f t="shared" si="33"/>
        <v>1.2798291633599506</v>
      </c>
      <c r="T43" s="169">
        <f>'1'!R44</f>
        <v>35158.951805818971</v>
      </c>
      <c r="U43" s="169">
        <f>'1'!U44</f>
        <v>855354.76016275329</v>
      </c>
      <c r="V43" s="169">
        <f>'1'!V44</f>
        <v>616237.40967455111</v>
      </c>
      <c r="W43" s="169">
        <f>'1'!L44*1000</f>
        <v>497634298123.2522</v>
      </c>
      <c r="X43" s="169">
        <f>'1'!M44*1000</f>
        <v>64785075773.81189</v>
      </c>
      <c r="Y43" s="169">
        <f>'21'!F43*1000</f>
        <v>136852846178.95395</v>
      </c>
      <c r="Z43" s="169">
        <f>'17'!Z43*1000</f>
        <v>5029064892.1417456</v>
      </c>
      <c r="AA43" s="169">
        <f>'1'!G44*1000</f>
        <v>157127120114.90408</v>
      </c>
      <c r="AB43" s="169">
        <f>'1'!H44*1000</f>
        <v>29445401712.345512</v>
      </c>
      <c r="AC43" s="169">
        <f>'1'!J44*1000</f>
        <v>26337906574.310585</v>
      </c>
      <c r="AD43" s="169">
        <f>'1'!W44*1000</f>
        <v>20579236142.084282</v>
      </c>
    </row>
    <row r="44" spans="1:30" ht="18" customHeight="1">
      <c r="A44" s="42"/>
      <c r="B44" s="42" t="s">
        <v>859</v>
      </c>
      <c r="C44" s="35"/>
      <c r="D44" s="32"/>
      <c r="E44" s="775">
        <f>'29'!R44</f>
        <v>6.0847777850312692</v>
      </c>
      <c r="F44" s="777">
        <f>'29'!S44</f>
        <v>4.5835562181109655</v>
      </c>
      <c r="G44" s="777">
        <f>'29'!T44</f>
        <v>1.5012215669203042</v>
      </c>
      <c r="H44" s="778">
        <f t="shared" si="22"/>
        <v>14.204940239252549</v>
      </c>
      <c r="I44" s="778">
        <f t="shared" si="23"/>
        <v>17.07636019338068</v>
      </c>
      <c r="J44" s="402">
        <f t="shared" si="24"/>
        <v>10547557.103179218</v>
      </c>
      <c r="K44" s="402">
        <f t="shared" si="25"/>
        <v>1522795.2028882578</v>
      </c>
      <c r="L44" s="402">
        <f t="shared" si="26"/>
        <v>4036779.8796139969</v>
      </c>
      <c r="M44" s="402">
        <f t="shared" si="27"/>
        <v>168910.07336683109</v>
      </c>
      <c r="N44" s="402">
        <f t="shared" si="28"/>
        <v>3905366.2214801735</v>
      </c>
      <c r="O44" s="402">
        <f t="shared" si="29"/>
        <v>965387.19175173482</v>
      </c>
      <c r="P44" s="402">
        <f t="shared" si="30"/>
        <v>869641.06539547106</v>
      </c>
      <c r="Q44" s="763">
        <f t="shared" si="31"/>
        <v>5.8026145657544994</v>
      </c>
      <c r="R44" s="763">
        <f t="shared" si="32"/>
        <v>0.25096751404009421</v>
      </c>
      <c r="S44" s="763">
        <f t="shared" si="33"/>
        <v>1.2921174678285263</v>
      </c>
      <c r="T44" s="169">
        <f>'1'!R45</f>
        <v>8208.3652320075471</v>
      </c>
      <c r="U44" s="169">
        <f>'1'!U45</f>
        <v>116599.33758262559</v>
      </c>
      <c r="V44" s="169">
        <f>'1'!V45</f>
        <v>140169.00130058365</v>
      </c>
      <c r="W44" s="169">
        <f>'1'!L45*1000</f>
        <v>86578201008.35054</v>
      </c>
      <c r="X44" s="169">
        <f>'1'!M45*1000</f>
        <v>12499659198.855854</v>
      </c>
      <c r="Y44" s="169">
        <f>'21'!F44*1000</f>
        <v>33135363613.091145</v>
      </c>
      <c r="Z44" s="169">
        <f>'17'!Z44*1000</f>
        <v>1386475573.5601401</v>
      </c>
      <c r="AA44" s="169">
        <f>'1'!G45*1000</f>
        <v>32056672310.654541</v>
      </c>
      <c r="AB44" s="169">
        <f>'1'!H45*1000</f>
        <v>7924250660.2003431</v>
      </c>
      <c r="AC44" s="169">
        <f>'1'!J45*1000</f>
        <v>7138331485.5181866</v>
      </c>
      <c r="AD44" s="169">
        <f>'1'!W45*1000</f>
        <v>5524522083.5181036</v>
      </c>
    </row>
    <row r="45" spans="1:30" ht="18" customHeight="1">
      <c r="A45" s="42"/>
      <c r="B45" s="42" t="s">
        <v>860</v>
      </c>
      <c r="C45" s="35"/>
      <c r="D45" s="32"/>
      <c r="E45" s="775">
        <f>'29'!R45</f>
        <v>9.0291366787775136</v>
      </c>
      <c r="F45" s="777">
        <f>'29'!S45</f>
        <v>7.0371202967535984</v>
      </c>
      <c r="G45" s="777">
        <f>'29'!T45</f>
        <v>1.992016382023911</v>
      </c>
      <c r="H45" s="778">
        <f>U45/T45</f>
        <v>36.110256594949618</v>
      </c>
      <c r="I45" s="778">
        <f>V45/T45</f>
        <v>20.16069779595335</v>
      </c>
      <c r="J45" s="402">
        <f>W45/T45</f>
        <v>19948812.09780895</v>
      </c>
      <c r="K45" s="402">
        <f>X45/T45</f>
        <v>2465550.9992679977</v>
      </c>
      <c r="L45" s="402">
        <f>Y45/T45</f>
        <v>4328771.9737618975</v>
      </c>
      <c r="M45" s="402">
        <f>Z45/T45</f>
        <v>131316.38577794543</v>
      </c>
      <c r="N45" s="402">
        <f>AA45/T45</f>
        <v>5449292.1626058184</v>
      </c>
      <c r="O45" s="402">
        <f>AB45/T45</f>
        <v>911205.52710517647</v>
      </c>
      <c r="P45" s="402">
        <f>AC45/T45</f>
        <v>808630.69420757284</v>
      </c>
      <c r="Q45" s="763">
        <f>AA45/AD45</f>
        <v>8.4129094758983527</v>
      </c>
      <c r="R45" s="763">
        <f>Z45/AD45</f>
        <v>0.20273327861424756</v>
      </c>
      <c r="S45" s="763">
        <f>AC45/AD45</f>
        <v>1.2484074310576201</v>
      </c>
      <c r="T45" s="169">
        <f>'1'!R46</f>
        <v>17390.117243367702</v>
      </c>
      <c r="U45" s="169">
        <f>'1'!U46</f>
        <v>627961.59587426565</v>
      </c>
      <c r="V45" s="169">
        <f>'1'!V46</f>
        <v>350596.89837973355</v>
      </c>
      <c r="W45" s="169">
        <f>'1'!L46*1000</f>
        <v>346912181246.80963</v>
      </c>
      <c r="X45" s="169">
        <f>'1'!M46*1000</f>
        <v>42876220946.772873</v>
      </c>
      <c r="Y45" s="169">
        <f>'21'!F45*1000</f>
        <v>75277852143.523621</v>
      </c>
      <c r="Z45" s="169">
        <f>'17'!Z45*1000</f>
        <v>2283607344.6537743</v>
      </c>
      <c r="AA45" s="169">
        <f>'1'!G46*1000</f>
        <v>94763829601.07991</v>
      </c>
      <c r="AB45" s="169">
        <f>'1'!H46*1000</f>
        <v>15845970949.163685</v>
      </c>
      <c r="AC45" s="169">
        <f>'1'!J46*1000</f>
        <v>14062182578.855507</v>
      </c>
      <c r="AD45" s="169">
        <f>'1'!W46*1000</f>
        <v>11264097144.104927</v>
      </c>
    </row>
    <row r="46" spans="1:30" ht="18" customHeight="1">
      <c r="A46" s="42"/>
      <c r="B46" s="42" t="s">
        <v>32</v>
      </c>
      <c r="C46" s="35"/>
      <c r="D46" s="32"/>
      <c r="E46" s="775">
        <f>'29'!R46</f>
        <v>5.7942238368025025</v>
      </c>
      <c r="F46" s="777">
        <f>'29'!S46</f>
        <v>4.3624982001550032</v>
      </c>
      <c r="G46" s="777">
        <f>'29'!T46</f>
        <v>1.4317256366474997</v>
      </c>
      <c r="H46" s="778">
        <f>U46/T46</f>
        <v>11.588743489094023</v>
      </c>
      <c r="I46" s="778">
        <f>V46/T46</f>
        <v>13.123990638690685</v>
      </c>
      <c r="J46" s="402">
        <f>W46/T46</f>
        <v>6709285.2506556734</v>
      </c>
      <c r="K46" s="402">
        <f>X46/T46</f>
        <v>984177.16776948527</v>
      </c>
      <c r="L46" s="402">
        <f>Y46/T46</f>
        <v>2974710.7008416196</v>
      </c>
      <c r="M46" s="402">
        <f>Z46/T46</f>
        <v>142145.94775178877</v>
      </c>
      <c r="N46" s="402">
        <f>AA46/T46</f>
        <v>3169992.7227069358</v>
      </c>
      <c r="O46" s="402">
        <f>AB46/T46</f>
        <v>593608.9439573671</v>
      </c>
      <c r="P46" s="402">
        <f>AC46/T46</f>
        <v>537357.77317728009</v>
      </c>
      <c r="Q46" s="763">
        <f>AA46/AD46</f>
        <v>7.9951677753426287</v>
      </c>
      <c r="R46" s="763">
        <f>Z46/AD46</f>
        <v>0.35851208512875365</v>
      </c>
      <c r="S46" s="763">
        <f>AC46/AD46</f>
        <v>1.3552919289569141</v>
      </c>
      <c r="T46" s="169">
        <f>'1'!R47</f>
        <v>9560.4693304437114</v>
      </c>
      <c r="U46" s="169">
        <f>'1'!U47</f>
        <v>110793.82670586265</v>
      </c>
      <c r="V46" s="169">
        <f>'1'!V47</f>
        <v>125471.50999423268</v>
      </c>
      <c r="W46" s="169">
        <f>'1'!L47*1000</f>
        <v>64143915868.091911</v>
      </c>
      <c r="X46" s="169">
        <f>'1'!M47*1000</f>
        <v>9409195628.1831188</v>
      </c>
      <c r="Y46" s="169">
        <f>'21'!F46*1000</f>
        <v>28439630422.339024</v>
      </c>
      <c r="Z46" s="169">
        <f>'17'!Z46*1000</f>
        <v>1358981973.9278307</v>
      </c>
      <c r="AA46" s="169">
        <f>'1'!G47*1000</f>
        <v>30306618203.169415</v>
      </c>
      <c r="AB46" s="169">
        <f>'1'!H47*1000</f>
        <v>5675180102.9814882</v>
      </c>
      <c r="AC46" s="169">
        <f>'1'!J47*1000</f>
        <v>5137392509.9369144</v>
      </c>
      <c r="AD46" s="169">
        <f>'1'!W47*1000</f>
        <v>3790616914.4612656</v>
      </c>
    </row>
    <row r="47" spans="1:30" ht="18" customHeight="1">
      <c r="A47" s="42"/>
      <c r="B47" s="98" t="s">
        <v>663</v>
      </c>
      <c r="C47" s="35"/>
      <c r="D47" s="32"/>
      <c r="E47" s="775">
        <f>'29'!R47</f>
        <v>4.8965443954831169</v>
      </c>
      <c r="F47" s="777">
        <f>'29'!S47</f>
        <v>3.6563450303627008</v>
      </c>
      <c r="G47" s="777">
        <f>'29'!T47</f>
        <v>1.2401993651204171</v>
      </c>
      <c r="H47" s="778">
        <f>U47/T47</f>
        <v>14.147428716721716</v>
      </c>
      <c r="I47" s="778">
        <f>V47/T47</f>
        <v>14.765266279459267</v>
      </c>
      <c r="J47" s="402">
        <f>W47/T47</f>
        <v>4580621.4492495628</v>
      </c>
      <c r="K47" s="402">
        <f>X47/T47</f>
        <v>1047407.6661175302</v>
      </c>
      <c r="L47" s="402">
        <f>Y47/T47</f>
        <v>3399875.1367018484</v>
      </c>
      <c r="M47" s="402">
        <f>Z47/T47</f>
        <v>201676.78411433427</v>
      </c>
      <c r="N47" s="402">
        <f>AA47/T47</f>
        <v>3401062.0416427613</v>
      </c>
      <c r="O47" s="402">
        <f>AB47/T47</f>
        <v>730875.84440421814</v>
      </c>
      <c r="P47" s="402">
        <f>AC47/T47</f>
        <v>664414.59811582044</v>
      </c>
      <c r="Q47" s="763">
        <f>AA47/AD47</f>
        <v>8.1290814215824394</v>
      </c>
      <c r="R47" s="763">
        <f>Z47/AD47</f>
        <v>0.48203972136787332</v>
      </c>
      <c r="S47" s="763">
        <f>AC47/AD47</f>
        <v>1.5880569950328458</v>
      </c>
      <c r="T47" s="169">
        <f>'1'!R48</f>
        <v>3755.6495509598026</v>
      </c>
      <c r="U47" s="169">
        <f>'1'!U48</f>
        <v>53132.78430719173</v>
      </c>
      <c r="V47" s="169">
        <f>'1'!V48</f>
        <v>55453.165672253112</v>
      </c>
      <c r="W47" s="169">
        <f>'1'!L48*1000</f>
        <v>17203208888.990959</v>
      </c>
      <c r="X47" s="169">
        <f>'1'!M48*1000</f>
        <v>3933696130.926157</v>
      </c>
      <c r="Y47" s="169">
        <f>'21'!F47*1000</f>
        <v>12768739530.473694</v>
      </c>
      <c r="Z47" s="169">
        <f>'17'!Z47*1000</f>
        <v>757427323.69801652</v>
      </c>
      <c r="AA47" s="169">
        <f>'1'!G48*1000</f>
        <v>12773197129.482065</v>
      </c>
      <c r="AB47" s="169">
        <f>'1'!H48*1000</f>
        <v>2744913536.8440685</v>
      </c>
      <c r="AC47" s="169">
        <f>'1'!J48*1000</f>
        <v>2495308387.0648189</v>
      </c>
      <c r="AD47" s="169">
        <f>'1'!W48*1000</f>
        <v>1571296493.053896</v>
      </c>
    </row>
    <row r="48" spans="1:30" ht="18" customHeight="1">
      <c r="A48" s="1120" t="s">
        <v>664</v>
      </c>
      <c r="B48" s="1120"/>
      <c r="C48" s="35"/>
      <c r="D48" s="32"/>
      <c r="E48" s="775">
        <f>'29'!R48</f>
        <v>6.0301938384369658</v>
      </c>
      <c r="F48" s="777">
        <f>'29'!S48</f>
        <v>5.3111261416097637</v>
      </c>
      <c r="G48" s="777">
        <f>'29'!T48</f>
        <v>0.71906769682720439</v>
      </c>
      <c r="H48" s="778">
        <f>U48/T48</f>
        <v>11.073850573294026</v>
      </c>
      <c r="I48" s="778">
        <f>V48/T48</f>
        <v>11.360183395636883</v>
      </c>
      <c r="J48" s="402">
        <f>W48/T48</f>
        <v>3386626.5295186993</v>
      </c>
      <c r="K48" s="402">
        <f>X48/T48</f>
        <v>1194420.7434790384</v>
      </c>
      <c r="L48" s="402">
        <f>Y48/T48</f>
        <v>2311640.9416968622</v>
      </c>
      <c r="M48" s="402">
        <f>Z48/T48</f>
        <v>134260.51376571317</v>
      </c>
      <c r="N48" s="402">
        <f>AA48/T48</f>
        <v>2230478.4401818663</v>
      </c>
      <c r="O48" s="402">
        <f>AB48/T48</f>
        <v>514819.19556960213</v>
      </c>
      <c r="P48" s="402">
        <f>AC48/T48</f>
        <v>461606.46860688855</v>
      </c>
      <c r="Q48" s="763">
        <f>AA48/AD48</f>
        <v>6.961488009521501</v>
      </c>
      <c r="R48" s="763">
        <f>Z48/AD48</f>
        <v>0.41903698322948146</v>
      </c>
      <c r="S48" s="763">
        <f>AC48/AD48</f>
        <v>1.4407078940706557</v>
      </c>
      <c r="T48" s="169">
        <f>'1'!R49</f>
        <v>2219.1113323598865</v>
      </c>
      <c r="U48" s="169">
        <f>'1'!U49</f>
        <v>24574.107300056799</v>
      </c>
      <c r="V48" s="169">
        <f>'1'!V49</f>
        <v>25209.511710944422</v>
      </c>
      <c r="W48" s="169">
        <f>'1'!L49*1000</f>
        <v>7515301310.1255789</v>
      </c>
      <c r="X48" s="169">
        <f>'1'!M49*1000</f>
        <v>2650552607.4600549</v>
      </c>
      <c r="Y48" s="169">
        <f>'21'!F48*1000</f>
        <v>5129788610.0665865</v>
      </c>
      <c r="Z48" s="169">
        <f>'17'!Z48*1000</f>
        <v>297939027.58595467</v>
      </c>
      <c r="AA48" s="169">
        <f>'1'!G49*1000</f>
        <v>4949679983.1919832</v>
      </c>
      <c r="AB48" s="169">
        <f>'1'!H49*1000</f>
        <v>1142441111.0049047</v>
      </c>
      <c r="AC48" s="169">
        <f>'1'!J49*1000</f>
        <v>1024356145.5761746</v>
      </c>
      <c r="AD48" s="169">
        <f>'1'!W49*1000</f>
        <v>711008907.35172009</v>
      </c>
    </row>
    <row r="49" spans="1:30" ht="18" customHeight="1">
      <c r="A49" s="1100" t="s">
        <v>164</v>
      </c>
      <c r="B49" s="1100"/>
      <c r="C49" s="1100"/>
      <c r="D49" s="594"/>
      <c r="E49" s="775"/>
      <c r="F49" s="777"/>
      <c r="G49" s="777"/>
      <c r="H49" s="778"/>
      <c r="I49" s="778"/>
      <c r="J49" s="653"/>
      <c r="K49" s="653"/>
      <c r="L49" s="653"/>
      <c r="M49" s="653"/>
      <c r="N49" s="653"/>
      <c r="O49" s="653"/>
      <c r="P49" s="653"/>
      <c r="Q49" s="632"/>
      <c r="R49" s="632"/>
      <c r="S49" s="632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</row>
    <row r="50" spans="1:30" ht="18" customHeight="1">
      <c r="A50" s="1120" t="s">
        <v>665</v>
      </c>
      <c r="B50" s="1120" t="s">
        <v>665</v>
      </c>
      <c r="C50" s="102"/>
      <c r="D50" s="594"/>
      <c r="E50" s="775">
        <f>'29'!R50</f>
        <v>11.345783684924612</v>
      </c>
      <c r="F50" s="777">
        <f>'29'!S50</f>
        <v>8.9152473167444022</v>
      </c>
      <c r="G50" s="777">
        <f>'29'!T50</f>
        <v>2.4305363681802103</v>
      </c>
      <c r="H50" s="778">
        <f>U50/T50</f>
        <v>15.028098944219799</v>
      </c>
      <c r="I50" s="778">
        <f>V50/T50</f>
        <v>12.557413190747759</v>
      </c>
      <c r="J50" s="402">
        <f>W50/T50</f>
        <v>19677129.558789685</v>
      </c>
      <c r="K50" s="402">
        <f>X50/T50</f>
        <v>1664967.9127908463</v>
      </c>
      <c r="L50" s="402">
        <f>Y50/T50</f>
        <v>3954779.6826497451</v>
      </c>
      <c r="M50" s="402">
        <f>Z50/T50</f>
        <v>141849.03535647746</v>
      </c>
      <c r="N50" s="402">
        <f>AA50/T50</f>
        <v>4261118.723048429</v>
      </c>
      <c r="O50" s="402">
        <f>AB50/T50</f>
        <v>866212.01661785529</v>
      </c>
      <c r="P50" s="402">
        <f>AC50/T50</f>
        <v>779075.68809214595</v>
      </c>
      <c r="Q50" s="763">
        <f>AA50/AD50</f>
        <v>6.6951679784417752</v>
      </c>
      <c r="R50" s="763">
        <f>Z50/AD50</f>
        <v>0.2228764747047742</v>
      </c>
      <c r="S50" s="763">
        <f>AC50/AD50</f>
        <v>1.2241016828476068</v>
      </c>
      <c r="T50" s="169">
        <f>'1'!R51</f>
        <v>70418.212576021047</v>
      </c>
      <c r="U50" s="169">
        <f>'1'!U51</f>
        <v>1058251.8660675474</v>
      </c>
      <c r="V50" s="169">
        <f>'1'!V51</f>
        <v>884270.59147100651</v>
      </c>
      <c r="W50" s="169">
        <f>'1'!L51*1000</f>
        <v>1385628292156.7593</v>
      </c>
      <c r="X50" s="169">
        <f>'1'!M51*1000</f>
        <v>117244064415.15988</v>
      </c>
      <c r="Y50" s="169">
        <f>'21'!F50*1000</f>
        <v>278488516384.15881</v>
      </c>
      <c r="Z50" s="169">
        <f>'17'!Z50*1000</f>
        <v>9988755525.435955</v>
      </c>
      <c r="AA50" s="169">
        <f>'1'!G51*1000</f>
        <v>300060364051.28766</v>
      </c>
      <c r="AB50" s="169">
        <f>'1'!H51*1000</f>
        <v>60997101922.100014</v>
      </c>
      <c r="AC50" s="169">
        <f>'1'!J51*1000</f>
        <v>54861117416.882607</v>
      </c>
      <c r="AD50" s="169">
        <f>'1'!W51*1000</f>
        <v>44817451185.3134</v>
      </c>
    </row>
    <row r="51" spans="1:30" ht="18" customHeight="1">
      <c r="A51" s="98"/>
      <c r="B51" s="98" t="s">
        <v>666</v>
      </c>
      <c r="C51" s="98"/>
      <c r="D51" s="594"/>
      <c r="E51" s="775">
        <f>'29'!R51</f>
        <v>7.9995773134126278</v>
      </c>
      <c r="F51" s="777">
        <f>'29'!S51</f>
        <v>6.2741705687783123</v>
      </c>
      <c r="G51" s="777">
        <f>'29'!T51</f>
        <v>1.7254067446343129</v>
      </c>
      <c r="H51" s="778">
        <f>U51/T51</f>
        <v>12.327560966460911</v>
      </c>
      <c r="I51" s="778">
        <f>V51/T51</f>
        <v>13.386314558414844</v>
      </c>
      <c r="J51" s="402">
        <f>W51/T51</f>
        <v>10244107.828337904</v>
      </c>
      <c r="K51" s="402">
        <f>X51/T51</f>
        <v>1982505.2355247177</v>
      </c>
      <c r="L51" s="402">
        <f>Y51/T51</f>
        <v>3987450.4546090206</v>
      </c>
      <c r="M51" s="402">
        <f>Z51/T51</f>
        <v>91863.48116436963</v>
      </c>
      <c r="N51" s="402">
        <f>AA51/T51</f>
        <v>4101618.6204231391</v>
      </c>
      <c r="O51" s="402">
        <f>AB51/T51</f>
        <v>794573.27118008211</v>
      </c>
      <c r="P51" s="402">
        <f>AC51/T51</f>
        <v>694013.41242503445</v>
      </c>
      <c r="Q51" s="763">
        <f>AA51/AD51</f>
        <v>7.3099522348318562</v>
      </c>
      <c r="R51" s="763">
        <f>Z51/AD51</f>
        <v>0.16372016064419989</v>
      </c>
      <c r="S51" s="763">
        <f>AC51/AD51</f>
        <v>1.2368787458440713</v>
      </c>
      <c r="T51" s="169">
        <f>'1'!R52</f>
        <v>33262.091300978151</v>
      </c>
      <c r="U51" s="169">
        <f>'1'!U52</f>
        <v>410040.45838479727</v>
      </c>
      <c r="V51" s="169">
        <f>'1'!V52</f>
        <v>445256.81702560757</v>
      </c>
      <c r="W51" s="169">
        <f>'1'!L52*1000</f>
        <v>340740449883.24036</v>
      </c>
      <c r="X51" s="169">
        <f>'1'!M52*1000</f>
        <v>65942270148.690353</v>
      </c>
      <c r="Y51" s="169">
        <f>'21'!F51*1000</f>
        <v>132630941079.33208</v>
      </c>
      <c r="Z51" s="169">
        <f>'17'!Z51*1000</f>
        <v>3055571497.7149491</v>
      </c>
      <c r="AA51" s="169">
        <f>'1'!G52*1000</f>
        <v>136428413034.3065</v>
      </c>
      <c r="AB51" s="169">
        <f>'1'!H52*1000</f>
        <v>26429168691.308762</v>
      </c>
      <c r="AC51" s="169">
        <f>'1'!J52*1000</f>
        <v>23084337488.184898</v>
      </c>
      <c r="AD51" s="169">
        <f>'1'!W52*1000</f>
        <v>18663379547.711182</v>
      </c>
    </row>
    <row r="52" spans="1:30" ht="18" customHeight="1">
      <c r="A52" s="98"/>
      <c r="B52" s="1308" t="s">
        <v>667</v>
      </c>
      <c r="C52" s="1308"/>
      <c r="D52" s="594"/>
      <c r="E52" s="775">
        <f>'29'!R52</f>
        <v>18.599691229183261</v>
      </c>
      <c r="F52" s="777">
        <f>'29'!S52</f>
        <v>14.764655560892113</v>
      </c>
      <c r="G52" s="777">
        <f>'29'!T52</f>
        <v>3.8350356682911482</v>
      </c>
      <c r="H52" s="778">
        <f>U52/T52</f>
        <v>4.7923946081619579</v>
      </c>
      <c r="I52" s="778">
        <f>V52/T52</f>
        <v>8.5139805188443205</v>
      </c>
      <c r="J52" s="402">
        <f>W52/T52</f>
        <v>29042654.56224006</v>
      </c>
      <c r="K52" s="402">
        <f>X52/T52</f>
        <v>1141133.1391032026</v>
      </c>
      <c r="L52" s="402">
        <f>Y52/T52</f>
        <v>3309417.468870956</v>
      </c>
      <c r="M52" s="402">
        <f>Z52/T52</f>
        <v>125487.60964799908</v>
      </c>
      <c r="N52" s="402">
        <f>AA52/T52</f>
        <v>4053942.4249582873</v>
      </c>
      <c r="O52" s="402">
        <f>AB52/T52</f>
        <v>784382.4076641429</v>
      </c>
      <c r="P52" s="402">
        <f>AC52/T52</f>
        <v>708380.58978682978</v>
      </c>
      <c r="Q52" s="763">
        <f>AA52/AD52</f>
        <v>6.4960207326437214</v>
      </c>
      <c r="R52" s="763">
        <f>Z52/AD52</f>
        <v>0.20108083157389489</v>
      </c>
      <c r="S52" s="763">
        <f>AC52/AD52</f>
        <v>1.1351061548203862</v>
      </c>
      <c r="T52" s="169">
        <f>'1'!R53</f>
        <v>23936.683659587692</v>
      </c>
      <c r="U52" s="169">
        <f>'1'!U53</f>
        <v>114714.03370748651</v>
      </c>
      <c r="V52" s="169">
        <f>'1'!V53</f>
        <v>203796.45836346879</v>
      </c>
      <c r="W52" s="169">
        <f>'1'!L53*1000</f>
        <v>695184834891.02161</v>
      </c>
      <c r="X52" s="169">
        <f>'1'!M53*1000</f>
        <v>27314942964.185638</v>
      </c>
      <c r="Y52" s="169">
        <f>'21'!F52*1000</f>
        <v>79216479049.877472</v>
      </c>
      <c r="Z52" s="169">
        <f>'17'!Z52*1000</f>
        <v>3003757215.3419785</v>
      </c>
      <c r="AA52" s="169">
        <f>'1'!G53*1000</f>
        <v>97037937400.40834</v>
      </c>
      <c r="AB52" s="169">
        <f>'1'!H53*1000</f>
        <v>18775513560.40234</v>
      </c>
      <c r="AC52" s="169">
        <f>'1'!J53*1000</f>
        <v>16956282088.3195</v>
      </c>
      <c r="AD52" s="169">
        <f>'1'!W53*1000</f>
        <v>14938058450.579525</v>
      </c>
    </row>
    <row r="53" spans="1:30" ht="18" customHeight="1">
      <c r="A53" s="98"/>
      <c r="B53" s="1308" t="s">
        <v>668</v>
      </c>
      <c r="C53" s="1308"/>
      <c r="D53" s="594"/>
      <c r="E53" s="775">
        <f>'29'!R53</f>
        <v>17.356714625523566</v>
      </c>
      <c r="F53" s="777">
        <f>'29'!S53</f>
        <v>13.449863140098905</v>
      </c>
      <c r="G53" s="777">
        <f>'29'!T53</f>
        <v>3.9068514854246565</v>
      </c>
      <c r="H53" s="778">
        <f>U53/T53</f>
        <v>40.357040102185472</v>
      </c>
      <c r="I53" s="778">
        <f>V53/T53</f>
        <v>17.793292190201125</v>
      </c>
      <c r="J53" s="402">
        <f>W53/T53</f>
        <v>26453697.771049678</v>
      </c>
      <c r="K53" s="402">
        <f>X53/T53</f>
        <v>1814513.7486212046</v>
      </c>
      <c r="L53" s="402">
        <f>Y53/T53</f>
        <v>5041144.5776662417</v>
      </c>
      <c r="M53" s="402">
        <f>Z53/T53</f>
        <v>297246.14062137075</v>
      </c>
      <c r="N53" s="402">
        <f>AA53/T53</f>
        <v>5037582.9557768824</v>
      </c>
      <c r="O53" s="402">
        <f>AB53/T53</f>
        <v>1194636.2719640592</v>
      </c>
      <c r="P53" s="402">
        <f>AC53/T53</f>
        <v>1121114.0951299733</v>
      </c>
      <c r="Q53" s="763">
        <f>AA53/AD53</f>
        <v>5.9374050748820935</v>
      </c>
      <c r="R53" s="763">
        <f>Z53/AD53</f>
        <v>0.35034078035192762</v>
      </c>
      <c r="S53" s="763">
        <f>AC53/AD53</f>
        <v>1.3213695092232978</v>
      </c>
      <c r="T53" s="169">
        <f>'1'!R54</f>
        <v>13219.437615455186</v>
      </c>
      <c r="U53" s="169">
        <f>'1'!U54</f>
        <v>533497.37397526402</v>
      </c>
      <c r="V53" s="169">
        <f>'1'!V54</f>
        <v>235217.31608192978</v>
      </c>
      <c r="W53" s="169">
        <f>'1'!L54*1000</f>
        <v>349703007382.49713</v>
      </c>
      <c r="X53" s="169">
        <f>'1'!M54*1000</f>
        <v>23986851302.283749</v>
      </c>
      <c r="Y53" s="169">
        <f>'21'!F53*1000</f>
        <v>66641096254.949066</v>
      </c>
      <c r="Z53" s="169">
        <f>'17'!Z53*1000</f>
        <v>3929426812.3790302</v>
      </c>
      <c r="AA53" s="169">
        <f>'1'!G54*1000</f>
        <v>66594013616.572838</v>
      </c>
      <c r="AB53" s="169">
        <f>'1'!H54*1000</f>
        <v>15792419670.388836</v>
      </c>
      <c r="AC53" s="169">
        <f>'1'!J54*1000</f>
        <v>14820497840.378172</v>
      </c>
      <c r="AD53" s="169">
        <f>'1'!W54*1000</f>
        <v>11216013187.022663</v>
      </c>
    </row>
    <row r="54" spans="1:30" ht="18" customHeight="1" thickBot="1">
      <c r="A54" s="1121" t="s">
        <v>669</v>
      </c>
      <c r="B54" s="1121"/>
      <c r="C54" s="100"/>
      <c r="D54" s="596"/>
      <c r="E54" s="779">
        <f>'29'!R54</f>
        <v>6.5527496765218425</v>
      </c>
      <c r="F54" s="780">
        <f>'29'!S54</f>
        <v>5.035254878721549</v>
      </c>
      <c r="G54" s="780">
        <f>'29'!T54</f>
        <v>1.5174947978002811</v>
      </c>
      <c r="H54" s="781">
        <f>U54/T54</f>
        <v>10.906238761032489</v>
      </c>
      <c r="I54" s="781">
        <f>V54/T54</f>
        <v>16.439252947459504</v>
      </c>
      <c r="J54" s="151">
        <f>W54/T54</f>
        <v>19442203.634423818</v>
      </c>
      <c r="K54" s="151">
        <f>X54/T54</f>
        <v>2168578.7548775077</v>
      </c>
      <c r="L54" s="151">
        <f>Y54/T54</f>
        <v>4075337.561956109</v>
      </c>
      <c r="M54" s="151">
        <f>Z54/T54</f>
        <v>278622.02403209498</v>
      </c>
      <c r="N54" s="151">
        <f>AA54/T54</f>
        <v>4235167.5048009064</v>
      </c>
      <c r="O54" s="151">
        <f>AB54/T54</f>
        <v>1144502.2261115164</v>
      </c>
      <c r="P54" s="151">
        <f>AC54/T54</f>
        <v>1064722.883186982</v>
      </c>
      <c r="Q54" s="765">
        <f>AA54/AD54</f>
        <v>5.4026000686942925</v>
      </c>
      <c r="R54" s="765">
        <f>Z54/AD54</f>
        <v>0.35542475344108065</v>
      </c>
      <c r="S54" s="765">
        <f>AC54/AD54</f>
        <v>1.3582159183375171</v>
      </c>
      <c r="T54" s="176">
        <f>'1'!R55</f>
        <v>63053.483689367153</v>
      </c>
      <c r="U54" s="176">
        <f>'1'!U55</f>
        <v>687676.34783110581</v>
      </c>
      <c r="V54" s="176">
        <f>'1'!V55</f>
        <v>1036552.1675880188</v>
      </c>
      <c r="W54" s="176">
        <f>'1'!L55*1000</f>
        <v>1225898669748.4971</v>
      </c>
      <c r="X54" s="176">
        <f>'1'!M55*1000</f>
        <v>136736445149.77705</v>
      </c>
      <c r="Y54" s="176">
        <f>'21'!F54*1000</f>
        <v>256964230491.46481</v>
      </c>
      <c r="Z54" s="176">
        <f>'17'!Z54*1000</f>
        <v>17568089247.806164</v>
      </c>
      <c r="AA54" s="176">
        <f>'1'!G55*1000</f>
        <v>267042065185.70175</v>
      </c>
      <c r="AB54" s="176">
        <f>'1'!H55*1000</f>
        <v>72164852446.566895</v>
      </c>
      <c r="AC54" s="176">
        <f>'1'!J55*1000</f>
        <v>67134486948.726341</v>
      </c>
      <c r="AD54" s="176">
        <f>'1'!W55*1000</f>
        <v>49428434788.851738</v>
      </c>
    </row>
    <row r="55" spans="1:30" s="43" customFormat="1">
      <c r="B55" s="14"/>
      <c r="C55" s="14"/>
      <c r="D55" s="15"/>
      <c r="I55" s="44"/>
    </row>
    <row r="56" spans="1:30" ht="26.1" customHeight="1"/>
    <row r="57" spans="1:30" ht="26.1" customHeight="1"/>
    <row r="58" spans="1:30" ht="26.1" customHeight="1"/>
    <row r="59" spans="1:30" ht="26.1" customHeight="1"/>
    <row r="60" spans="1:30" ht="26.1" customHeight="1"/>
    <row r="61" spans="1:30" ht="26.1" customHeight="1"/>
    <row r="62" spans="1:30" ht="26.1" customHeight="1"/>
    <row r="63" spans="1:30" ht="26.1" customHeight="1"/>
    <row r="64" spans="1:30" ht="26.1" customHeight="1"/>
    <row r="65" ht="26.1" customHeight="1"/>
    <row r="66" ht="26.1" customHeight="1"/>
    <row r="67" ht="26.1" customHeight="1"/>
    <row r="68" ht="26.1" customHeight="1"/>
    <row r="69" ht="26.1" customHeight="1"/>
    <row r="70" ht="26.1" customHeight="1"/>
    <row r="71" ht="26.1" customHeight="1"/>
    <row r="72" ht="26.1" customHeight="1"/>
    <row r="73" ht="26.1" customHeight="1"/>
    <row r="74" ht="26.1" customHeight="1"/>
    <row r="75" ht="26.1" customHeight="1"/>
    <row r="76" ht="26.1" customHeight="1"/>
  </sheetData>
  <mergeCells count="42">
    <mergeCell ref="B52:C52"/>
    <mergeCell ref="B53:C53"/>
    <mergeCell ref="A20:C20"/>
    <mergeCell ref="A49:C49"/>
    <mergeCell ref="A34:B34"/>
    <mergeCell ref="A24:C24"/>
    <mergeCell ref="A50:B50"/>
    <mergeCell ref="A27:C27"/>
    <mergeCell ref="A33:C33"/>
    <mergeCell ref="A21:C21"/>
    <mergeCell ref="A22:C22"/>
    <mergeCell ref="A23:C23"/>
    <mergeCell ref="A7:C7"/>
    <mergeCell ref="A10:C10"/>
    <mergeCell ref="A11:C11"/>
    <mergeCell ref="A16:C16"/>
    <mergeCell ref="A13:C13"/>
    <mergeCell ref="A14:C14"/>
    <mergeCell ref="A15:C15"/>
    <mergeCell ref="A12:C12"/>
    <mergeCell ref="S3:S5"/>
    <mergeCell ref="N3:N5"/>
    <mergeCell ref="O3:O5"/>
    <mergeCell ref="P3:P5"/>
    <mergeCell ref="Q3:Q5"/>
    <mergeCell ref="R3:R5"/>
    <mergeCell ref="A54:B54"/>
    <mergeCell ref="A6:C6"/>
    <mergeCell ref="M3:M5"/>
    <mergeCell ref="A9:C9"/>
    <mergeCell ref="L3:L5"/>
    <mergeCell ref="H3:H5"/>
    <mergeCell ref="I3:I5"/>
    <mergeCell ref="A8:C8"/>
    <mergeCell ref="J3:J5"/>
    <mergeCell ref="K3:K5"/>
    <mergeCell ref="A3:C5"/>
    <mergeCell ref="E3:G4"/>
    <mergeCell ref="A17:C17"/>
    <mergeCell ref="A19:C19"/>
    <mergeCell ref="A48:B48"/>
    <mergeCell ref="A18:C18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11" max="42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AT64"/>
  <sheetViews>
    <sheetView view="pageBreakPreview" topLeftCell="A4" zoomScaleNormal="75" zoomScaleSheetLayoutView="70" workbookViewId="0">
      <selection activeCell="J65" sqref="J65"/>
    </sheetView>
  </sheetViews>
  <sheetFormatPr defaultColWidth="9.109375" defaultRowHeight="15.6"/>
  <cols>
    <col min="1" max="1" width="2.33203125" style="37" customWidth="1"/>
    <col min="2" max="2" width="15.6640625" style="37" customWidth="1"/>
    <col min="3" max="3" width="2.33203125" style="37" customWidth="1"/>
    <col min="4" max="4" width="1.6640625" style="38" customWidth="1"/>
    <col min="5" max="5" width="10.109375" style="792" customWidth="1"/>
    <col min="6" max="6" width="10.44140625" style="792" customWidth="1"/>
    <col min="7" max="7" width="9.5546875" style="792" customWidth="1"/>
    <col min="8" max="8" width="12.88671875" style="48" customWidth="1"/>
    <col min="9" max="11" width="13.5546875" style="48" customWidth="1"/>
    <col min="12" max="19" width="11.44140625" style="48" customWidth="1"/>
    <col min="20" max="20" width="10.88671875" style="49" bestFit="1" customWidth="1"/>
    <col min="21" max="21" width="11.5546875" style="48" bestFit="1" customWidth="1"/>
    <col min="22" max="22" width="13.5546875" style="48" customWidth="1"/>
    <col min="23" max="23" width="23.6640625" style="48" customWidth="1"/>
    <col min="24" max="24" width="24.33203125" style="48" customWidth="1"/>
    <col min="25" max="25" width="17.44140625" style="48" bestFit="1" customWidth="1"/>
    <col min="26" max="26" width="20.5546875" style="48" customWidth="1"/>
    <col min="27" max="30" width="17.44140625" style="48" bestFit="1" customWidth="1"/>
    <col min="31" max="16384" width="9.109375" style="48"/>
  </cols>
  <sheetData>
    <row r="1" spans="1:46" s="24" customFormat="1" ht="35.1" customHeight="1">
      <c r="A1" s="617" t="s">
        <v>255</v>
      </c>
      <c r="B1" s="617"/>
      <c r="C1" s="617"/>
      <c r="D1" s="617"/>
      <c r="E1" s="617"/>
      <c r="F1" s="617"/>
      <c r="G1" s="617"/>
      <c r="H1" s="617"/>
      <c r="I1" s="617"/>
      <c r="J1" s="617"/>
      <c r="K1" s="104" t="s">
        <v>621</v>
      </c>
      <c r="L1" s="103" t="s">
        <v>256</v>
      </c>
      <c r="M1" s="103"/>
      <c r="N1" s="103"/>
      <c r="O1" s="103"/>
      <c r="P1" s="103"/>
      <c r="Q1" s="103"/>
      <c r="R1" s="103"/>
      <c r="S1" s="103"/>
      <c r="T1" s="744"/>
    </row>
    <row r="2" spans="1:46" ht="12.9" customHeight="1" thickBot="1">
      <c r="A2" s="48"/>
      <c r="B2" s="26"/>
      <c r="C2" s="26"/>
      <c r="D2" s="27"/>
      <c r="E2" s="782"/>
      <c r="F2" s="782"/>
      <c r="G2" s="782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28" t="s">
        <v>401</v>
      </c>
    </row>
    <row r="3" spans="1:46" ht="15" customHeight="1">
      <c r="A3" s="1300" t="s">
        <v>1</v>
      </c>
      <c r="B3" s="1300"/>
      <c r="C3" s="1300"/>
      <c r="D3" s="29"/>
      <c r="E3" s="1431" t="s">
        <v>539</v>
      </c>
      <c r="F3" s="1432"/>
      <c r="G3" s="1428"/>
      <c r="H3" s="1425" t="s">
        <v>818</v>
      </c>
      <c r="I3" s="1425" t="s">
        <v>819</v>
      </c>
      <c r="J3" s="1425" t="s">
        <v>820</v>
      </c>
      <c r="K3" s="1425" t="s">
        <v>821</v>
      </c>
      <c r="L3" s="1428" t="s">
        <v>822</v>
      </c>
      <c r="M3" s="1425" t="s">
        <v>823</v>
      </c>
      <c r="N3" s="1425" t="s">
        <v>824</v>
      </c>
      <c r="O3" s="1425" t="s">
        <v>825</v>
      </c>
      <c r="P3" s="1425" t="s">
        <v>826</v>
      </c>
      <c r="Q3" s="1425" t="s">
        <v>827</v>
      </c>
      <c r="R3" s="1425" t="s">
        <v>828</v>
      </c>
      <c r="S3" s="1431" t="s">
        <v>829</v>
      </c>
      <c r="T3" s="742"/>
      <c r="U3" s="610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</row>
    <row r="4" spans="1:46" ht="15" customHeight="1">
      <c r="A4" s="1301"/>
      <c r="B4" s="1301"/>
      <c r="C4" s="1301"/>
      <c r="D4" s="30"/>
      <c r="E4" s="1433"/>
      <c r="F4" s="1434"/>
      <c r="G4" s="1430"/>
      <c r="H4" s="1426"/>
      <c r="I4" s="1426"/>
      <c r="J4" s="1426"/>
      <c r="K4" s="1426"/>
      <c r="L4" s="1429"/>
      <c r="M4" s="1426"/>
      <c r="N4" s="1426"/>
      <c r="O4" s="1426"/>
      <c r="P4" s="1426"/>
      <c r="Q4" s="1426"/>
      <c r="R4" s="1426"/>
      <c r="S4" s="1435"/>
      <c r="T4" s="426" t="s">
        <v>140</v>
      </c>
      <c r="U4" s="426" t="s">
        <v>141</v>
      </c>
      <c r="V4" s="426" t="s">
        <v>142</v>
      </c>
      <c r="W4" s="426" t="s">
        <v>137</v>
      </c>
      <c r="X4" s="426" t="s">
        <v>138</v>
      </c>
      <c r="Y4" s="426" t="s">
        <v>134</v>
      </c>
      <c r="Z4" s="426" t="s">
        <v>133</v>
      </c>
      <c r="AA4" s="426" t="s">
        <v>130</v>
      </c>
      <c r="AB4" s="426" t="s">
        <v>131</v>
      </c>
      <c r="AC4" s="426" t="s">
        <v>132</v>
      </c>
      <c r="AD4" s="426" t="s">
        <v>143</v>
      </c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</row>
    <row r="5" spans="1:46" ht="55.5" customHeight="1">
      <c r="A5" s="1302"/>
      <c r="B5" s="1302"/>
      <c r="C5" s="1302"/>
      <c r="D5" s="31"/>
      <c r="E5" s="504" t="s">
        <v>68</v>
      </c>
      <c r="F5" s="504" t="s">
        <v>480</v>
      </c>
      <c r="G5" s="504" t="s">
        <v>481</v>
      </c>
      <c r="H5" s="1427"/>
      <c r="I5" s="1312"/>
      <c r="J5" s="1427"/>
      <c r="K5" s="1427"/>
      <c r="L5" s="1430"/>
      <c r="M5" s="1427"/>
      <c r="N5" s="1427"/>
      <c r="O5" s="1427"/>
      <c r="P5" s="1427"/>
      <c r="Q5" s="1427"/>
      <c r="R5" s="1427"/>
      <c r="S5" s="1433"/>
      <c r="T5" s="758" t="s">
        <v>112</v>
      </c>
      <c r="U5" s="758" t="s">
        <v>113</v>
      </c>
      <c r="V5" s="758" t="s">
        <v>114</v>
      </c>
      <c r="W5" s="758" t="s">
        <v>100</v>
      </c>
      <c r="X5" s="758" t="s">
        <v>115</v>
      </c>
      <c r="Y5" s="758" t="s">
        <v>116</v>
      </c>
      <c r="Z5" s="758" t="s">
        <v>121</v>
      </c>
      <c r="AA5" s="758" t="s">
        <v>117</v>
      </c>
      <c r="AB5" s="758" t="s">
        <v>118</v>
      </c>
      <c r="AC5" s="758" t="s">
        <v>119</v>
      </c>
      <c r="AD5" s="758" t="s">
        <v>120</v>
      </c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</row>
    <row r="6" spans="1:46" s="33" customFormat="1" ht="12" hidden="1" customHeight="1">
      <c r="A6" s="1297" t="s">
        <v>212</v>
      </c>
      <c r="B6" s="1297"/>
      <c r="C6" s="1297"/>
      <c r="D6" s="32"/>
      <c r="E6" s="783">
        <v>19</v>
      </c>
      <c r="F6" s="784"/>
      <c r="G6" s="784"/>
      <c r="H6" s="621">
        <v>2.2200000000000002</v>
      </c>
      <c r="I6" s="621">
        <v>5</v>
      </c>
      <c r="J6" s="58">
        <v>2947176</v>
      </c>
      <c r="K6" s="58">
        <v>608621</v>
      </c>
      <c r="L6" s="58">
        <v>2472251</v>
      </c>
      <c r="M6" s="58">
        <v>243889</v>
      </c>
      <c r="N6" s="58">
        <v>2010403</v>
      </c>
      <c r="O6" s="58">
        <v>787255</v>
      </c>
      <c r="P6" s="58">
        <v>754930</v>
      </c>
      <c r="Q6" s="621">
        <v>4.49</v>
      </c>
      <c r="R6" s="621">
        <v>0.54</v>
      </c>
      <c r="S6" s="621">
        <v>1.68</v>
      </c>
      <c r="T6" s="40"/>
    </row>
    <row r="7" spans="1:46" s="33" customFormat="1" ht="12" hidden="1" customHeight="1">
      <c r="A7" s="1296" t="s">
        <v>213</v>
      </c>
      <c r="B7" s="1296"/>
      <c r="C7" s="1296"/>
      <c r="D7" s="32"/>
      <c r="E7" s="771">
        <v>16</v>
      </c>
      <c r="F7" s="772"/>
      <c r="G7" s="772"/>
      <c r="H7" s="770">
        <v>3.75</v>
      </c>
      <c r="I7" s="770">
        <v>5.7</v>
      </c>
      <c r="J7" s="59">
        <v>4946869</v>
      </c>
      <c r="K7" s="59">
        <v>772437</v>
      </c>
      <c r="L7" s="59">
        <v>1977812</v>
      </c>
      <c r="M7" s="59">
        <v>-19682</v>
      </c>
      <c r="N7" s="59">
        <v>2020151</v>
      </c>
      <c r="O7" s="59">
        <v>632366</v>
      </c>
      <c r="P7" s="59">
        <v>594522</v>
      </c>
      <c r="Q7" s="623">
        <v>4.0199999999999996</v>
      </c>
      <c r="R7" s="623">
        <v>-0.04</v>
      </c>
      <c r="S7" s="623">
        <v>1.18</v>
      </c>
      <c r="T7" s="758" t="s">
        <v>112</v>
      </c>
      <c r="U7" s="758" t="s">
        <v>113</v>
      </c>
      <c r="V7" s="758" t="s">
        <v>114</v>
      </c>
      <c r="W7" s="758" t="s">
        <v>100</v>
      </c>
      <c r="X7" s="758" t="s">
        <v>115</v>
      </c>
      <c r="Y7" s="758" t="s">
        <v>116</v>
      </c>
      <c r="Z7" s="758" t="s">
        <v>121</v>
      </c>
      <c r="AA7" s="758" t="s">
        <v>117</v>
      </c>
      <c r="AB7" s="758" t="s">
        <v>118</v>
      </c>
      <c r="AC7" s="758" t="s">
        <v>119</v>
      </c>
      <c r="AD7" s="758" t="s">
        <v>120</v>
      </c>
    </row>
    <row r="8" spans="1:46" s="33" customFormat="1" ht="12" hidden="1" customHeight="1">
      <c r="A8" s="1296" t="s">
        <v>214</v>
      </c>
      <c r="B8" s="1296"/>
      <c r="C8" s="1296"/>
      <c r="D8" s="32"/>
      <c r="E8" s="771">
        <v>13.58</v>
      </c>
      <c r="F8" s="772"/>
      <c r="G8" s="772"/>
      <c r="H8" s="770">
        <f>U8/T8</f>
        <v>12.085384405694638</v>
      </c>
      <c r="I8" s="770">
        <f>V8/T8</f>
        <v>10.013185779231629</v>
      </c>
      <c r="J8" s="59">
        <f>W8/T8*1000</f>
        <v>4170667.6075658854</v>
      </c>
      <c r="K8" s="59">
        <f>X8/T8*1000</f>
        <v>1286456.2305994495</v>
      </c>
      <c r="L8" s="59">
        <f>Y8/T8*1000</f>
        <v>2169128.7844813182</v>
      </c>
      <c r="M8" s="59">
        <f>Z8/T8*1000</f>
        <v>44019.253260171819</v>
      </c>
      <c r="N8" s="59">
        <f>AA8/T8*1000</f>
        <v>2141216.4024234749</v>
      </c>
      <c r="O8" s="59">
        <f>AB8/T8*1000</f>
        <v>546665.71697399777</v>
      </c>
      <c r="P8" s="59">
        <f>AC8/T8*1000</f>
        <v>514739.24780823244</v>
      </c>
      <c r="Q8" s="623">
        <f t="shared" ref="Q8:Q16" si="0">AA8/AD8</f>
        <v>5.1568714328560414</v>
      </c>
      <c r="R8" s="623">
        <f t="shared" ref="R8:R17" si="1">Z8/AD8</f>
        <v>0.10601526747885451</v>
      </c>
      <c r="S8" s="623">
        <f t="shared" ref="S8:S17" si="2">AC8/AD8</f>
        <v>1.2396897947296328</v>
      </c>
      <c r="T8" s="729">
        <v>227442</v>
      </c>
      <c r="U8" s="729">
        <v>2748724</v>
      </c>
      <c r="V8" s="729">
        <v>2277419</v>
      </c>
      <c r="W8" s="729">
        <v>948584982</v>
      </c>
      <c r="X8" s="729">
        <v>292594178</v>
      </c>
      <c r="Y8" s="729">
        <v>493350989</v>
      </c>
      <c r="Z8" s="729">
        <v>10011827</v>
      </c>
      <c r="AA8" s="729">
        <v>487002541</v>
      </c>
      <c r="AB8" s="729">
        <v>124334744</v>
      </c>
      <c r="AC8" s="729">
        <v>117073324</v>
      </c>
      <c r="AD8" s="729">
        <v>94437596</v>
      </c>
    </row>
    <row r="9" spans="1:46" s="33" customFormat="1" ht="12" hidden="1" customHeight="1">
      <c r="A9" s="1296" t="s">
        <v>215</v>
      </c>
      <c r="B9" s="1296"/>
      <c r="C9" s="1296"/>
      <c r="D9" s="32"/>
      <c r="E9" s="771">
        <v>13.847147503094851</v>
      </c>
      <c r="F9" s="772"/>
      <c r="G9" s="772"/>
      <c r="H9" s="770">
        <f>U9/T9</f>
        <v>4.4656600232478425</v>
      </c>
      <c r="I9" s="770">
        <f>V9/T9</f>
        <v>5.7219368408035702</v>
      </c>
      <c r="J9" s="59">
        <f>W9/T9</f>
        <v>3880625.3443477103</v>
      </c>
      <c r="K9" s="59">
        <f>X9/T9</f>
        <v>616783.1999297546</v>
      </c>
      <c r="L9" s="59">
        <f>Y9/T9</f>
        <v>1699977.2709080363</v>
      </c>
      <c r="M9" s="59">
        <f>Z9/T9</f>
        <v>-28273.2848300923</v>
      </c>
      <c r="N9" s="59">
        <f>AA9/T9</f>
        <v>1812559.9227308808</v>
      </c>
      <c r="O9" s="59">
        <f>AB9/T9</f>
        <v>509422.84298054915</v>
      </c>
      <c r="P9" s="59">
        <f>AC9/T9</f>
        <v>468673.38512348576</v>
      </c>
      <c r="Q9" s="623">
        <f t="shared" si="0"/>
        <v>4.5400782012066507</v>
      </c>
      <c r="R9" s="623">
        <f t="shared" si="1"/>
        <v>-7.0818582339728459E-2</v>
      </c>
      <c r="S9" s="623">
        <f t="shared" si="2"/>
        <v>1.1739274341225703</v>
      </c>
      <c r="T9" s="730">
        <v>228.81306455282203</v>
      </c>
      <c r="U9" s="730">
        <v>1021.8013551703652</v>
      </c>
      <c r="V9" s="730">
        <v>1309.2539037219578</v>
      </c>
      <c r="W9" s="730">
        <v>887937777.4215498</v>
      </c>
      <c r="X9" s="730">
        <v>141128054.14062306</v>
      </c>
      <c r="Y9" s="730">
        <v>388977009.02661073</v>
      </c>
      <c r="Z9" s="730">
        <v>-6469296.9469482331</v>
      </c>
      <c r="AA9" s="730">
        <v>414737390.60567915</v>
      </c>
      <c r="AB9" s="730">
        <v>116562601.85559051</v>
      </c>
      <c r="AC9" s="730">
        <v>107238593.52444977</v>
      </c>
      <c r="AD9" s="730">
        <v>91350274.648452371</v>
      </c>
    </row>
    <row r="10" spans="1:46" s="33" customFormat="1" ht="12" hidden="1" customHeight="1">
      <c r="A10" s="1296" t="s">
        <v>216</v>
      </c>
      <c r="B10" s="1296"/>
      <c r="C10" s="1296"/>
      <c r="D10" s="32"/>
      <c r="E10" s="771">
        <v>13.847147503094851</v>
      </c>
      <c r="F10" s="772"/>
      <c r="G10" s="772"/>
      <c r="H10" s="770">
        <f>U10/T10</f>
        <v>4.9368039383557045</v>
      </c>
      <c r="I10" s="770">
        <f>V10/T10</f>
        <v>6.1075909381894684</v>
      </c>
      <c r="J10" s="59">
        <f>W10/T10</f>
        <v>4778400.259689142</v>
      </c>
      <c r="K10" s="59">
        <f>X10/T10</f>
        <v>704899.42079044622</v>
      </c>
      <c r="L10" s="59">
        <f>Y10/T10</f>
        <v>1858243.5175496673</v>
      </c>
      <c r="M10" s="59">
        <f>Z10/T10</f>
        <v>34526.275426203378</v>
      </c>
      <c r="N10" s="59">
        <f>AA10/T10</f>
        <v>2101681.5087628947</v>
      </c>
      <c r="O10" s="59">
        <f>AB10/T10</f>
        <v>596891.66712980834</v>
      </c>
      <c r="P10" s="59">
        <f>AC10/T10</f>
        <v>556975.79581417271</v>
      </c>
      <c r="Q10" s="623">
        <f t="shared" si="0"/>
        <v>4.7748250776406271</v>
      </c>
      <c r="R10" s="623">
        <f t="shared" si="1"/>
        <v>7.8440489225031218E-2</v>
      </c>
      <c r="S10" s="623">
        <f t="shared" si="2"/>
        <v>1.2653972480624749</v>
      </c>
      <c r="T10" s="731">
        <v>228.94867022142722</v>
      </c>
      <c r="U10" s="731">
        <v>1130.2746968304434</v>
      </c>
      <c r="V10" s="731">
        <v>1398.3248235549179</v>
      </c>
      <c r="W10" s="731">
        <v>1094008385.2415516</v>
      </c>
      <c r="X10" s="731">
        <v>161385785.02982694</v>
      </c>
      <c r="Y10" s="731">
        <v>425442382.29058367</v>
      </c>
      <c r="Z10" s="731">
        <v>7904744.846528003</v>
      </c>
      <c r="AA10" s="731">
        <v>481177186.6602276</v>
      </c>
      <c r="AB10" s="731">
        <v>136657553.45562041</v>
      </c>
      <c r="AC10" s="731">
        <v>127518867.797176</v>
      </c>
      <c r="AD10" s="731">
        <v>100773783.08861327</v>
      </c>
    </row>
    <row r="11" spans="1:46" s="593" customFormat="1" ht="13.65" hidden="1" customHeight="1">
      <c r="A11" s="1277" t="s">
        <v>217</v>
      </c>
      <c r="B11" s="1277"/>
      <c r="C11" s="1277"/>
      <c r="D11" s="22"/>
      <c r="E11" s="537">
        <v>14.903616465171332</v>
      </c>
      <c r="F11" s="535"/>
      <c r="G11" s="535"/>
      <c r="H11" s="770">
        <f>U11/$T11*1000</f>
        <v>3.8819196013352983</v>
      </c>
      <c r="I11" s="770">
        <f>V11/$T11*1000</f>
        <v>6.154799220381256</v>
      </c>
      <c r="J11" s="132">
        <f>W11/T11*1000</f>
        <v>5695518.3131754957</v>
      </c>
      <c r="K11" s="132">
        <f>X11/T11*1000</f>
        <v>739118.06155609468</v>
      </c>
      <c r="L11" s="132">
        <f>Y11/T11*1000</f>
        <v>2355271.9242569963</v>
      </c>
      <c r="M11" s="132">
        <f>Z11/T11*1000</f>
        <v>68341.18974056904</v>
      </c>
      <c r="N11" s="132">
        <f>AA11/T11*1000</f>
        <v>2729019.6824540445</v>
      </c>
      <c r="O11" s="132">
        <f>AB11/T11*1000</f>
        <v>724143.1381807127</v>
      </c>
      <c r="P11" s="132">
        <f>AC11/T11*1000</f>
        <v>681542.12051629927</v>
      </c>
      <c r="Q11" s="625">
        <f t="shared" si="0"/>
        <v>5.0587414234893959</v>
      </c>
      <c r="R11" s="625">
        <f t="shared" si="1"/>
        <v>0.12668300257925563</v>
      </c>
      <c r="S11" s="625">
        <f t="shared" si="2"/>
        <v>1.2633640493967613</v>
      </c>
      <c r="T11" s="169">
        <v>193925.71732453088</v>
      </c>
      <c r="U11" s="50">
        <v>752.80404328510463</v>
      </c>
      <c r="V11" s="50">
        <v>1193.5738538008984</v>
      </c>
      <c r="W11" s="50">
        <v>1104507474.4175601</v>
      </c>
      <c r="X11" s="50">
        <v>143334000.27478242</v>
      </c>
      <c r="Y11" s="50">
        <v>456747797.40586615</v>
      </c>
      <c r="Z11" s="50">
        <v>13253114.24325172</v>
      </c>
      <c r="AA11" s="50">
        <v>529227099.51266408</v>
      </c>
      <c r="AB11" s="50">
        <v>140429977.5173316</v>
      </c>
      <c r="AC11" s="50">
        <v>132168544.60800523</v>
      </c>
      <c r="AD11" s="50">
        <v>104616357.15462527</v>
      </c>
    </row>
    <row r="12" spans="1:46" s="33" customFormat="1" ht="13.65" hidden="1" customHeight="1">
      <c r="A12" s="1296" t="s">
        <v>218</v>
      </c>
      <c r="B12" s="1296"/>
      <c r="C12" s="1296"/>
      <c r="D12" s="32"/>
      <c r="E12" s="771">
        <v>13.100477577883749</v>
      </c>
      <c r="F12" s="772"/>
      <c r="G12" s="772"/>
      <c r="H12" s="770">
        <f t="shared" ref="H12:H17" si="3">U12/T12</f>
        <v>6.8888906672590604</v>
      </c>
      <c r="I12" s="770">
        <f t="shared" ref="I12:I17" si="4">V12/T12</f>
        <v>7.4077608025790393</v>
      </c>
      <c r="J12" s="59">
        <f t="shared" ref="J12:J17" si="5">W12/T12</f>
        <v>6684740.2437917022</v>
      </c>
      <c r="K12" s="59">
        <f t="shared" ref="K12:K17" si="6">X12/T12</f>
        <v>899038.69006869278</v>
      </c>
      <c r="L12" s="59">
        <f t="shared" ref="L12:L17" si="7">Y12/T12</f>
        <v>2928328.3691091598</v>
      </c>
      <c r="M12" s="59">
        <f t="shared" ref="M12:M17" si="8">Z12/T12</f>
        <v>87003.865372825894</v>
      </c>
      <c r="N12" s="59">
        <f t="shared" ref="N12:N17" si="9">AA12/T12</f>
        <v>3325991.1389197833</v>
      </c>
      <c r="O12" s="59">
        <f t="shared" ref="O12:O17" si="10">AB12/T12</f>
        <v>849323.38834757661</v>
      </c>
      <c r="P12" s="59">
        <f t="shared" ref="P12:P17" si="11">AC12/T12</f>
        <v>794946.26251468097</v>
      </c>
      <c r="Q12" s="623">
        <f t="shared" si="0"/>
        <v>5.4717464395011683</v>
      </c>
      <c r="R12" s="623">
        <f t="shared" si="1"/>
        <v>0.14313420291649218</v>
      </c>
      <c r="S12" s="623">
        <f t="shared" si="2"/>
        <v>1.3078039597309867</v>
      </c>
      <c r="T12" s="50">
        <v>13.100477577883749</v>
      </c>
      <c r="U12" s="50">
        <v>90.247757722919943</v>
      </c>
      <c r="V12" s="50">
        <v>97.045204296512836</v>
      </c>
      <c r="W12" s="50">
        <v>87573289.677770346</v>
      </c>
      <c r="X12" s="50">
        <v>11777836.200894887</v>
      </c>
      <c r="Y12" s="50">
        <v>38362500.140195437</v>
      </c>
      <c r="Z12" s="50">
        <v>1139792.187505922</v>
      </c>
      <c r="AA12" s="50">
        <v>43572072.339658655</v>
      </c>
      <c r="AB12" s="50">
        <v>11126542.005419679</v>
      </c>
      <c r="AC12" s="50">
        <v>10414175.687696068</v>
      </c>
      <c r="AD12" s="50">
        <v>7963101.510900951</v>
      </c>
    </row>
    <row r="13" spans="1:46" s="33" customFormat="1" ht="13.65" hidden="1" customHeight="1">
      <c r="A13" s="1277" t="s">
        <v>219</v>
      </c>
      <c r="B13" s="1277"/>
      <c r="C13" s="1277"/>
      <c r="D13" s="32"/>
      <c r="E13" s="537" t="e">
        <f>#REF!</f>
        <v>#REF!</v>
      </c>
      <c r="F13" s="134" t="s">
        <v>15</v>
      </c>
      <c r="G13" s="134" t="s">
        <v>15</v>
      </c>
      <c r="H13" s="770">
        <f t="shared" si="3"/>
        <v>10.745000129724662</v>
      </c>
      <c r="I13" s="770">
        <f t="shared" si="4"/>
        <v>10.440727835076499</v>
      </c>
      <c r="J13" s="132">
        <f t="shared" si="5"/>
        <v>11635958.435528146</v>
      </c>
      <c r="K13" s="132">
        <f t="shared" si="6"/>
        <v>1058856.0513062328</v>
      </c>
      <c r="L13" s="132">
        <f t="shared" si="7"/>
        <v>3488978.8541973177</v>
      </c>
      <c r="M13" s="132">
        <f t="shared" si="8"/>
        <v>307950.4681231507</v>
      </c>
      <c r="N13" s="132">
        <f t="shared" si="9"/>
        <v>3860861.8710798752</v>
      </c>
      <c r="O13" s="132">
        <f t="shared" si="10"/>
        <v>1108995.0247025364</v>
      </c>
      <c r="P13" s="132">
        <f t="shared" si="11"/>
        <v>1051552.9995167002</v>
      </c>
      <c r="Q13" s="623" t="e">
        <f t="shared" si="0"/>
        <v>#REF!</v>
      </c>
      <c r="R13" s="623" t="e">
        <f t="shared" si="1"/>
        <v>#REF!</v>
      </c>
      <c r="S13" s="623" t="e">
        <f t="shared" si="2"/>
        <v>#REF!</v>
      </c>
      <c r="T13" s="50">
        <f>'2'!R14</f>
        <v>155909.24169496537</v>
      </c>
      <c r="U13" s="50">
        <f>'2'!U14</f>
        <v>1675244.8222376767</v>
      </c>
      <c r="V13" s="50">
        <f>'2'!V14</f>
        <v>1627805.9595102945</v>
      </c>
      <c r="W13" s="50">
        <f>'2'!L14*1000</f>
        <v>1814153456077.3289</v>
      </c>
      <c r="X13" s="50">
        <f>'2'!M14*1000</f>
        <v>165085444023.28009</v>
      </c>
      <c r="Y13" s="50">
        <f>'22'!F13*1000</f>
        <v>543964047447.67297</v>
      </c>
      <c r="Z13" s="50">
        <f>'18'!Z13*1000</f>
        <v>48012323964.690033</v>
      </c>
      <c r="AA13" s="50">
        <f>'2'!G14*1000</f>
        <v>601944046609.06848</v>
      </c>
      <c r="AB13" s="50">
        <f>'2'!H14*1000</f>
        <v>172902573344.86185</v>
      </c>
      <c r="AC13" s="50">
        <f>'2'!J14*1000</f>
        <v>163946830756.715</v>
      </c>
      <c r="AD13" s="50" t="e">
        <f>'4'!#REF!*1000</f>
        <v>#REF!</v>
      </c>
    </row>
    <row r="14" spans="1:46" s="33" customFormat="1" ht="13.65" hidden="1" customHeight="1">
      <c r="A14" s="1296" t="s">
        <v>220</v>
      </c>
      <c r="B14" s="1296"/>
      <c r="C14" s="1296"/>
      <c r="D14" s="32"/>
      <c r="E14" s="537">
        <f>'30'!R14</f>
        <v>10.831309840344083</v>
      </c>
      <c r="F14" s="134" t="s">
        <v>15</v>
      </c>
      <c r="G14" s="134" t="s">
        <v>15</v>
      </c>
      <c r="H14" s="770">
        <f t="shared" si="3"/>
        <v>10.457482427097094</v>
      </c>
      <c r="I14" s="770">
        <f t="shared" si="4"/>
        <v>11.983814737339728</v>
      </c>
      <c r="J14" s="59">
        <f t="shared" si="5"/>
        <v>12763414.844422504</v>
      </c>
      <c r="K14" s="59">
        <f t="shared" si="6"/>
        <v>1100668.4990919975</v>
      </c>
      <c r="L14" s="59">
        <f t="shared" si="7"/>
        <v>3800423.3564516534</v>
      </c>
      <c r="M14" s="59">
        <f t="shared" si="8"/>
        <v>137155.80676747623</v>
      </c>
      <c r="N14" s="59">
        <f t="shared" si="9"/>
        <v>3964430.8781955368</v>
      </c>
      <c r="O14" s="59">
        <f t="shared" si="10"/>
        <v>907474.29155527847</v>
      </c>
      <c r="P14" s="59">
        <f t="shared" si="11"/>
        <v>845188.78623540245</v>
      </c>
      <c r="Q14" s="623" t="e">
        <f t="shared" si="0"/>
        <v>#REF!</v>
      </c>
      <c r="R14" s="623" t="e">
        <f t="shared" si="1"/>
        <v>#REF!</v>
      </c>
      <c r="S14" s="623" t="e">
        <f t="shared" si="2"/>
        <v>#REF!</v>
      </c>
      <c r="T14" s="50">
        <f>'2'!R15</f>
        <v>145594.46687390516</v>
      </c>
      <c r="U14" s="50">
        <f>'2'!U15</f>
        <v>1522551.5788164332</v>
      </c>
      <c r="V14" s="50">
        <f>'2'!V15</f>
        <v>1744777.1177986255</v>
      </c>
      <c r="W14" s="50">
        <f>'2'!L15*1000</f>
        <v>1858282579764.1816</v>
      </c>
      <c r="X14" s="50">
        <f>'2'!M15*1000</f>
        <v>160251243330.20074</v>
      </c>
      <c r="Y14" s="50">
        <f>'22'!F14*1000</f>
        <v>553320612477.7157</v>
      </c>
      <c r="Z14" s="50">
        <f>'18'!Z14*1000</f>
        <v>19969126564.971054</v>
      </c>
      <c r="AA14" s="50">
        <f>'2'!G15*1000</f>
        <v>577199200169.32678</v>
      </c>
      <c r="AB14" s="50">
        <f>'2'!H15*1000</f>
        <v>132123235680.76555</v>
      </c>
      <c r="AC14" s="50">
        <f>'2'!J15*1000</f>
        <v>123054810739.74641</v>
      </c>
      <c r="AD14" s="50" t="e">
        <f>'4'!#REF!*1000</f>
        <v>#REF!</v>
      </c>
    </row>
    <row r="15" spans="1:46" s="33" customFormat="1" ht="13.65" hidden="1" customHeight="1">
      <c r="A15" s="1296" t="s">
        <v>221</v>
      </c>
      <c r="B15" s="1296"/>
      <c r="C15" s="1296"/>
      <c r="D15" s="32"/>
      <c r="E15" s="537">
        <f>'30'!R15</f>
        <v>10.332716066932209</v>
      </c>
      <c r="F15" s="134" t="s">
        <v>15</v>
      </c>
      <c r="G15" s="134" t="s">
        <v>15</v>
      </c>
      <c r="H15" s="770">
        <f t="shared" si="3"/>
        <v>10.883567556371409</v>
      </c>
      <c r="I15" s="770">
        <f t="shared" si="4"/>
        <v>11.906185434248863</v>
      </c>
      <c r="J15" s="59">
        <f t="shared" si="5"/>
        <v>11688163.146554586</v>
      </c>
      <c r="K15" s="59">
        <f t="shared" si="6"/>
        <v>1183315.1025579609</v>
      </c>
      <c r="L15" s="59">
        <f t="shared" si="7"/>
        <v>3920440.1619500304</v>
      </c>
      <c r="M15" s="59">
        <f t="shared" si="8"/>
        <v>95578.869349397952</v>
      </c>
      <c r="N15" s="59">
        <f t="shared" si="9"/>
        <v>4273338.2472310103</v>
      </c>
      <c r="O15" s="59">
        <f t="shared" si="10"/>
        <v>871448.52668265149</v>
      </c>
      <c r="P15" s="59">
        <f t="shared" si="11"/>
        <v>815635.64480150014</v>
      </c>
      <c r="Q15" s="623" t="e">
        <f t="shared" si="0"/>
        <v>#REF!</v>
      </c>
      <c r="R15" s="623" t="e">
        <f t="shared" si="1"/>
        <v>#REF!</v>
      </c>
      <c r="S15" s="623" t="e">
        <f t="shared" si="2"/>
        <v>#REF!</v>
      </c>
      <c r="T15" s="50">
        <f>'2'!R16</f>
        <v>138340.60233372761</v>
      </c>
      <c r="U15" s="50">
        <f>'2'!U16</f>
        <v>1505639.2912882366</v>
      </c>
      <c r="V15" s="50">
        <f>'2'!V16</f>
        <v>1647108.8644710421</v>
      </c>
      <c r="W15" s="50">
        <f>'2'!L16*1000</f>
        <v>1616947529869.2383</v>
      </c>
      <c r="X15" s="50">
        <f>'2'!M16*1000</f>
        <v>163700524038.46497</v>
      </c>
      <c r="Y15" s="50">
        <f>'22'!F15*1000</f>
        <v>542356053417.50385</v>
      </c>
      <c r="Z15" s="50">
        <f>'18'!Z15*1000</f>
        <v>13222438356.172369</v>
      </c>
      <c r="AA15" s="50">
        <f>'2'!G16*1000</f>
        <v>591176187097.69373</v>
      </c>
      <c r="AB15" s="50">
        <f>'2'!H16*1000</f>
        <v>120556714084.11751</v>
      </c>
      <c r="AC15" s="50">
        <f>'2'!J16*1000</f>
        <v>112835526386.69783</v>
      </c>
      <c r="AD15" s="50" t="e">
        <f>'4'!#REF!*1000</f>
        <v>#REF!</v>
      </c>
      <c r="AE15" s="785"/>
    </row>
    <row r="16" spans="1:46" s="33" customFormat="1" ht="17.25" hidden="1" customHeight="1">
      <c r="A16" s="1296" t="s">
        <v>222</v>
      </c>
      <c r="B16" s="1296"/>
      <c r="C16" s="1296"/>
      <c r="D16" s="32"/>
      <c r="E16" s="537">
        <f>'30'!R16</f>
        <v>10.118940514693909</v>
      </c>
      <c r="F16" s="134" t="s">
        <v>15</v>
      </c>
      <c r="G16" s="134" t="s">
        <v>15</v>
      </c>
      <c r="H16" s="770">
        <f t="shared" si="3"/>
        <v>9.6975960586926444</v>
      </c>
      <c r="I16" s="770">
        <f t="shared" si="4"/>
        <v>10.719996042774106</v>
      </c>
      <c r="J16" s="59">
        <f t="shared" si="5"/>
        <v>12136842.903222797</v>
      </c>
      <c r="K16" s="59">
        <f t="shared" si="6"/>
        <v>1186208.4407362316</v>
      </c>
      <c r="L16" s="59">
        <f t="shared" si="7"/>
        <v>3693990.5455680345</v>
      </c>
      <c r="M16" s="59">
        <f t="shared" si="8"/>
        <v>161230.80035820653</v>
      </c>
      <c r="N16" s="59">
        <f t="shared" si="9"/>
        <v>3775119.6334854914</v>
      </c>
      <c r="O16" s="59">
        <f t="shared" si="10"/>
        <v>826195.96086420305</v>
      </c>
      <c r="P16" s="59">
        <f t="shared" si="11"/>
        <v>772823.81131698156</v>
      </c>
      <c r="Q16" s="623" t="e">
        <f t="shared" si="0"/>
        <v>#REF!</v>
      </c>
      <c r="R16" s="623" t="e">
        <f t="shared" si="1"/>
        <v>#REF!</v>
      </c>
      <c r="S16" s="623" t="e">
        <f t="shared" si="2"/>
        <v>#REF!</v>
      </c>
      <c r="T16" s="50">
        <f>'2'!R17</f>
        <v>138234.84637123178</v>
      </c>
      <c r="U16" s="50">
        <f>'2'!U17</f>
        <v>1340545.7013436405</v>
      </c>
      <c r="V16" s="50">
        <f>'2'!V17</f>
        <v>1481877.0060730912</v>
      </c>
      <c r="W16" s="50">
        <f>'2'!L17*1000</f>
        <v>1677734614158.7781</v>
      </c>
      <c r="X16" s="50">
        <f>'2'!M17*1000</f>
        <v>163975341569.43137</v>
      </c>
      <c r="Y16" s="50">
        <f>'22'!F16*1000</f>
        <v>510638215563.37988</v>
      </c>
      <c r="Z16" s="50">
        <f>'18'!Z16*1000</f>
        <v>22287714917.827419</v>
      </c>
      <c r="AA16" s="50">
        <f>'2'!G17*1000</f>
        <v>521853082567.8877</v>
      </c>
      <c r="AB16" s="50">
        <f>'2'!H17*1000</f>
        <v>114209071722.59532</v>
      </c>
      <c r="AC16" s="50">
        <f>'2'!J17*1000</f>
        <v>106831180829.43275</v>
      </c>
      <c r="AD16" s="50" t="e">
        <f>'4'!#REF!*1000</f>
        <v>#REF!</v>
      </c>
    </row>
    <row r="17" spans="1:30" s="33" customFormat="1" ht="15.75" hidden="1" customHeight="1">
      <c r="A17" s="1296" t="s">
        <v>365</v>
      </c>
      <c r="B17" s="1296"/>
      <c r="C17" s="1296"/>
      <c r="D17" s="32"/>
      <c r="E17" s="572">
        <f>'30'!R17</f>
        <v>10.69811914487429</v>
      </c>
      <c r="F17" s="543" t="s">
        <v>15</v>
      </c>
      <c r="G17" s="543" t="s">
        <v>15</v>
      </c>
      <c r="H17" s="773">
        <f t="shared" si="3"/>
        <v>12.395113921813484</v>
      </c>
      <c r="I17" s="773">
        <f t="shared" si="4"/>
        <v>13.468716305268469</v>
      </c>
      <c r="J17" s="579">
        <f t="shared" si="5"/>
        <v>12831396.417611511</v>
      </c>
      <c r="K17" s="579">
        <f t="shared" si="6"/>
        <v>1285912.7077943149</v>
      </c>
      <c r="L17" s="579">
        <f t="shared" si="7"/>
        <v>3741765.4093428985</v>
      </c>
      <c r="M17" s="579">
        <f t="shared" si="8"/>
        <v>233782.06698069087</v>
      </c>
      <c r="N17" s="579">
        <f t="shared" si="9"/>
        <v>3976021.6380161229</v>
      </c>
      <c r="O17" s="579">
        <f t="shared" si="10"/>
        <v>892829.99203343084</v>
      </c>
      <c r="P17" s="579">
        <f t="shared" si="11"/>
        <v>841050.9495132775</v>
      </c>
      <c r="Q17" s="626">
        <f t="shared" ref="Q17:Q22" si="12">AA17/AD17</f>
        <v>6.3504790010604726</v>
      </c>
      <c r="R17" s="626">
        <f t="shared" si="1"/>
        <v>0.3733953791876648</v>
      </c>
      <c r="S17" s="626">
        <f t="shared" si="2"/>
        <v>1.3433217622957974</v>
      </c>
      <c r="T17" s="50">
        <f>'2'!R18</f>
        <v>148534.99487466394</v>
      </c>
      <c r="U17" s="50">
        <f>'2'!U18</f>
        <v>1841108.1828474416</v>
      </c>
      <c r="V17" s="50">
        <f>'2'!V18</f>
        <v>2000575.7073713548</v>
      </c>
      <c r="W17" s="50">
        <f>'2'!L18*1000</f>
        <v>1905911401124.707</v>
      </c>
      <c r="X17" s="50">
        <f>'2'!M18*1000</f>
        <v>191003037461.4938</v>
      </c>
      <c r="Y17" s="50">
        <f>'22'!F17*1000</f>
        <v>555783105898.94226</v>
      </c>
      <c r="Z17" s="50">
        <f>'18'!Z17*1000</f>
        <v>34724818120.765259</v>
      </c>
      <c r="AA17" s="50">
        <f>'2'!G18*1000</f>
        <v>590578353624.27771</v>
      </c>
      <c r="AB17" s="50">
        <f>'2'!H18*1000</f>
        <v>132616498290.6319</v>
      </c>
      <c r="AC17" s="50">
        <f>'2'!J18*1000</f>
        <v>124925498475.28592</v>
      </c>
      <c r="AD17" s="134">
        <f>'2'!W18*1000</f>
        <v>92997450038.911469</v>
      </c>
    </row>
    <row r="18" spans="1:30" s="33" customFormat="1" ht="15.75" hidden="1" customHeight="1">
      <c r="A18" s="1296" t="s">
        <v>979</v>
      </c>
      <c r="B18" s="1296"/>
      <c r="C18" s="1296"/>
      <c r="D18" s="32"/>
      <c r="E18" s="572">
        <f>'59'!E18</f>
        <v>11.226386672059109</v>
      </c>
      <c r="F18" s="543" t="s">
        <v>15</v>
      </c>
      <c r="G18" s="543" t="s">
        <v>15</v>
      </c>
      <c r="H18" s="627" t="s">
        <v>15</v>
      </c>
      <c r="I18" s="627" t="s">
        <v>15</v>
      </c>
      <c r="J18" s="579">
        <f t="shared" ref="J18:J23" si="13">W18/T18</f>
        <v>11890496.805863643</v>
      </c>
      <c r="K18" s="579">
        <f t="shared" ref="K18:K23" si="14">X18/T18</f>
        <v>933728.74247177399</v>
      </c>
      <c r="L18" s="579">
        <f t="shared" ref="L18:L23" si="15">Y18/T18</f>
        <v>3769111.7606865019</v>
      </c>
      <c r="M18" s="579">
        <f t="shared" ref="M18:M23" si="16">Z18/T18</f>
        <v>440407.73938412435</v>
      </c>
      <c r="N18" s="579">
        <f t="shared" ref="N18:N23" si="17">AA18/T18</f>
        <v>3815099.4008543668</v>
      </c>
      <c r="O18" s="579">
        <f t="shared" ref="O18:O23" si="18">AB18/T18</f>
        <v>1069538.3987659463</v>
      </c>
      <c r="P18" s="579">
        <f t="shared" ref="P18:P23" si="19">AC18/T18</f>
        <v>1017305.4058107665</v>
      </c>
      <c r="Q18" s="626">
        <f t="shared" si="12"/>
        <v>6.548353685324912</v>
      </c>
      <c r="R18" s="626">
        <f t="shared" ref="R18:R23" si="20">Z18/AD18</f>
        <v>0.75592935864156074</v>
      </c>
      <c r="S18" s="626">
        <f t="shared" ref="S18:S23" si="21">AC18/AD18</f>
        <v>1.7461342165161016</v>
      </c>
      <c r="T18" s="134">
        <f>'1'!R19</f>
        <v>159165.50983377962</v>
      </c>
      <c r="U18" s="134" t="str">
        <f>'1'!U19</f>
        <v>...</v>
      </c>
      <c r="V18" s="134" t="str">
        <f>'1'!V19</f>
        <v>...</v>
      </c>
      <c r="W18" s="134">
        <f>'1'!L19*1000</f>
        <v>1892556986282.2148</v>
      </c>
      <c r="X18" s="134">
        <f>'1'!M19*1000</f>
        <v>148617411341.97382</v>
      </c>
      <c r="Y18" s="134">
        <f>'21'!F18*1000</f>
        <v>599912595010.16187</v>
      </c>
      <c r="Z18" s="134">
        <f>'17'!Z18*1000</f>
        <v>70097722373.816498</v>
      </c>
      <c r="AA18" s="134">
        <f>'1'!G19*1000</f>
        <v>607232241203.53247</v>
      </c>
      <c r="AB18" s="134">
        <f>'1'!H19*1000</f>
        <v>170233624526.38614</v>
      </c>
      <c r="AC18" s="134">
        <f>'1'!J19*1000</f>
        <v>161919933572.53073</v>
      </c>
      <c r="AD18" s="134">
        <f>'2'!W19*1000</f>
        <v>92730519819.716064</v>
      </c>
    </row>
    <row r="19" spans="1:30" s="33" customFormat="1" ht="15.75" customHeight="1">
      <c r="A19" s="1296" t="s">
        <v>1022</v>
      </c>
      <c r="B19" s="1296"/>
      <c r="C19" s="1296"/>
      <c r="D19" s="32"/>
      <c r="E19" s="572">
        <f>'30'!R19</f>
        <v>9.7218342469995918</v>
      </c>
      <c r="F19" s="547">
        <f>'30'!S19</f>
        <v>7.5465635776771265</v>
      </c>
      <c r="G19" s="547">
        <f>'30'!T19</f>
        <v>2.1752706693224568</v>
      </c>
      <c r="H19" s="773">
        <f>U19/T19</f>
        <v>11.850529020617488</v>
      </c>
      <c r="I19" s="773">
        <f>V19/T19</f>
        <v>12.533764097100207</v>
      </c>
      <c r="J19" s="579">
        <f t="shared" si="13"/>
        <v>13689553.649044409</v>
      </c>
      <c r="K19" s="579">
        <f t="shared" si="14"/>
        <v>1360910.3448833658</v>
      </c>
      <c r="L19" s="579">
        <f t="shared" si="15"/>
        <v>3932207.1007275744</v>
      </c>
      <c r="M19" s="579">
        <f t="shared" si="16"/>
        <v>234241.87218229583</v>
      </c>
      <c r="N19" s="579">
        <f t="shared" si="17"/>
        <v>4102061.431180011</v>
      </c>
      <c r="O19" s="579">
        <f t="shared" si="18"/>
        <v>937646.32470007753</v>
      </c>
      <c r="P19" s="579">
        <f t="shared" si="19"/>
        <v>873682.19254059356</v>
      </c>
      <c r="Q19" s="626">
        <f t="shared" si="12"/>
        <v>6.620445623924808</v>
      </c>
      <c r="R19" s="626">
        <f t="shared" si="20"/>
        <v>0.37805030559552866</v>
      </c>
      <c r="S19" s="626">
        <f t="shared" si="21"/>
        <v>1.4100630976271153</v>
      </c>
      <c r="T19" s="50">
        <f>'2'!R20</f>
        <v>140111.07516775819</v>
      </c>
      <c r="U19" s="50">
        <f>'2'!U20</f>
        <v>1660390.3623854367</v>
      </c>
      <c r="V19" s="50">
        <f>'2'!V20</f>
        <v>1756119.1635437559</v>
      </c>
      <c r="W19" s="50">
        <f>'2'!L20*1000</f>
        <v>1918058080334.3196</v>
      </c>
      <c r="X19" s="50">
        <f>'2'!M20*1000</f>
        <v>190678611628.53299</v>
      </c>
      <c r="Y19" s="50">
        <f>'22'!F19*1000</f>
        <v>550945764665.23364</v>
      </c>
      <c r="Z19" s="50">
        <f>'18'!Z19*1000</f>
        <v>32819880560.770058</v>
      </c>
      <c r="AA19" s="50">
        <f>'2'!G20*1000</f>
        <v>574744237526.82422</v>
      </c>
      <c r="AB19" s="50">
        <f>'2'!H20*1000</f>
        <v>131374634680.82477</v>
      </c>
      <c r="AC19" s="50">
        <f>'2'!J20*1000</f>
        <v>122412551351.78688</v>
      </c>
      <c r="AD19" s="134">
        <f>'2'!W20*1000</f>
        <v>86813527393.05452</v>
      </c>
    </row>
    <row r="20" spans="1:30" s="33" customFormat="1" ht="15.75" customHeight="1">
      <c r="A20" s="1296" t="s">
        <v>981</v>
      </c>
      <c r="B20" s="1296"/>
      <c r="C20" s="1296"/>
      <c r="D20" s="32"/>
      <c r="E20" s="572">
        <f>'30'!R20</f>
        <v>8.5109939004192352</v>
      </c>
      <c r="F20" s="547">
        <f>'30'!S20</f>
        <v>6.6164437711059216</v>
      </c>
      <c r="G20" s="547">
        <f>'30'!T20</f>
        <v>1.8945501293133007</v>
      </c>
      <c r="H20" s="773">
        <f>U20/T20</f>
        <v>15.455800139584785</v>
      </c>
      <c r="I20" s="773">
        <f>V20/T20</f>
        <v>16.464612170454213</v>
      </c>
      <c r="J20" s="579">
        <f t="shared" si="13"/>
        <v>16160737.143500902</v>
      </c>
      <c r="K20" s="579">
        <f t="shared" si="14"/>
        <v>1536276.6768389605</v>
      </c>
      <c r="L20" s="579">
        <f t="shared" si="15"/>
        <v>4299385.8840703806</v>
      </c>
      <c r="M20" s="579">
        <f t="shared" si="16"/>
        <v>292579.32460609463</v>
      </c>
      <c r="N20" s="579">
        <f t="shared" si="17"/>
        <v>4581040.1698714923</v>
      </c>
      <c r="O20" s="579">
        <f t="shared" si="18"/>
        <v>1050317.1936830322</v>
      </c>
      <c r="P20" s="579">
        <f t="shared" si="19"/>
        <v>954120.54086339276</v>
      </c>
      <c r="Q20" s="626">
        <f t="shared" si="12"/>
        <v>6.7774601613679186</v>
      </c>
      <c r="R20" s="626">
        <f t="shared" si="20"/>
        <v>0.43285905450014089</v>
      </c>
      <c r="S20" s="626">
        <f t="shared" si="21"/>
        <v>1.4115820239633163</v>
      </c>
      <c r="T20" s="50">
        <f>'2'!R21</f>
        <v>123945.6041718116</v>
      </c>
      <c r="U20" s="50">
        <f>'2'!U21</f>
        <v>1915678.4862596062</v>
      </c>
      <c r="V20" s="50">
        <f>'2'!V21</f>
        <v>2040716.3029215096</v>
      </c>
      <c r="W20" s="50">
        <f>'2'!L21*1000</f>
        <v>2003052329113.0562</v>
      </c>
      <c r="X20" s="50">
        <f>'2'!M21*1000</f>
        <v>190414740885.86792</v>
      </c>
      <c r="Y20" s="50">
        <f>'22'!F20*1000</f>
        <v>532889980968.86169</v>
      </c>
      <c r="Z20" s="50">
        <f>'18'!Z20*1000</f>
        <v>36263921156.482986</v>
      </c>
      <c r="AA20" s="50">
        <f>'2'!G21*1000</f>
        <v>567799791590.06055</v>
      </c>
      <c r="AB20" s="50">
        <f>'2'!H21*1000</f>
        <v>130182199143.08508</v>
      </c>
      <c r="AC20" s="50">
        <f>'2'!J21*1000</f>
        <v>118259046890.04887</v>
      </c>
      <c r="AD20" s="134">
        <f>'2'!W21*1000</f>
        <v>83777665684.641891</v>
      </c>
    </row>
    <row r="21" spans="1:30" s="33" customFormat="1" ht="15.75" customHeight="1">
      <c r="A21" s="1296" t="s">
        <v>982</v>
      </c>
      <c r="B21" s="1296"/>
      <c r="C21" s="1296"/>
      <c r="D21" s="32"/>
      <c r="E21" s="572">
        <f>'30'!R21</f>
        <v>8.7543969219633251</v>
      </c>
      <c r="F21" s="547">
        <f>'30'!S21</f>
        <v>6.7780893239552684</v>
      </c>
      <c r="G21" s="547">
        <f>'30'!T21</f>
        <v>1.9763075980080611</v>
      </c>
      <c r="H21" s="773">
        <f>U21/T21</f>
        <v>15.07315336367572</v>
      </c>
      <c r="I21" s="773">
        <f>V21/T21</f>
        <v>16.171926110344717</v>
      </c>
      <c r="J21" s="579">
        <f t="shared" si="13"/>
        <v>17442825.460747208</v>
      </c>
      <c r="K21" s="579">
        <f t="shared" si="14"/>
        <v>1598624.3227882902</v>
      </c>
      <c r="L21" s="579">
        <f t="shared" si="15"/>
        <v>4436160.11395422</v>
      </c>
      <c r="M21" s="579">
        <f t="shared" si="16"/>
        <v>309251.85660818988</v>
      </c>
      <c r="N21" s="579">
        <f t="shared" si="17"/>
        <v>4707459.5224431846</v>
      </c>
      <c r="O21" s="579">
        <f t="shared" si="18"/>
        <v>1090245.0205654565</v>
      </c>
      <c r="P21" s="579">
        <f t="shared" si="19"/>
        <v>1008359.231066311</v>
      </c>
      <c r="Q21" s="626">
        <f t="shared" si="12"/>
        <v>6.7409758441520484</v>
      </c>
      <c r="R21" s="626">
        <f t="shared" si="20"/>
        <v>0.44284168248631844</v>
      </c>
      <c r="S21" s="626">
        <f t="shared" si="21"/>
        <v>1.4439476720806526</v>
      </c>
      <c r="T21" s="50">
        <f>'2'!R22</f>
        <v>129748.91678256127</v>
      </c>
      <c r="U21" s="50">
        <f>'2'!U22</f>
        <v>1955725.3214343444</v>
      </c>
      <c r="V21" s="50">
        <f>'2'!V22</f>
        <v>2098289.8951048465</v>
      </c>
      <c r="W21" s="50">
        <f>'2'!L22*1000</f>
        <v>2263187709159.2305</v>
      </c>
      <c r="X21" s="50">
        <f>'2'!M22*1000</f>
        <v>207419774224.03622</v>
      </c>
      <c r="Y21" s="50">
        <f>'22'!F21*1000</f>
        <v>575586969459.5636</v>
      </c>
      <c r="Z21" s="50">
        <f>'18'!Z21*1000</f>
        <v>40125093407.9086</v>
      </c>
      <c r="AA21" s="50">
        <f>'2'!G22*1000</f>
        <v>610787773834.75635</v>
      </c>
      <c r="AB21" s="50">
        <f>'2'!H22*1000</f>
        <v>141458110445.94922</v>
      </c>
      <c r="AC21" s="50">
        <f>'2'!J22*1000</f>
        <v>130833517958.55026</v>
      </c>
      <c r="AD21" s="134">
        <f>'2'!W22*1000</f>
        <v>90608212810.112473</v>
      </c>
    </row>
    <row r="22" spans="1:30" s="33" customFormat="1" ht="15.75" customHeight="1">
      <c r="A22" s="1296" t="s">
        <v>983</v>
      </c>
      <c r="B22" s="1296"/>
      <c r="C22" s="1296"/>
      <c r="D22" s="32"/>
      <c r="E22" s="572">
        <f>'30'!R22</f>
        <v>8.7311312693919358</v>
      </c>
      <c r="F22" s="547">
        <f>'30'!S22</f>
        <v>6.7894131812802048</v>
      </c>
      <c r="G22" s="547">
        <f>'30'!T22</f>
        <v>1.941718088111746</v>
      </c>
      <c r="H22" s="773">
        <f>U22/T22</f>
        <v>13.674650987151805</v>
      </c>
      <c r="I22" s="773">
        <f>V22/T22</f>
        <v>14.831223627123778</v>
      </c>
      <c r="J22" s="579">
        <f t="shared" si="13"/>
        <v>17614859.690269344</v>
      </c>
      <c r="K22" s="579">
        <f t="shared" si="14"/>
        <v>1672871.2169388803</v>
      </c>
      <c r="L22" s="579">
        <f t="shared" si="15"/>
        <v>4274313.1613446549</v>
      </c>
      <c r="M22" s="579">
        <f t="shared" si="16"/>
        <v>227026.73472871716</v>
      </c>
      <c r="N22" s="579">
        <f t="shared" si="17"/>
        <v>4537058.3873939114</v>
      </c>
      <c r="O22" s="579">
        <f t="shared" si="18"/>
        <v>1015151.6003556352</v>
      </c>
      <c r="P22" s="579">
        <f t="shared" si="19"/>
        <v>935055.20532434934</v>
      </c>
      <c r="Q22" s="626">
        <f t="shared" si="12"/>
        <v>6.4579213581036639</v>
      </c>
      <c r="R22" s="626">
        <f t="shared" si="20"/>
        <v>0.32314347180073605</v>
      </c>
      <c r="S22" s="626">
        <f t="shared" si="21"/>
        <v>1.3309312920124545</v>
      </c>
      <c r="T22" s="50">
        <f>'2'!R23</f>
        <v>130399.44559872786</v>
      </c>
      <c r="U22" s="50">
        <f>'2'!U23</f>
        <v>1783166.907480692</v>
      </c>
      <c r="V22" s="50">
        <f>'2'!V23</f>
        <v>1933983.3385276946</v>
      </c>
      <c r="W22" s="50">
        <f>'2'!L23*1000</f>
        <v>2296967937910.5015</v>
      </c>
      <c r="X22" s="50">
        <f>'2'!M23*1000</f>
        <v>218141479246.8992</v>
      </c>
      <c r="Y22" s="50">
        <f>'22'!F22*1000</f>
        <v>557368066554.68884</v>
      </c>
      <c r="Z22" s="50">
        <f>'18'!Z22*1000</f>
        <v>29604160344.714176</v>
      </c>
      <c r="AA22" s="50">
        <f>'2'!G23*1000</f>
        <v>591629898365.22437</v>
      </c>
      <c r="AB22" s="50">
        <f>'2'!H23*1000</f>
        <v>132375205885.03618</v>
      </c>
      <c r="AC22" s="50">
        <f>'2'!J23*1000</f>
        <v>121930680378.4998</v>
      </c>
      <c r="AD22" s="134">
        <f>'2'!W23*1000</f>
        <v>91613054039.876617</v>
      </c>
    </row>
    <row r="23" spans="1:30" s="33" customFormat="1" ht="15.75" customHeight="1">
      <c r="A23" s="1296" t="s">
        <v>1158</v>
      </c>
      <c r="B23" s="1296"/>
      <c r="C23" s="1296"/>
      <c r="D23" s="32"/>
      <c r="E23" s="572">
        <f>'30'!R23</f>
        <v>8.4320990754390888</v>
      </c>
      <c r="F23" s="547">
        <f>'30'!S23</f>
        <v>6.5566005323134746</v>
      </c>
      <c r="G23" s="547">
        <f>'30'!T23</f>
        <v>1.8754985431256332</v>
      </c>
      <c r="H23" s="773">
        <f>U23/T23</f>
        <v>13.080887279855562</v>
      </c>
      <c r="I23" s="773">
        <f>V23/T23</f>
        <v>14.391236590263819</v>
      </c>
      <c r="J23" s="579">
        <f t="shared" si="13"/>
        <v>19566147.992250301</v>
      </c>
      <c r="K23" s="579">
        <f t="shared" si="14"/>
        <v>1902879.1621853341</v>
      </c>
      <c r="L23" s="579">
        <f t="shared" si="15"/>
        <v>4011732.5384923625</v>
      </c>
      <c r="M23" s="579">
        <f t="shared" si="16"/>
        <v>206462.08555295237</v>
      </c>
      <c r="N23" s="579">
        <f t="shared" si="17"/>
        <v>4248859.0847710231</v>
      </c>
      <c r="O23" s="579">
        <f t="shared" si="18"/>
        <v>997679.34397038759</v>
      </c>
      <c r="P23" s="579">
        <f t="shared" si="19"/>
        <v>914018.53560802818</v>
      </c>
      <c r="Q23" s="626">
        <f t="shared" ref="Q23" si="22">AA23/AD23</f>
        <v>6.0172645561679499</v>
      </c>
      <c r="R23" s="626">
        <f t="shared" si="20"/>
        <v>0.29239307889573052</v>
      </c>
      <c r="S23" s="626">
        <f t="shared" si="21"/>
        <v>1.2944395726626263</v>
      </c>
      <c r="T23" s="50">
        <f>'2'!R24</f>
        <v>133471.69626538767</v>
      </c>
      <c r="U23" s="50">
        <f>'2'!U24</f>
        <v>1745928.2138986546</v>
      </c>
      <c r="V23" s="50">
        <f>'2'!V24</f>
        <v>1920822.7590590257</v>
      </c>
      <c r="W23" s="50">
        <f>'2'!L24*1000</f>
        <v>2611526961905.2568</v>
      </c>
      <c r="X23" s="50">
        <f>'2'!M24*1000</f>
        <v>253980509564.93628</v>
      </c>
      <c r="Y23" s="50">
        <f>'22'!F23*1000</f>
        <v>535452746875.62524</v>
      </c>
      <c r="Z23" s="50">
        <f>'18'!Z23*1000</f>
        <v>27556844773.242142</v>
      </c>
      <c r="AA23" s="50">
        <f>'2'!G24*1000</f>
        <v>567102429236.99109</v>
      </c>
      <c r="AB23" s="50">
        <f>'2'!H24*1000</f>
        <v>133161954368.66679</v>
      </c>
      <c r="AC23" s="50">
        <f>'2'!J24*1000</f>
        <v>121995604365.60916</v>
      </c>
      <c r="AD23" s="134">
        <f>'2'!W24*1000</f>
        <v>94245885974.165314</v>
      </c>
    </row>
    <row r="24" spans="1:30" ht="13.65" customHeight="1">
      <c r="A24" s="1296" t="s">
        <v>17</v>
      </c>
      <c r="B24" s="1296"/>
      <c r="C24" s="1296"/>
      <c r="D24" s="32"/>
      <c r="E24" s="786"/>
      <c r="F24" s="787"/>
      <c r="G24" s="787"/>
      <c r="H24" s="773"/>
      <c r="I24" s="773"/>
      <c r="J24" s="668"/>
      <c r="K24" s="668"/>
      <c r="L24" s="668"/>
      <c r="M24" s="668"/>
      <c r="N24" s="668"/>
      <c r="O24" s="668"/>
      <c r="P24" s="668"/>
      <c r="Q24" s="626"/>
      <c r="R24" s="626"/>
      <c r="S24" s="626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</row>
    <row r="25" spans="1:30" ht="13.65" customHeight="1">
      <c r="A25" s="34"/>
      <c r="B25" s="595" t="s">
        <v>301</v>
      </c>
      <c r="C25" s="34"/>
      <c r="D25" s="594"/>
      <c r="E25" s="788">
        <f>'30'!R25</f>
        <v>3.1850200694548736</v>
      </c>
      <c r="F25" s="777">
        <f>'30'!S25</f>
        <v>2.3365151491522096</v>
      </c>
      <c r="G25" s="777">
        <f>'30'!T25</f>
        <v>0.84850492030265556</v>
      </c>
      <c r="H25" s="778">
        <f t="shared" ref="H25:H30" si="23">U25/T25</f>
        <v>14.316615843386733</v>
      </c>
      <c r="I25" s="778">
        <f t="shared" ref="I25:I30" si="24">V25/T25</f>
        <v>21.853454704603038</v>
      </c>
      <c r="J25" s="668">
        <f t="shared" ref="J25:J30" si="25">W25/T25</f>
        <v>7868367.4371368717</v>
      </c>
      <c r="K25" s="668">
        <f t="shared" ref="K25:K30" si="26">X25/T25</f>
        <v>2188606.4229344754</v>
      </c>
      <c r="L25" s="668">
        <f t="shared" ref="L25:L30" si="27">Y25/T25</f>
        <v>3679869.4882526034</v>
      </c>
      <c r="M25" s="668">
        <f t="shared" ref="M25:M30" si="28">Z25/T25</f>
        <v>173345.92710195266</v>
      </c>
      <c r="N25" s="668">
        <f t="shared" ref="N25:N30" si="29">AA25/T25</f>
        <v>4048689.8359389775</v>
      </c>
      <c r="O25" s="668">
        <f t="shared" ref="O25:O30" si="30">AB25/T25</f>
        <v>812066.44236329605</v>
      </c>
      <c r="P25" s="668">
        <f t="shared" ref="P25:P30" si="31">AC25/T25</f>
        <v>733289.10384838749</v>
      </c>
      <c r="Q25" s="632">
        <f t="shared" ref="Q25:Q30" si="32">AA25/AD25</f>
        <v>7.8442128164841236</v>
      </c>
      <c r="R25" s="632">
        <f t="shared" ref="R25:R30" si="33">Z25/AD25</f>
        <v>0.33585243576533491</v>
      </c>
      <c r="S25" s="632">
        <f t="shared" ref="S25:S30" si="34">AC25/AD25</f>
        <v>1.420725227093532</v>
      </c>
      <c r="T25" s="169">
        <f>'2'!R26</f>
        <v>40914.607339973896</v>
      </c>
      <c r="U25" s="169">
        <f>'2'!U26</f>
        <v>585758.7156694174</v>
      </c>
      <c r="V25" s="169">
        <f>'2'!V26</f>
        <v>894125.51826073858</v>
      </c>
      <c r="W25" s="169">
        <f>'2'!L26*1000</f>
        <v>321931164097.09186</v>
      </c>
      <c r="X25" s="169">
        <f>'2'!M26*1000</f>
        <v>89545972416.108902</v>
      </c>
      <c r="Y25" s="169">
        <f>'22'!F25*1000</f>
        <v>150560415174.20596</v>
      </c>
      <c r="Z25" s="169">
        <f>'18'!Z25*1000</f>
        <v>7092380541.3601322</v>
      </c>
      <c r="AA25" s="169">
        <f>'2'!G26*1000</f>
        <v>165650554878.78659</v>
      </c>
      <c r="AB25" s="169">
        <f>'2'!H26*1000</f>
        <v>33225379623.263802</v>
      </c>
      <c r="AC25" s="169">
        <f>'2'!J26*1000</f>
        <v>30002235750.638115</v>
      </c>
      <c r="AD25" s="134">
        <f>'2'!W26*1000</f>
        <v>21117549810.821335</v>
      </c>
    </row>
    <row r="26" spans="1:30" ht="13.65" customHeight="1">
      <c r="A26" s="34"/>
      <c r="B26" s="595" t="s">
        <v>850</v>
      </c>
      <c r="C26" s="34"/>
      <c r="D26" s="594"/>
      <c r="E26" s="788">
        <f>'30'!R26</f>
        <v>13.308895996862688</v>
      </c>
      <c r="F26" s="777">
        <f>'30'!S26</f>
        <v>10.382035810055541</v>
      </c>
      <c r="G26" s="777">
        <f>'30'!T26</f>
        <v>2.9268601868071538</v>
      </c>
      <c r="H26" s="778">
        <f t="shared" si="23"/>
        <v>6.9423228366501402</v>
      </c>
      <c r="I26" s="778">
        <f t="shared" si="24"/>
        <v>10.680970037759646</v>
      </c>
      <c r="J26" s="668">
        <f t="shared" si="25"/>
        <v>12735141.557828663</v>
      </c>
      <c r="K26" s="668">
        <f t="shared" si="26"/>
        <v>1996651.5277918039</v>
      </c>
      <c r="L26" s="668">
        <f t="shared" si="27"/>
        <v>3741612.1346745179</v>
      </c>
      <c r="M26" s="668">
        <f t="shared" si="28"/>
        <v>45348.145800590799</v>
      </c>
      <c r="N26" s="668">
        <f t="shared" si="29"/>
        <v>3908483.0985700004</v>
      </c>
      <c r="O26" s="668">
        <f t="shared" si="30"/>
        <v>844454.98122251325</v>
      </c>
      <c r="P26" s="668">
        <f t="shared" si="31"/>
        <v>756555.88864853221</v>
      </c>
      <c r="Q26" s="632">
        <f t="shared" si="32"/>
        <v>5.9124516378197232</v>
      </c>
      <c r="R26" s="632">
        <f t="shared" si="33"/>
        <v>6.859917572852943E-2</v>
      </c>
      <c r="S26" s="632">
        <f t="shared" si="34"/>
        <v>1.1444593695643066</v>
      </c>
      <c r="T26" s="169">
        <f>'2'!R27</f>
        <v>23119.083623679941</v>
      </c>
      <c r="U26" s="169">
        <f>'2'!U27</f>
        <v>160500.14220309752</v>
      </c>
      <c r="V26" s="169">
        <f>'2'!V27</f>
        <v>246934.23948498516</v>
      </c>
      <c r="W26" s="169">
        <f>'2'!L27*1000</f>
        <v>294424802634.84247</v>
      </c>
      <c r="X26" s="169">
        <f>'2'!M27*1000</f>
        <v>46160753638.367027</v>
      </c>
      <c r="Y26" s="169">
        <f>'22'!F26*1000</f>
        <v>86502643828.915787</v>
      </c>
      <c r="Z26" s="169">
        <f>'18'!Z26*1000</f>
        <v>1048407574.9426889</v>
      </c>
      <c r="AA26" s="169">
        <f>'2'!G27*1000</f>
        <v>90360547597.579529</v>
      </c>
      <c r="AB26" s="169">
        <f>'2'!H27*1000</f>
        <v>19523025327.316357</v>
      </c>
      <c r="AC26" s="169">
        <f>'2'!J27*1000</f>
        <v>17490878855.652905</v>
      </c>
      <c r="AD26" s="134">
        <f>'2'!W27*1000</f>
        <v>15283092891.547253</v>
      </c>
    </row>
    <row r="27" spans="1:30" ht="13.65" customHeight="1">
      <c r="A27" s="34"/>
      <c r="B27" s="595" t="s">
        <v>851</v>
      </c>
      <c r="C27" s="34"/>
      <c r="D27" s="594"/>
      <c r="E27" s="788">
        <f>'30'!R27</f>
        <v>28.399781369680568</v>
      </c>
      <c r="F27" s="777">
        <f>'30'!S27</f>
        <v>22.938219768810988</v>
      </c>
      <c r="G27" s="777">
        <f>'30'!T27</f>
        <v>5.4615616008695804</v>
      </c>
      <c r="H27" s="778">
        <f t="shared" si="23"/>
        <v>6.1713621290964147</v>
      </c>
      <c r="I27" s="778">
        <f t="shared" si="24"/>
        <v>8.3312123289052291</v>
      </c>
      <c r="J27" s="668">
        <f t="shared" si="25"/>
        <v>15155816.901596133</v>
      </c>
      <c r="K27" s="668">
        <f t="shared" si="26"/>
        <v>1758357.5768277147</v>
      </c>
      <c r="L27" s="668">
        <f t="shared" si="27"/>
        <v>4009499.6717103962</v>
      </c>
      <c r="M27" s="668">
        <f t="shared" si="28"/>
        <v>160647.32441465298</v>
      </c>
      <c r="N27" s="668">
        <f t="shared" si="29"/>
        <v>4225981.4132809592</v>
      </c>
      <c r="O27" s="668">
        <f t="shared" si="30"/>
        <v>1018791.8979805293</v>
      </c>
      <c r="P27" s="668">
        <f t="shared" si="31"/>
        <v>942284.04709307954</v>
      </c>
      <c r="Q27" s="632">
        <f t="shared" si="32"/>
        <v>5.6022286052596186</v>
      </c>
      <c r="R27" s="632">
        <f t="shared" si="33"/>
        <v>0.21296426751093156</v>
      </c>
      <c r="S27" s="632">
        <f t="shared" si="34"/>
        <v>1.2491514104427253</v>
      </c>
      <c r="T27" s="169">
        <f>'2'!R28</f>
        <v>27569.811246158373</v>
      </c>
      <c r="U27" s="169">
        <f>'2'!U28</f>
        <v>170143.28903087822</v>
      </c>
      <c r="V27" s="169">
        <f>'2'!V28</f>
        <v>229689.95135958467</v>
      </c>
      <c r="W27" s="169">
        <f>'2'!L28*1000</f>
        <v>417843011258.34222</v>
      </c>
      <c r="X27" s="169">
        <f>'2'!M28*1000</f>
        <v>48477586496.392517</v>
      </c>
      <c r="Y27" s="169">
        <f>'22'!F27*1000</f>
        <v>110541149140.58958</v>
      </c>
      <c r="Z27" s="169">
        <f>'18'!Z27*1000</f>
        <v>4429016411.3123522</v>
      </c>
      <c r="AA27" s="169">
        <f>'2'!G28*1000</f>
        <v>116509509893.92964</v>
      </c>
      <c r="AB27" s="169">
        <f>'2'!H28*1000</f>
        <v>28087900326.438633</v>
      </c>
      <c r="AC27" s="169">
        <f>'2'!J28*1000</f>
        <v>25978593318.62241</v>
      </c>
      <c r="AD27" s="134">
        <f>'2'!W28*1000</f>
        <v>20796993143.861603</v>
      </c>
    </row>
    <row r="28" spans="1:30" ht="13.65" customHeight="1">
      <c r="A28" s="34"/>
      <c r="B28" s="595" t="s">
        <v>852</v>
      </c>
      <c r="C28" s="34"/>
      <c r="D28" s="594"/>
      <c r="E28" s="788">
        <f>'30'!R28</f>
        <v>67.233860816482306</v>
      </c>
      <c r="F28" s="777">
        <f>'30'!S28</f>
        <v>51.950101779742994</v>
      </c>
      <c r="G28" s="777">
        <f>'30'!T28</f>
        <v>15.283759036739301</v>
      </c>
      <c r="H28" s="778">
        <f t="shared" si="23"/>
        <v>22.25131615219291</v>
      </c>
      <c r="I28" s="778">
        <f t="shared" si="24"/>
        <v>15.577239677848835</v>
      </c>
      <c r="J28" s="668">
        <f t="shared" si="25"/>
        <v>24566851.18404296</v>
      </c>
      <c r="K28" s="668">
        <f t="shared" si="26"/>
        <v>1834169.2651282409</v>
      </c>
      <c r="L28" s="668">
        <f t="shared" si="27"/>
        <v>4707354.4478709409</v>
      </c>
      <c r="M28" s="668">
        <f t="shared" si="28"/>
        <v>339641.53271090612</v>
      </c>
      <c r="N28" s="668">
        <f t="shared" si="29"/>
        <v>4814226.9663635446</v>
      </c>
      <c r="O28" s="668">
        <f t="shared" si="30"/>
        <v>1430096.1486077516</v>
      </c>
      <c r="P28" s="668">
        <f t="shared" si="31"/>
        <v>1331245.7940611797</v>
      </c>
      <c r="Q28" s="632">
        <f t="shared" si="32"/>
        <v>4.708340293516132</v>
      </c>
      <c r="R28" s="632">
        <f t="shared" si="33"/>
        <v>0.33217127588445688</v>
      </c>
      <c r="S28" s="632">
        <f t="shared" si="34"/>
        <v>1.301965664798449</v>
      </c>
      <c r="T28" s="169">
        <f>'2'!R29</f>
        <v>11802.579770483246</v>
      </c>
      <c r="U28" s="169">
        <f>'2'!U29</f>
        <v>262622.93388449913</v>
      </c>
      <c r="V28" s="169">
        <f>'2'!V29</f>
        <v>183851.61390174762</v>
      </c>
      <c r="W28" s="169">
        <f>'2'!L29*1000</f>
        <v>289952220809.25781</v>
      </c>
      <c r="X28" s="169">
        <f>'2'!M29*1000</f>
        <v>21647929064.244698</v>
      </c>
      <c r="Y28" s="169">
        <f>'22'!F28*1000</f>
        <v>55558926378.93589</v>
      </c>
      <c r="Z28" s="169">
        <f>'18'!Z28*1000</f>
        <v>4008646283.1896639</v>
      </c>
      <c r="AA28" s="169">
        <f>'2'!G29*1000</f>
        <v>56820297803.717293</v>
      </c>
      <c r="AB28" s="169">
        <f>'2'!H29*1000</f>
        <v>16878823873.403851</v>
      </c>
      <c r="AC28" s="169">
        <f>'2'!J29*1000</f>
        <v>15712134678.527386</v>
      </c>
      <c r="AD28" s="134">
        <f>'2'!W29*1000</f>
        <v>12068010012.352903</v>
      </c>
    </row>
    <row r="29" spans="1:30" ht="13.65" customHeight="1">
      <c r="A29" s="34"/>
      <c r="B29" s="595" t="s">
        <v>853</v>
      </c>
      <c r="C29" s="34"/>
      <c r="D29" s="594"/>
      <c r="E29" s="788">
        <f>'30'!R29</f>
        <v>165.66367255242344</v>
      </c>
      <c r="F29" s="777">
        <f>'30'!S29</f>
        <v>134.35895637570795</v>
      </c>
      <c r="G29" s="777">
        <f>'30'!T29</f>
        <v>31.304716176715473</v>
      </c>
      <c r="H29" s="778">
        <f t="shared" si="23"/>
        <v>5.8093943375526909</v>
      </c>
      <c r="I29" s="778">
        <f t="shared" si="24"/>
        <v>11.042742759972448</v>
      </c>
      <c r="J29" s="668">
        <f t="shared" si="25"/>
        <v>39100436.822367817</v>
      </c>
      <c r="K29" s="668">
        <f t="shared" si="26"/>
        <v>1953417.9093292828</v>
      </c>
      <c r="L29" s="668">
        <f t="shared" si="27"/>
        <v>4541825.2451936631</v>
      </c>
      <c r="M29" s="668">
        <f t="shared" si="28"/>
        <v>271213.10925823881</v>
      </c>
      <c r="N29" s="668">
        <f t="shared" si="29"/>
        <v>4764619.7039753785</v>
      </c>
      <c r="O29" s="668">
        <f t="shared" si="30"/>
        <v>1294833.5782924264</v>
      </c>
      <c r="P29" s="668">
        <f t="shared" si="31"/>
        <v>1191596.5910836915</v>
      </c>
      <c r="Q29" s="632">
        <f t="shared" si="32"/>
        <v>4.9250826257171951</v>
      </c>
      <c r="R29" s="632">
        <f t="shared" si="33"/>
        <v>0.28034702773025216</v>
      </c>
      <c r="S29" s="632">
        <f t="shared" si="34"/>
        <v>1.2317271959215434</v>
      </c>
      <c r="T29" s="169">
        <f>'2'!R30</f>
        <v>12029.614285092721</v>
      </c>
      <c r="U29" s="169">
        <f>'2'!U30</f>
        <v>69884.773110760609</v>
      </c>
      <c r="V29" s="169">
        <f>'2'!V30</f>
        <v>132839.93605196878</v>
      </c>
      <c r="W29" s="169">
        <f>'2'!L30*1000</f>
        <v>470363173351.72131</v>
      </c>
      <c r="X29" s="169">
        <f>'2'!M30*1000</f>
        <v>23498863986.823498</v>
      </c>
      <c r="Y29" s="169">
        <f>'22'!F29*1000</f>
        <v>54636405849.97644</v>
      </c>
      <c r="Z29" s="169">
        <f>'18'!Z29*1000</f>
        <v>3262589093.4373221</v>
      </c>
      <c r="AA29" s="169">
        <f>'2'!G30*1000</f>
        <v>57316537253.976463</v>
      </c>
      <c r="AB29" s="169">
        <f>'2'!H30*1000</f>
        <v>15576348510.244297</v>
      </c>
      <c r="AC29" s="169">
        <f>'2'!J30*1000</f>
        <v>14334447374.168165</v>
      </c>
      <c r="AD29" s="134">
        <f>'2'!W30*1000</f>
        <v>11637680341.582081</v>
      </c>
    </row>
    <row r="30" spans="1:30" ht="13.65" customHeight="1">
      <c r="A30" s="34"/>
      <c r="B30" s="595" t="s">
        <v>306</v>
      </c>
      <c r="C30" s="34"/>
      <c r="D30" s="594"/>
      <c r="E30" s="788">
        <f>'30'!R30</f>
        <v>668</v>
      </c>
      <c r="F30" s="777">
        <f>'30'!S30</f>
        <v>540.40740740740739</v>
      </c>
      <c r="G30" s="777">
        <f>'30'!T30</f>
        <v>127.5925925925926</v>
      </c>
      <c r="H30" s="778">
        <f t="shared" si="23"/>
        <v>27.557017076957194</v>
      </c>
      <c r="I30" s="778">
        <f t="shared" si="24"/>
        <v>12.939759370148591</v>
      </c>
      <c r="J30" s="668">
        <f t="shared" si="25"/>
        <v>45298990.338988684</v>
      </c>
      <c r="K30" s="668">
        <f t="shared" si="26"/>
        <v>1366677.9753271234</v>
      </c>
      <c r="L30" s="668">
        <f t="shared" si="27"/>
        <v>4305456.115713018</v>
      </c>
      <c r="M30" s="668">
        <f t="shared" si="28"/>
        <v>427800.22560434684</v>
      </c>
      <c r="N30" s="668">
        <f t="shared" si="29"/>
        <v>4460245.1657241071</v>
      </c>
      <c r="O30" s="668">
        <f t="shared" si="30"/>
        <v>1101711.9487691282</v>
      </c>
      <c r="P30" s="668">
        <f t="shared" si="31"/>
        <v>1024468.528942116</v>
      </c>
      <c r="Q30" s="632">
        <f t="shared" si="32"/>
        <v>6.0292015304109219</v>
      </c>
      <c r="R30" s="632">
        <f t="shared" si="33"/>
        <v>0.57828520161741492</v>
      </c>
      <c r="S30" s="632">
        <f t="shared" si="34"/>
        <v>1.3848402930902248</v>
      </c>
      <c r="T30" s="169">
        <f>'2'!R31</f>
        <v>18036</v>
      </c>
      <c r="U30" s="169">
        <f>'2'!U31</f>
        <v>497018.36</v>
      </c>
      <c r="V30" s="169">
        <f>'2'!V31</f>
        <v>233381.5</v>
      </c>
      <c r="W30" s="169">
        <f>'2'!L31*1000</f>
        <v>817012589753.99988</v>
      </c>
      <c r="X30" s="169">
        <f>'2'!M31*1000</f>
        <v>24649403963</v>
      </c>
      <c r="Y30" s="169">
        <f>'22'!F30*1000</f>
        <v>77653206503</v>
      </c>
      <c r="Z30" s="169">
        <f>'18'!Z30*1000</f>
        <v>7715804869</v>
      </c>
      <c r="AA30" s="169">
        <f>'2'!G31*1000</f>
        <v>80444981809</v>
      </c>
      <c r="AB30" s="169">
        <f>'2'!H31*1000</f>
        <v>19870476707.999996</v>
      </c>
      <c r="AC30" s="169">
        <f>'2'!J31*1000</f>
        <v>18477314388.000004</v>
      </c>
      <c r="AD30" s="134">
        <f>'2'!W31*1000</f>
        <v>13342559774</v>
      </c>
    </row>
    <row r="31" spans="1:30" ht="13.65" customHeight="1">
      <c r="A31" s="1100" t="s">
        <v>18</v>
      </c>
      <c r="B31" s="1100"/>
      <c r="C31" s="1100"/>
      <c r="D31" s="2"/>
      <c r="E31" s="775"/>
      <c r="F31" s="777"/>
      <c r="G31" s="777"/>
      <c r="H31" s="778"/>
      <c r="I31" s="778"/>
      <c r="J31" s="668"/>
      <c r="K31" s="668"/>
      <c r="L31" s="668"/>
      <c r="M31" s="668"/>
      <c r="N31" s="668"/>
      <c r="O31" s="668"/>
      <c r="P31" s="668"/>
      <c r="Q31" s="632"/>
      <c r="R31" s="632"/>
      <c r="S31" s="632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</row>
    <row r="32" spans="1:30" ht="13.65" customHeight="1">
      <c r="A32" s="98"/>
      <c r="B32" s="62" t="s">
        <v>487</v>
      </c>
      <c r="C32" s="98"/>
      <c r="D32" s="46"/>
      <c r="E32" s="788">
        <f>'30'!R32</f>
        <v>2.6542692029650841</v>
      </c>
      <c r="F32" s="777">
        <f>'30'!S32</f>
        <v>1.9703832950602691</v>
      </c>
      <c r="G32" s="777">
        <f>'30'!T32</f>
        <v>0.68388590790481696</v>
      </c>
      <c r="H32" s="778">
        <f t="shared" ref="H32:H41" si="35">U32/T32</f>
        <v>15.266485935827239</v>
      </c>
      <c r="I32" s="778">
        <f t="shared" ref="I32:I41" si="36">V32/T32</f>
        <v>25.093461229710595</v>
      </c>
      <c r="J32" s="668">
        <f t="shared" ref="J32:J41" si="37">W32/T32</f>
        <v>6995377.4038729174</v>
      </c>
      <c r="K32" s="668">
        <f t="shared" ref="K32:K41" si="38">X32/T32</f>
        <v>1816104.5588879967</v>
      </c>
      <c r="L32" s="668">
        <f t="shared" ref="L32:L41" si="39">Y32/T32</f>
        <v>580603.14768448216</v>
      </c>
      <c r="M32" s="668">
        <f t="shared" ref="M32:M41" si="40">Z32/T32</f>
        <v>-225681.05336766591</v>
      </c>
      <c r="N32" s="668">
        <f t="shared" ref="N32:N41" si="41">AA32/T32</f>
        <v>1052234.0237668348</v>
      </c>
      <c r="O32" s="668">
        <f t="shared" ref="O32:O41" si="42">AB32/T32</f>
        <v>122069.49316508391</v>
      </c>
      <c r="P32" s="668">
        <f t="shared" ref="P32:P41" si="43">AC32/T32</f>
        <v>73947.484270084125</v>
      </c>
      <c r="Q32" s="632">
        <f t="shared" ref="Q32:Q41" si="44">AA32/AD32</f>
        <v>3.9580159093322727</v>
      </c>
      <c r="R32" s="632">
        <f t="shared" ref="R32:R41" si="45">Z32/AD32</f>
        <v>-0.84890735282099472</v>
      </c>
      <c r="S32" s="632">
        <f t="shared" ref="S32:S41" si="46">AC32/AD32</f>
        <v>0.27815610651737233</v>
      </c>
      <c r="T32" s="169">
        <f>'2'!R33</f>
        <v>17560.052274225094</v>
      </c>
      <c r="U32" s="169">
        <f>'2'!U33</f>
        <v>268080.29107684852</v>
      </c>
      <c r="V32" s="169">
        <f>'2'!V33</f>
        <v>440642.49093495874</v>
      </c>
      <c r="W32" s="169">
        <f>'2'!L33*1000</f>
        <v>122839192889.94145</v>
      </c>
      <c r="X32" s="169">
        <f>'2'!M33*1000</f>
        <v>31890890989.531727</v>
      </c>
      <c r="Y32" s="169">
        <f>'22'!F32*1000</f>
        <v>10195421623.91914</v>
      </c>
      <c r="Z32" s="169">
        <f>'18'!Z32*1000</f>
        <v>-3962971094.4383965</v>
      </c>
      <c r="AA32" s="169">
        <f>'2'!G33*1000</f>
        <v>18477284462.063828</v>
      </c>
      <c r="AB32" s="169">
        <f>'2'!H33*1000</f>
        <v>2143546681.0670364</v>
      </c>
      <c r="AC32" s="169">
        <f>'2'!J33*1000</f>
        <v>1298521689.3301151</v>
      </c>
      <c r="AD32" s="134">
        <f>'2'!W33*1000</f>
        <v>4668319907.0771275</v>
      </c>
    </row>
    <row r="33" spans="1:30" ht="13.65" customHeight="1">
      <c r="A33" s="98"/>
      <c r="B33" s="62" t="s">
        <v>488</v>
      </c>
      <c r="C33" s="98"/>
      <c r="D33" s="46"/>
      <c r="E33" s="788">
        <f>'30'!R33</f>
        <v>3.6330790752202256</v>
      </c>
      <c r="F33" s="777">
        <f>'30'!S33</f>
        <v>2.8011880578770856</v>
      </c>
      <c r="G33" s="777">
        <f>'30'!T33</f>
        <v>0.83189101734313975</v>
      </c>
      <c r="H33" s="778">
        <f t="shared" si="35"/>
        <v>12.197119272311621</v>
      </c>
      <c r="I33" s="778">
        <f t="shared" si="36"/>
        <v>18.754520257347526</v>
      </c>
      <c r="J33" s="668">
        <f t="shared" si="37"/>
        <v>5529810.9465337023</v>
      </c>
      <c r="K33" s="668">
        <f t="shared" si="38"/>
        <v>2345000.6901256125</v>
      </c>
      <c r="L33" s="668">
        <f t="shared" si="39"/>
        <v>2130349.7119005378</v>
      </c>
      <c r="M33" s="668">
        <f t="shared" si="40"/>
        <v>99576.950439381937</v>
      </c>
      <c r="N33" s="668">
        <f t="shared" si="41"/>
        <v>2186556.5912042814</v>
      </c>
      <c r="O33" s="668">
        <f t="shared" si="42"/>
        <v>579407.282432487</v>
      </c>
      <c r="P33" s="668">
        <f t="shared" si="43"/>
        <v>512747.97833685012</v>
      </c>
      <c r="Q33" s="632">
        <f t="shared" si="44"/>
        <v>5.5620135582809853</v>
      </c>
      <c r="R33" s="632">
        <f t="shared" si="45"/>
        <v>0.25329705650612733</v>
      </c>
      <c r="S33" s="632">
        <f t="shared" si="46"/>
        <v>1.3042933436815323</v>
      </c>
      <c r="T33" s="169">
        <f>'2'!R34</f>
        <v>7780.4839602991369</v>
      </c>
      <c r="U33" s="169">
        <f>'2'!U34</f>
        <v>94899.490860076054</v>
      </c>
      <c r="V33" s="169">
        <f>'2'!V34</f>
        <v>145919.24404539767</v>
      </c>
      <c r="W33" s="169">
        <f>'2'!L34*1000</f>
        <v>43024605372.992058</v>
      </c>
      <c r="X33" s="169">
        <f>'2'!M34*1000</f>
        <v>18245240256.412735</v>
      </c>
      <c r="Y33" s="169">
        <f>'22'!F33*1000</f>
        <v>16575151763.270023</v>
      </c>
      <c r="Z33" s="169">
        <f>'18'!Z33*1000</f>
        <v>774756865.70911324</v>
      </c>
      <c r="AA33" s="169">
        <f>'2'!G34*1000</f>
        <v>17012468486.15127</v>
      </c>
      <c r="AB33" s="169">
        <f>'2'!H34*1000</f>
        <v>4508069067.4464769</v>
      </c>
      <c r="AC33" s="169">
        <f>'2'!J34*1000</f>
        <v>3989427421.1256719</v>
      </c>
      <c r="AD33" s="134">
        <f>'2'!W34*1000</f>
        <v>3058688783.8168449</v>
      </c>
    </row>
    <row r="34" spans="1:30" ht="13.65" customHeight="1">
      <c r="A34" s="42"/>
      <c r="B34" s="62" t="s">
        <v>489</v>
      </c>
      <c r="C34" s="42"/>
      <c r="D34" s="46"/>
      <c r="E34" s="788">
        <f>'30'!R34</f>
        <v>6.1735614936003724</v>
      </c>
      <c r="F34" s="777">
        <f>'30'!S34</f>
        <v>4.7255248222166797</v>
      </c>
      <c r="G34" s="777">
        <f>'30'!T34</f>
        <v>1.4480366713836912</v>
      </c>
      <c r="H34" s="778">
        <f t="shared" si="35"/>
        <v>7.9717215752353328</v>
      </c>
      <c r="I34" s="778">
        <f t="shared" si="36"/>
        <v>13.068900708564103</v>
      </c>
      <c r="J34" s="668">
        <f t="shared" si="37"/>
        <v>4485234.3079963364</v>
      </c>
      <c r="K34" s="668">
        <f t="shared" si="38"/>
        <v>1404176.0107853422</v>
      </c>
      <c r="L34" s="668">
        <f t="shared" si="39"/>
        <v>2381468.6351395543</v>
      </c>
      <c r="M34" s="668">
        <f t="shared" si="40"/>
        <v>175950.92716119206</v>
      </c>
      <c r="N34" s="668">
        <f t="shared" si="41"/>
        <v>2520314.7237845021</v>
      </c>
      <c r="O34" s="668">
        <f t="shared" si="42"/>
        <v>630222.53341863665</v>
      </c>
      <c r="P34" s="668">
        <f t="shared" si="43"/>
        <v>580202.73486919398</v>
      </c>
      <c r="Q34" s="632">
        <f t="shared" si="44"/>
        <v>6.6424284087303791</v>
      </c>
      <c r="R34" s="632">
        <f t="shared" si="45"/>
        <v>0.46372836935339995</v>
      </c>
      <c r="S34" s="632">
        <f t="shared" si="46"/>
        <v>1.5291562964529679</v>
      </c>
      <c r="T34" s="169">
        <f>'2'!R35</f>
        <v>16367.220298039994</v>
      </c>
      <c r="U34" s="169">
        <f>'2'!U35</f>
        <v>130474.92317651509</v>
      </c>
      <c r="V34" s="169">
        <f>'2'!V35</f>
        <v>213901.57695027965</v>
      </c>
      <c r="W34" s="169">
        <f>'2'!L35*1000</f>
        <v>73410818007.303009</v>
      </c>
      <c r="X34" s="169">
        <f>'2'!M35*1000</f>
        <v>22982458105.746677</v>
      </c>
      <c r="Y34" s="169">
        <f>'22'!F34*1000</f>
        <v>38978021784.201714</v>
      </c>
      <c r="Z34" s="169">
        <f>'18'!Z34*1000</f>
        <v>2879827586.4916191</v>
      </c>
      <c r="AA34" s="169">
        <f>'2'!G35*1000</f>
        <v>41250546304.574768</v>
      </c>
      <c r="AB34" s="169">
        <f>'2'!H35*1000</f>
        <v>10314991041.251698</v>
      </c>
      <c r="AC34" s="169">
        <f>'2'!J35*1000</f>
        <v>9496305979.1293888</v>
      </c>
      <c r="AD34" s="134">
        <f>'2'!W35*1000</f>
        <v>6210160466.3676481</v>
      </c>
    </row>
    <row r="35" spans="1:30" ht="13.65" customHeight="1">
      <c r="A35" s="42"/>
      <c r="B35" s="62" t="s">
        <v>490</v>
      </c>
      <c r="C35" s="42"/>
      <c r="D35" s="46"/>
      <c r="E35" s="788">
        <f>'30'!R35</f>
        <v>10.200384647401965</v>
      </c>
      <c r="F35" s="777">
        <f>'30'!S35</f>
        <v>7.9357526799258631</v>
      </c>
      <c r="G35" s="777">
        <f>'30'!T35</f>
        <v>2.2646319674761091</v>
      </c>
      <c r="H35" s="778">
        <f t="shared" si="35"/>
        <v>6.9213568604173537</v>
      </c>
      <c r="I35" s="778">
        <f t="shared" si="36"/>
        <v>9.981634953517915</v>
      </c>
      <c r="J35" s="668">
        <f t="shared" si="37"/>
        <v>7890249.0825509168</v>
      </c>
      <c r="K35" s="668">
        <f t="shared" si="38"/>
        <v>1711797.2543416051</v>
      </c>
      <c r="L35" s="668">
        <f t="shared" si="39"/>
        <v>2985829.9536390319</v>
      </c>
      <c r="M35" s="668">
        <f t="shared" si="40"/>
        <v>168403.95730893264</v>
      </c>
      <c r="N35" s="668">
        <f t="shared" si="41"/>
        <v>3196700.5440462464</v>
      </c>
      <c r="O35" s="668">
        <f t="shared" si="42"/>
        <v>798346.27175240789</v>
      </c>
      <c r="P35" s="668">
        <f t="shared" si="43"/>
        <v>726340.97816484107</v>
      </c>
      <c r="Q35" s="632">
        <f t="shared" si="44"/>
        <v>6.3206289344238513</v>
      </c>
      <c r="R35" s="632">
        <f t="shared" si="45"/>
        <v>0.33297423720866359</v>
      </c>
      <c r="S35" s="632">
        <f t="shared" si="46"/>
        <v>1.4361469707873897</v>
      </c>
      <c r="T35" s="169">
        <f>'2'!R36</f>
        <v>25023.111997428867</v>
      </c>
      <c r="U35" s="169">
        <f>'2'!U36</f>
        <v>173193.88789239607</v>
      </c>
      <c r="V35" s="169">
        <f>'2'!V36</f>
        <v>249771.56935932947</v>
      </c>
      <c r="W35" s="169">
        <f>'2'!L36*1000</f>
        <v>197438586480.28195</v>
      </c>
      <c r="X35" s="169">
        <f>'2'!M36*1000</f>
        <v>42834494412.281212</v>
      </c>
      <c r="Y35" s="169">
        <f>'22'!F35*1000</f>
        <v>74714757335.187332</v>
      </c>
      <c r="Z35" s="169">
        <f>'18'!Z35*1000</f>
        <v>4213991084.551651</v>
      </c>
      <c r="AA35" s="169">
        <f>'2'!G36*1000</f>
        <v>79991395735.911011</v>
      </c>
      <c r="AB35" s="169">
        <f>'2'!H36*1000</f>
        <v>19977108170.790283</v>
      </c>
      <c r="AC35" s="169">
        <f>'2'!J36*1000</f>
        <v>18175311644.940853</v>
      </c>
      <c r="AD35" s="134">
        <f>'2'!W36*1000</f>
        <v>12655606991.933393</v>
      </c>
    </row>
    <row r="36" spans="1:30" ht="13.65" customHeight="1">
      <c r="A36" s="42"/>
      <c r="B36" s="62" t="s">
        <v>491</v>
      </c>
      <c r="C36" s="42"/>
      <c r="D36" s="46"/>
      <c r="E36" s="788">
        <f>'30'!R36</f>
        <v>15.130957019233973</v>
      </c>
      <c r="F36" s="777">
        <f>'30'!S36</f>
        <v>11.747943769388826</v>
      </c>
      <c r="G36" s="777">
        <f>'30'!T36</f>
        <v>3.3830132498451406</v>
      </c>
      <c r="H36" s="778">
        <f t="shared" si="35"/>
        <v>9.6963835974083921</v>
      </c>
      <c r="I36" s="778">
        <f t="shared" si="36"/>
        <v>12.428651607558097</v>
      </c>
      <c r="J36" s="668">
        <f t="shared" si="37"/>
        <v>14185536.036197988</v>
      </c>
      <c r="K36" s="668">
        <f t="shared" si="38"/>
        <v>1871196.4943769304</v>
      </c>
      <c r="L36" s="668">
        <f t="shared" si="39"/>
        <v>4630205.6121633155</v>
      </c>
      <c r="M36" s="668">
        <f t="shared" si="40"/>
        <v>103106.65378316653</v>
      </c>
      <c r="N36" s="668">
        <f t="shared" si="41"/>
        <v>4936335.2381719677</v>
      </c>
      <c r="O36" s="668">
        <f t="shared" si="42"/>
        <v>963457.9495586144</v>
      </c>
      <c r="P36" s="668">
        <f t="shared" si="43"/>
        <v>864315.53216535004</v>
      </c>
      <c r="Q36" s="632">
        <f t="shared" si="44"/>
        <v>7.05229833906954</v>
      </c>
      <c r="R36" s="632">
        <f t="shared" si="45"/>
        <v>0.14730338361122308</v>
      </c>
      <c r="S36" s="632">
        <f t="shared" si="46"/>
        <v>1.2348049104904326</v>
      </c>
      <c r="T36" s="169">
        <f>'2'!R37</f>
        <v>16061.928730062227</v>
      </c>
      <c r="U36" s="169">
        <f>'2'!U37</f>
        <v>155742.62228091797</v>
      </c>
      <c r="V36" s="169">
        <f>'2'!V37</f>
        <v>199628.11633137148</v>
      </c>
      <c r="W36" s="169">
        <f>'2'!L37*1000</f>
        <v>227847068811.14151</v>
      </c>
      <c r="X36" s="169">
        <f>'2'!M37*1000</f>
        <v>30055024732.624542</v>
      </c>
      <c r="Y36" s="169">
        <f>'22'!F36*1000</f>
        <v>74370032548.101318</v>
      </c>
      <c r="Z36" s="169">
        <f>'18'!Z36*1000</f>
        <v>1656091724.6604218</v>
      </c>
      <c r="AA36" s="169">
        <f>'2'!G37*1000</f>
        <v>79287064783.212891</v>
      </c>
      <c r="AB36" s="169">
        <f>'2'!H37*1000</f>
        <v>15474992920.222353</v>
      </c>
      <c r="AC36" s="169">
        <f>'2'!J37*1000</f>
        <v>13882574477.925659</v>
      </c>
      <c r="AD36" s="134">
        <f>'2'!W37*1000</f>
        <v>11242726976.53256</v>
      </c>
    </row>
    <row r="37" spans="1:30" ht="13.65" customHeight="1">
      <c r="A37" s="42"/>
      <c r="B37" s="62" t="s">
        <v>492</v>
      </c>
      <c r="C37" s="42"/>
      <c r="D37" s="46"/>
      <c r="E37" s="788">
        <f>'30'!R37</f>
        <v>27.930708531679524</v>
      </c>
      <c r="F37" s="777">
        <f>'30'!S37</f>
        <v>21.760558474271498</v>
      </c>
      <c r="G37" s="777">
        <f>'30'!T37</f>
        <v>6.1701500574080246</v>
      </c>
      <c r="H37" s="778">
        <f t="shared" si="35"/>
        <v>12.346673306224657</v>
      </c>
      <c r="I37" s="778">
        <f t="shared" si="36"/>
        <v>10.605206989806717</v>
      </c>
      <c r="J37" s="668">
        <f t="shared" si="37"/>
        <v>19199863.027769353</v>
      </c>
      <c r="K37" s="668">
        <f t="shared" si="38"/>
        <v>2028822.0681039384</v>
      </c>
      <c r="L37" s="668">
        <f t="shared" si="39"/>
        <v>5738382.4794359589</v>
      </c>
      <c r="M37" s="668">
        <f t="shared" si="40"/>
        <v>160201.97264565676</v>
      </c>
      <c r="N37" s="668">
        <f t="shared" si="41"/>
        <v>6450849.3808722831</v>
      </c>
      <c r="O37" s="668">
        <f t="shared" si="42"/>
        <v>1269634.5876101067</v>
      </c>
      <c r="P37" s="668">
        <f t="shared" si="43"/>
        <v>1165080.2180253249</v>
      </c>
      <c r="Q37" s="632">
        <f t="shared" si="44"/>
        <v>6.6801769490603666</v>
      </c>
      <c r="R37" s="632">
        <f t="shared" si="45"/>
        <v>0.16589714961176266</v>
      </c>
      <c r="S37" s="632">
        <f t="shared" si="46"/>
        <v>1.206498796784276</v>
      </c>
      <c r="T37" s="169">
        <f>'2'!R38</f>
        <v>18757.140386625651</v>
      </c>
      <c r="U37" s="169">
        <f>'2'!U38</f>
        <v>231588.28451265936</v>
      </c>
      <c r="V37" s="169">
        <f>'2'!V38</f>
        <v>198923.35633702824</v>
      </c>
      <c r="W37" s="169">
        <f>'2'!L38*1000</f>
        <v>360134526215.85321</v>
      </c>
      <c r="X37" s="169">
        <f>'2'!M38*1000</f>
        <v>38054900350.90976</v>
      </c>
      <c r="Y37" s="169">
        <f>'22'!F37*1000</f>
        <v>107635645758.93326</v>
      </c>
      <c r="Z37" s="169">
        <f>'18'!Z37*1000</f>
        <v>3004930891.1289463</v>
      </c>
      <c r="AA37" s="169">
        <f>'2'!G38*1000</f>
        <v>120999487449.99858</v>
      </c>
      <c r="AB37" s="169">
        <f>'2'!H38*1000</f>
        <v>23814714199.518337</v>
      </c>
      <c r="AC37" s="169">
        <f>'2'!J38*1000</f>
        <v>21853573211.181438</v>
      </c>
      <c r="AD37" s="134">
        <f>'2'!W38*1000</f>
        <v>18113215918.18288</v>
      </c>
    </row>
    <row r="38" spans="1:30" ht="13.65" customHeight="1">
      <c r="A38" s="42"/>
      <c r="B38" s="62" t="s">
        <v>493</v>
      </c>
      <c r="C38" s="42"/>
      <c r="D38" s="46"/>
      <c r="E38" s="788">
        <f>'30'!R38</f>
        <v>62.246114901819858</v>
      </c>
      <c r="F38" s="777">
        <f>'30'!S38</f>
        <v>48.807725919087545</v>
      </c>
      <c r="G38" s="777">
        <f>'30'!T38</f>
        <v>13.438388982732333</v>
      </c>
      <c r="H38" s="778">
        <f t="shared" si="35"/>
        <v>8.9250417544469869</v>
      </c>
      <c r="I38" s="778">
        <f t="shared" si="36"/>
        <v>15.097101165992802</v>
      </c>
      <c r="J38" s="668">
        <f t="shared" si="37"/>
        <v>26908548.010240022</v>
      </c>
      <c r="K38" s="668">
        <f t="shared" si="38"/>
        <v>1670233.9967451885</v>
      </c>
      <c r="L38" s="668">
        <f t="shared" si="39"/>
        <v>5807938.827015887</v>
      </c>
      <c r="M38" s="668">
        <f t="shared" si="40"/>
        <v>231090.42624754473</v>
      </c>
      <c r="N38" s="668">
        <f t="shared" si="41"/>
        <v>5586816.3860964291</v>
      </c>
      <c r="O38" s="668">
        <f t="shared" si="42"/>
        <v>1450774.6234825649</v>
      </c>
      <c r="P38" s="668">
        <f t="shared" si="43"/>
        <v>1380386.0663488721</v>
      </c>
      <c r="Q38" s="632">
        <f t="shared" si="44"/>
        <v>4.5500644605392688</v>
      </c>
      <c r="R38" s="632">
        <f t="shared" si="45"/>
        <v>0.18820671075866566</v>
      </c>
      <c r="S38" s="632">
        <f t="shared" si="46"/>
        <v>1.1242262405380574</v>
      </c>
      <c r="T38" s="169">
        <f>'2'!R39</f>
        <v>7510.7803578320245</v>
      </c>
      <c r="U38" s="169">
        <f>'2'!U39</f>
        <v>67034.028302131104</v>
      </c>
      <c r="V38" s="169">
        <f>'2'!V39</f>
        <v>113391.0108977417</v>
      </c>
      <c r="W38" s="169">
        <f>'2'!L39*1000</f>
        <v>202104193853.09076</v>
      </c>
      <c r="X38" s="169">
        <f>'2'!M39*1000</f>
        <v>12544760695.73704</v>
      </c>
      <c r="Y38" s="169">
        <f>'22'!F38*1000</f>
        <v>43622152861.440895</v>
      </c>
      <c r="Z38" s="169">
        <f>'18'!Z38*1000</f>
        <v>1735669434.3430891</v>
      </c>
      <c r="AA38" s="169">
        <f>'2'!G39*1000</f>
        <v>41961350775.507156</v>
      </c>
      <c r="AB38" s="169">
        <f>'2'!H39*1000</f>
        <v>10896449545.694</v>
      </c>
      <c r="AC38" s="169">
        <f>'2'!J39*1000</f>
        <v>10367776553.358122</v>
      </c>
      <c r="AD38" s="134">
        <f>'2'!W39*1000</f>
        <v>9222144244.2013092</v>
      </c>
    </row>
    <row r="39" spans="1:30" ht="13.65" customHeight="1">
      <c r="A39" s="42"/>
      <c r="B39" s="62" t="s">
        <v>494</v>
      </c>
      <c r="C39" s="42"/>
      <c r="D39" s="46"/>
      <c r="E39" s="788">
        <f>'30'!R39</f>
        <v>114.98415335459225</v>
      </c>
      <c r="F39" s="777">
        <f>'30'!S39</f>
        <v>91.655718849809915</v>
      </c>
      <c r="G39" s="777">
        <f>'30'!T39</f>
        <v>23.328434504782333</v>
      </c>
      <c r="H39" s="778">
        <f t="shared" si="35"/>
        <v>18.90195949767115</v>
      </c>
      <c r="I39" s="778">
        <f t="shared" si="36"/>
        <v>14.43265514569366</v>
      </c>
      <c r="J39" s="668">
        <f t="shared" si="37"/>
        <v>43834844.411687128</v>
      </c>
      <c r="K39" s="668">
        <f t="shared" si="38"/>
        <v>3317439.7815497331</v>
      </c>
      <c r="L39" s="668">
        <f t="shared" si="39"/>
        <v>5745974.9543828564</v>
      </c>
      <c r="M39" s="668">
        <f t="shared" si="40"/>
        <v>426933.14721215883</v>
      </c>
      <c r="N39" s="668">
        <f t="shared" si="41"/>
        <v>5712294.4444818068</v>
      </c>
      <c r="O39" s="668">
        <f t="shared" si="42"/>
        <v>1693659.6187900209</v>
      </c>
      <c r="P39" s="668">
        <f t="shared" si="43"/>
        <v>1547527.0732701421</v>
      </c>
      <c r="Q39" s="632">
        <f t="shared" si="44"/>
        <v>4.7254003946384859</v>
      </c>
      <c r="R39" s="632">
        <f t="shared" si="45"/>
        <v>0.35317333199962486</v>
      </c>
      <c r="S39" s="632">
        <f t="shared" si="46"/>
        <v>1.2801659847574336</v>
      </c>
      <c r="T39" s="169">
        <f>'2'!R40</f>
        <v>6519.9347826131798</v>
      </c>
      <c r="U39" s="169">
        <f>'2'!U40</f>
        <v>123239.54318841167</v>
      </c>
      <c r="V39" s="169">
        <f>'2'!V40</f>
        <v>94099.97028986919</v>
      </c>
      <c r="W39" s="169">
        <f>'2'!L40*1000</f>
        <v>285800326770.19586</v>
      </c>
      <c r="X39" s="169">
        <f>'2'!M40*1000</f>
        <v>21629491020.950775</v>
      </c>
      <c r="Y39" s="169">
        <f>'22'!F39*1000</f>
        <v>37463381965.104965</v>
      </c>
      <c r="Z39" s="169">
        <f>'18'!Z39*1000</f>
        <v>2783576276.3590674</v>
      </c>
      <c r="AA39" s="169">
        <f>'2'!G40*1000</f>
        <v>37243787237.104965</v>
      </c>
      <c r="AB39" s="169">
        <f>'2'!H40*1000</f>
        <v>11042550258.456436</v>
      </c>
      <c r="AC39" s="169">
        <f>'2'!J40*1000</f>
        <v>10089775592.049574</v>
      </c>
      <c r="AD39" s="134">
        <f>'2'!W40*1000</f>
        <v>7881615128.1830759</v>
      </c>
    </row>
    <row r="40" spans="1:30" ht="13.65" customHeight="1">
      <c r="A40" s="42"/>
      <c r="B40" s="62" t="s">
        <v>495</v>
      </c>
      <c r="C40" s="42"/>
      <c r="D40" s="46"/>
      <c r="E40" s="788">
        <f>'30'!R40</f>
        <v>262.17914691929269</v>
      </c>
      <c r="F40" s="777">
        <f>'30'!S40</f>
        <v>216.70900473921984</v>
      </c>
      <c r="G40" s="777">
        <f>'30'!T40</f>
        <v>45.470142180072862</v>
      </c>
      <c r="H40" s="778">
        <f t="shared" si="35"/>
        <v>9.7259570714274837</v>
      </c>
      <c r="I40" s="778">
        <f t="shared" si="36"/>
        <v>12.631101341652776</v>
      </c>
      <c r="J40" s="668">
        <f t="shared" si="37"/>
        <v>52419804.760307133</v>
      </c>
      <c r="K40" s="668">
        <f t="shared" si="38"/>
        <v>1778549.0486047545</v>
      </c>
      <c r="L40" s="668">
        <f t="shared" si="39"/>
        <v>6149569.9372071018</v>
      </c>
      <c r="M40" s="668">
        <f t="shared" si="40"/>
        <v>654385.06784560485</v>
      </c>
      <c r="N40" s="668">
        <f t="shared" si="41"/>
        <v>5876985.9075613208</v>
      </c>
      <c r="O40" s="668">
        <f t="shared" si="42"/>
        <v>1808913.6301180462</v>
      </c>
      <c r="P40" s="668">
        <f t="shared" si="43"/>
        <v>1715424.8222084092</v>
      </c>
      <c r="Q40" s="632">
        <f t="shared" si="44"/>
        <v>5.2373404458730288</v>
      </c>
      <c r="R40" s="632">
        <f t="shared" si="45"/>
        <v>0.58316243001258072</v>
      </c>
      <c r="S40" s="632">
        <f t="shared" si="46"/>
        <v>1.5287196437969182</v>
      </c>
      <c r="T40" s="169">
        <f>'2'!R41</f>
        <v>12026.043478261947</v>
      </c>
      <c r="U40" s="169">
        <f>'2'!U41</f>
        <v>116964.78260869614</v>
      </c>
      <c r="V40" s="169">
        <f>'2'!V41</f>
        <v>151902.1739130491</v>
      </c>
      <c r="W40" s="169">
        <f>'2'!L41*1000</f>
        <v>630402851169.45618</v>
      </c>
      <c r="X40" s="169">
        <f>'2'!M41*1000</f>
        <v>21388908186.742199</v>
      </c>
      <c r="Y40" s="169">
        <f>'22'!F40*1000</f>
        <v>73954995437.465195</v>
      </c>
      <c r="Z40" s="169">
        <f>'18'!Z40*1000</f>
        <v>7869663277.4366379</v>
      </c>
      <c r="AA40" s="169">
        <f>'2'!G41*1000</f>
        <v>70676888045.465195</v>
      </c>
      <c r="AB40" s="169">
        <f>'2'!H41*1000</f>
        <v>21754073964.220272</v>
      </c>
      <c r="AC40" s="169">
        <f>'2'!J41*1000</f>
        <v>20629773495.5681</v>
      </c>
      <c r="AD40" s="134">
        <f>'2'!W41*1000</f>
        <v>13494805001.870342</v>
      </c>
    </row>
    <row r="41" spans="1:30" ht="13.65" customHeight="1">
      <c r="A41" s="42"/>
      <c r="B41" s="62" t="s">
        <v>432</v>
      </c>
      <c r="C41" s="42"/>
      <c r="D41" s="46"/>
      <c r="E41" s="788">
        <f>'30'!R41</f>
        <v>533.18181818181813</v>
      </c>
      <c r="F41" s="777">
        <f>'30'!S41</f>
        <v>422.09090909090907</v>
      </c>
      <c r="G41" s="777">
        <f>'30'!T41</f>
        <v>111.09090909090909</v>
      </c>
      <c r="H41" s="778">
        <f t="shared" si="35"/>
        <v>65.594264279624895</v>
      </c>
      <c r="I41" s="778">
        <f t="shared" si="36"/>
        <v>19.206010230179029</v>
      </c>
      <c r="J41" s="668">
        <f t="shared" si="37"/>
        <v>79884875.078431383</v>
      </c>
      <c r="K41" s="668">
        <f t="shared" si="38"/>
        <v>2447457.939300938</v>
      </c>
      <c r="L41" s="668">
        <f t="shared" si="39"/>
        <v>9879486.0695652179</v>
      </c>
      <c r="M41" s="668">
        <f t="shared" si="40"/>
        <v>1125542.8349531116</v>
      </c>
      <c r="N41" s="668">
        <f t="shared" si="41"/>
        <v>10264647.221994884</v>
      </c>
      <c r="O41" s="668">
        <f t="shared" si="42"/>
        <v>2256685.1696504685</v>
      </c>
      <c r="P41" s="668">
        <f t="shared" si="43"/>
        <v>2082278.6531969309</v>
      </c>
      <c r="Q41" s="632">
        <f t="shared" si="44"/>
        <v>7.8198810133510159</v>
      </c>
      <c r="R41" s="632">
        <f t="shared" si="45"/>
        <v>0.85746844040613446</v>
      </c>
      <c r="S41" s="632">
        <f t="shared" si="46"/>
        <v>1.5863352098209029</v>
      </c>
      <c r="T41" s="169">
        <f>'2'!R42</f>
        <v>5865</v>
      </c>
      <c r="U41" s="169">
        <f>'2'!U42</f>
        <v>384710.36</v>
      </c>
      <c r="V41" s="169">
        <f>'2'!V42</f>
        <v>112643.25</v>
      </c>
      <c r="W41" s="169">
        <f>'2'!L42*1000</f>
        <v>468524792335.00006</v>
      </c>
      <c r="X41" s="169">
        <f>'2'!M42*1000</f>
        <v>14354340814.000002</v>
      </c>
      <c r="Y41" s="169">
        <f>'22'!F41*1000</f>
        <v>57943185798</v>
      </c>
      <c r="Z41" s="169">
        <f>'18'!Z41*1000</f>
        <v>6601308727</v>
      </c>
      <c r="AA41" s="169">
        <f>'2'!G42*1000</f>
        <v>60202155957</v>
      </c>
      <c r="AB41" s="169">
        <f>'2'!H42*1000</f>
        <v>13235458519.999998</v>
      </c>
      <c r="AC41" s="169">
        <f>'2'!J42*1000</f>
        <v>12212564301</v>
      </c>
      <c r="AD41" s="134">
        <f>'2'!W42*1000</f>
        <v>7698602556</v>
      </c>
    </row>
    <row r="42" spans="1:30" ht="13.65" customHeight="1">
      <c r="A42" s="1100" t="s">
        <v>19</v>
      </c>
      <c r="B42" s="1100"/>
      <c r="C42" s="1100"/>
      <c r="D42" s="46"/>
      <c r="E42" s="775"/>
      <c r="F42" s="777"/>
      <c r="G42" s="777"/>
      <c r="H42" s="778"/>
      <c r="I42" s="778"/>
      <c r="J42" s="668"/>
      <c r="K42" s="668"/>
      <c r="L42" s="668"/>
      <c r="M42" s="668"/>
      <c r="N42" s="668"/>
      <c r="O42" s="668"/>
      <c r="P42" s="668"/>
      <c r="Q42" s="632"/>
      <c r="R42" s="632"/>
      <c r="S42" s="632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34"/>
    </row>
    <row r="43" spans="1:30" ht="13.65" customHeight="1">
      <c r="A43" s="42"/>
      <c r="B43" s="62" t="s">
        <v>487</v>
      </c>
      <c r="C43" s="42"/>
      <c r="D43" s="46"/>
      <c r="E43" s="788">
        <f>'30'!R43</f>
        <v>2.5757463113370798</v>
      </c>
      <c r="F43" s="777">
        <f>'30'!S43</f>
        <v>1.9123316508645922</v>
      </c>
      <c r="G43" s="777">
        <f>'30'!T43</f>
        <v>0.6634146604724912</v>
      </c>
      <c r="H43" s="778">
        <f t="shared" ref="H43:H52" si="47">U43/T43</f>
        <v>15.947919794434945</v>
      </c>
      <c r="I43" s="778">
        <f t="shared" ref="I43:I52" si="48">V43/T43</f>
        <v>25.936819274655733</v>
      </c>
      <c r="J43" s="668">
        <f t="shared" ref="J43:J52" si="49">W43/T43</f>
        <v>6573078.6537257312</v>
      </c>
      <c r="K43" s="668">
        <f t="shared" ref="K43:K52" si="50">X43/T43</f>
        <v>2045238.3804407308</v>
      </c>
      <c r="L43" s="668">
        <f t="shared" ref="L43:L52" si="51">Y43/T43</f>
        <v>919650.72422176145</v>
      </c>
      <c r="M43" s="668">
        <f t="shared" ref="M43:M52" si="52">Z43/T43</f>
        <v>-286215.76103297592</v>
      </c>
      <c r="N43" s="668">
        <f t="shared" ref="N43:N52" si="53">AA43/T43</f>
        <v>755269.27971386246</v>
      </c>
      <c r="O43" s="668">
        <f t="shared" ref="O43:O52" si="54">AB43/T43</f>
        <v>49329.089734160669</v>
      </c>
      <c r="P43" s="668">
        <f t="shared" ref="P43:P52" si="55">AC43/T43</f>
        <v>-2533.4087841765117</v>
      </c>
      <c r="Q43" s="632">
        <f t="shared" ref="Q43:Q52" si="56">AA43/AD43</f>
        <v>2.8105828208922405</v>
      </c>
      <c r="R43" s="632">
        <f t="shared" ref="R43:R52" si="57">Z43/AD43</f>
        <v>-1.0650944274241425</v>
      </c>
      <c r="S43" s="632">
        <f t="shared" ref="S43:S52" si="58">AC43/AD43</f>
        <v>-9.427571593805039E-3</v>
      </c>
      <c r="T43" s="169">
        <f>'2'!R44</f>
        <v>16933.523118377168</v>
      </c>
      <c r="U43" s="169">
        <f>'2'!U44</f>
        <v>270054.468529089</v>
      </c>
      <c r="V43" s="169">
        <f>'2'!V44</f>
        <v>439201.72880455339</v>
      </c>
      <c r="W43" s="169">
        <f>'2'!L44*1000</f>
        <v>111305379341.77614</v>
      </c>
      <c r="X43" s="169">
        <f>'2'!M44*1000</f>
        <v>34633091397.785393</v>
      </c>
      <c r="Y43" s="169">
        <f>'22'!F43*1000</f>
        <v>15572926799.441504</v>
      </c>
      <c r="Z43" s="169">
        <f>'18'!Z43*1000</f>
        <v>-4846641206.2958126</v>
      </c>
      <c r="AA43" s="169">
        <f>'2'!G44*1000</f>
        <v>12789369808.634762</v>
      </c>
      <c r="AB43" s="169">
        <f>'2'!H44*1000</f>
        <v>835315281.42191148</v>
      </c>
      <c r="AC43" s="169">
        <f>'2'!J44*1000</f>
        <v>-42899536.215152755</v>
      </c>
      <c r="AD43" s="134">
        <f>'2'!W44*1000</f>
        <v>4550433352.6719131</v>
      </c>
    </row>
    <row r="44" spans="1:30" ht="13.65" customHeight="1">
      <c r="A44" s="42"/>
      <c r="B44" s="62" t="s">
        <v>488</v>
      </c>
      <c r="C44" s="42"/>
      <c r="D44" s="46"/>
      <c r="E44" s="788">
        <f>'30'!R44</f>
        <v>3.7635268812514893</v>
      </c>
      <c r="F44" s="777">
        <f>'30'!S44</f>
        <v>2.916303263175732</v>
      </c>
      <c r="G44" s="777">
        <f>'30'!T44</f>
        <v>0.84722361807575652</v>
      </c>
      <c r="H44" s="778">
        <f t="shared" si="47"/>
        <v>12.453471503574178</v>
      </c>
      <c r="I44" s="778">
        <f t="shared" si="48"/>
        <v>18.3476333176684</v>
      </c>
      <c r="J44" s="668">
        <f t="shared" si="49"/>
        <v>5091357.2090523019</v>
      </c>
      <c r="K44" s="668">
        <f t="shared" si="50"/>
        <v>2156788.3360585426</v>
      </c>
      <c r="L44" s="668">
        <f t="shared" si="51"/>
        <v>2047689.6336685799</v>
      </c>
      <c r="M44" s="668">
        <f t="shared" si="52"/>
        <v>108507.5518032415</v>
      </c>
      <c r="N44" s="668">
        <f t="shared" si="53"/>
        <v>2069732.0917361015</v>
      </c>
      <c r="O44" s="668">
        <f t="shared" si="54"/>
        <v>596968.54945361696</v>
      </c>
      <c r="P44" s="668">
        <f t="shared" si="55"/>
        <v>528163.61633430712</v>
      </c>
      <c r="Q44" s="632">
        <f t="shared" si="56"/>
        <v>5.4154090182623342</v>
      </c>
      <c r="R44" s="632">
        <f t="shared" si="57"/>
        <v>0.28390765014033725</v>
      </c>
      <c r="S44" s="632">
        <f t="shared" si="58"/>
        <v>1.3819286188946736</v>
      </c>
      <c r="T44" s="169">
        <f>'2'!R45</f>
        <v>8038.7167956288595</v>
      </c>
      <c r="U44" s="169">
        <f>'2'!U45</f>
        <v>100109.93053966713</v>
      </c>
      <c r="V44" s="169">
        <f>'2'!V45</f>
        <v>147491.42811078063</v>
      </c>
      <c r="W44" s="169">
        <f>'2'!L45*1000</f>
        <v>40927978708.954811</v>
      </c>
      <c r="X44" s="169">
        <f>'2'!M45*1000</f>
        <v>17337810621.690228</v>
      </c>
      <c r="Y44" s="169">
        <f>'22'!F44*1000</f>
        <v>16460797050.406719</v>
      </c>
      <c r="Z44" s="169">
        <f>'18'!Z44*1000</f>
        <v>872261479.133286</v>
      </c>
      <c r="AA44" s="169">
        <f>'2'!G45*1000</f>
        <v>16637990128.29105</v>
      </c>
      <c r="AB44" s="169">
        <f>'2'!H45*1000</f>
        <v>4798861104.9549885</v>
      </c>
      <c r="AC44" s="169">
        <f>'2'!J45*1000</f>
        <v>4245757733.4666719</v>
      </c>
      <c r="AD44" s="134">
        <f>'2'!W45*1000</f>
        <v>3072342287.0152388</v>
      </c>
    </row>
    <row r="45" spans="1:30" ht="13.65" customHeight="1">
      <c r="A45" s="42"/>
      <c r="B45" s="62" t="s">
        <v>489</v>
      </c>
      <c r="C45" s="42"/>
      <c r="D45" s="46"/>
      <c r="E45" s="788">
        <f>'30'!R45</f>
        <v>5.8936354676472273</v>
      </c>
      <c r="F45" s="777">
        <f>'30'!S45</f>
        <v>4.459209326182366</v>
      </c>
      <c r="G45" s="777">
        <f>'30'!T45</f>
        <v>1.4344261414648587</v>
      </c>
      <c r="H45" s="778">
        <f t="shared" si="47"/>
        <v>7.4011984020718904</v>
      </c>
      <c r="I45" s="778">
        <f t="shared" si="48"/>
        <v>12.673740125881121</v>
      </c>
      <c r="J45" s="668">
        <f t="shared" si="49"/>
        <v>4727101.4128690613</v>
      </c>
      <c r="K45" s="668">
        <f t="shared" si="50"/>
        <v>1382955.7619212854</v>
      </c>
      <c r="L45" s="668">
        <f t="shared" si="51"/>
        <v>2576181.1149176909</v>
      </c>
      <c r="M45" s="668">
        <f t="shared" si="52"/>
        <v>127404.53875535198</v>
      </c>
      <c r="N45" s="668">
        <f t="shared" si="53"/>
        <v>2490607.311144263</v>
      </c>
      <c r="O45" s="668">
        <f t="shared" si="54"/>
        <v>606758.5109836841</v>
      </c>
      <c r="P45" s="668">
        <f t="shared" si="55"/>
        <v>556240.6321909586</v>
      </c>
      <c r="Q45" s="632">
        <f t="shared" si="56"/>
        <v>6.4314368618217079</v>
      </c>
      <c r="R45" s="632">
        <f t="shared" si="57"/>
        <v>0.32899375314935048</v>
      </c>
      <c r="S45" s="632">
        <f t="shared" si="58"/>
        <v>1.4363671422261906</v>
      </c>
      <c r="T45" s="169">
        <f>'2'!R46</f>
        <v>15769.992875170874</v>
      </c>
      <c r="U45" s="169">
        <f>'2'!U46</f>
        <v>116716.84606839977</v>
      </c>
      <c r="V45" s="169">
        <f>'2'!V46</f>
        <v>199864.79148691249</v>
      </c>
      <c r="W45" s="169">
        <f>'2'!L46*1000</f>
        <v>74546355601.155273</v>
      </c>
      <c r="X45" s="169">
        <f>'2'!M46*1000</f>
        <v>21809202512.175179</v>
      </c>
      <c r="Y45" s="169">
        <f>'22'!F45*1000</f>
        <v>40626357827.401741</v>
      </c>
      <c r="Z45" s="169">
        <f>'18'!Z45*1000</f>
        <v>2009168668.4363322</v>
      </c>
      <c r="AA45" s="169">
        <f>'2'!G46*1000</f>
        <v>39276859551.593513</v>
      </c>
      <c r="AB45" s="169">
        <f>'2'!H46*1000</f>
        <v>9568577395.1619873</v>
      </c>
      <c r="AC45" s="169">
        <f>'2'!J46*1000</f>
        <v>8771910806.5319595</v>
      </c>
      <c r="AD45" s="134">
        <f>'2'!W46*1000</f>
        <v>6107011604.9414692</v>
      </c>
    </row>
    <row r="46" spans="1:30" ht="13.65" customHeight="1">
      <c r="A46" s="98"/>
      <c r="B46" s="62" t="s">
        <v>490</v>
      </c>
      <c r="C46" s="98"/>
      <c r="D46" s="46"/>
      <c r="E46" s="788">
        <f>'30'!R46</f>
        <v>10.09453468037422</v>
      </c>
      <c r="F46" s="777">
        <f>'30'!S46</f>
        <v>7.8484210993778492</v>
      </c>
      <c r="G46" s="777">
        <f>'30'!T46</f>
        <v>2.2461135809963739</v>
      </c>
      <c r="H46" s="778">
        <f t="shared" si="47"/>
        <v>7.3775517875546361</v>
      </c>
      <c r="I46" s="778">
        <f t="shared" si="48"/>
        <v>10.28107599067153</v>
      </c>
      <c r="J46" s="668">
        <f t="shared" si="49"/>
        <v>7630217.728460405</v>
      </c>
      <c r="K46" s="668">
        <f t="shared" si="50"/>
        <v>1715043.4405526929</v>
      </c>
      <c r="L46" s="668">
        <f t="shared" si="51"/>
        <v>3125360.5697742035</v>
      </c>
      <c r="M46" s="668">
        <f t="shared" si="52"/>
        <v>175548.64389272488</v>
      </c>
      <c r="N46" s="668">
        <f t="shared" si="53"/>
        <v>3086925.888772082</v>
      </c>
      <c r="O46" s="668">
        <f t="shared" si="54"/>
        <v>777274.51285564515</v>
      </c>
      <c r="P46" s="668">
        <f t="shared" si="55"/>
        <v>706149.74873349315</v>
      </c>
      <c r="Q46" s="632">
        <f t="shared" si="56"/>
        <v>6.342089746452066</v>
      </c>
      <c r="R46" s="632">
        <f t="shared" si="57"/>
        <v>0.3606647177650521</v>
      </c>
      <c r="S46" s="632">
        <f t="shared" si="58"/>
        <v>1.4507847749736016</v>
      </c>
      <c r="T46" s="169">
        <f>'2'!R47</f>
        <v>25039.667456945299</v>
      </c>
      <c r="U46" s="169">
        <f>'2'!U47</f>
        <v>184731.44340676043</v>
      </c>
      <c r="V46" s="169">
        <f>'2'!V47</f>
        <v>257434.72390599956</v>
      </c>
      <c r="W46" s="169">
        <f>'2'!L47*1000</f>
        <v>191058114544.73709</v>
      </c>
      <c r="X46" s="169">
        <f>'2'!M47*1000</f>
        <v>42944117425.654762</v>
      </c>
      <c r="Y46" s="169">
        <f>'22'!F46*1000</f>
        <v>78257989350.195145</v>
      </c>
      <c r="Z46" s="169">
        <f>'18'!Z46*1000</f>
        <v>4395679665.5915422</v>
      </c>
      <c r="AA46" s="169">
        <f>'2'!G47*1000</f>
        <v>77295597719.088242</v>
      </c>
      <c r="AB46" s="169">
        <f>'2'!H47*1000</f>
        <v>19462695324.664509</v>
      </c>
      <c r="AC46" s="169">
        <f>'2'!J47*1000</f>
        <v>17681754883.092148</v>
      </c>
      <c r="AD46" s="134">
        <f>'2'!W47*1000</f>
        <v>12187717425.842083</v>
      </c>
    </row>
    <row r="47" spans="1:30" ht="13.65" customHeight="1">
      <c r="A47" s="98"/>
      <c r="B47" s="62" t="s">
        <v>491</v>
      </c>
      <c r="C47" s="98"/>
      <c r="D47" s="46"/>
      <c r="E47" s="788">
        <f>'30'!R47</f>
        <v>15.714047353304387</v>
      </c>
      <c r="F47" s="777">
        <f>'30'!S47</f>
        <v>12.34979414375392</v>
      </c>
      <c r="G47" s="777">
        <f>'30'!T47</f>
        <v>3.3642532095504669</v>
      </c>
      <c r="H47" s="778">
        <f t="shared" si="47"/>
        <v>8.9551622313002692</v>
      </c>
      <c r="I47" s="778">
        <f t="shared" si="48"/>
        <v>11.828355755980184</v>
      </c>
      <c r="J47" s="668">
        <f t="shared" si="49"/>
        <v>13378588.366210192</v>
      </c>
      <c r="K47" s="668">
        <f t="shared" si="50"/>
        <v>1790622.8894604009</v>
      </c>
      <c r="L47" s="668">
        <f t="shared" si="51"/>
        <v>4437461.2669421528</v>
      </c>
      <c r="M47" s="668">
        <f t="shared" si="52"/>
        <v>153552.69489380528</v>
      </c>
      <c r="N47" s="668">
        <f t="shared" si="53"/>
        <v>4546138.0374780362</v>
      </c>
      <c r="O47" s="668">
        <f t="shared" si="54"/>
        <v>983537.48450247222</v>
      </c>
      <c r="P47" s="668">
        <f t="shared" si="55"/>
        <v>888877.40749173134</v>
      </c>
      <c r="Q47" s="632">
        <f t="shared" si="56"/>
        <v>6.575667166876646</v>
      </c>
      <c r="R47" s="632">
        <f t="shared" si="57"/>
        <v>0.22210311386821827</v>
      </c>
      <c r="S47" s="632">
        <f t="shared" si="58"/>
        <v>1.2856983082423727</v>
      </c>
      <c r="T47" s="169">
        <f>'2'!R48</f>
        <v>16579.764195605345</v>
      </c>
      <c r="U47" s="169">
        <f>'2'!U48</f>
        <v>148474.47812834947</v>
      </c>
      <c r="V47" s="169">
        <f>'2'!V48</f>
        <v>196111.34925588264</v>
      </c>
      <c r="W47" s="169">
        <f>'2'!L48*1000</f>
        <v>221813840381.83395</v>
      </c>
      <c r="X47" s="169">
        <f>'2'!M48*1000</f>
        <v>29688105270.506943</v>
      </c>
      <c r="Y47" s="169">
        <f>'22'!F47*1000</f>
        <v>73572061433.033035</v>
      </c>
      <c r="Z47" s="169">
        <f>'18'!Z47*1000</f>
        <v>2545867472.9390244</v>
      </c>
      <c r="AA47" s="169">
        <f>'2'!G48*1000</f>
        <v>75373896662.057892</v>
      </c>
      <c r="AB47" s="169">
        <f>'2'!H48*1000</f>
        <v>16306819570.589836</v>
      </c>
      <c r="AC47" s="169">
        <f>'2'!J48*1000</f>
        <v>14737377815.01391</v>
      </c>
      <c r="AD47" s="134">
        <f>'2'!W48*1000</f>
        <v>11462547411.42251</v>
      </c>
    </row>
    <row r="48" spans="1:30" ht="13.65" customHeight="1">
      <c r="A48" s="98"/>
      <c r="B48" s="62" t="s">
        <v>492</v>
      </c>
      <c r="C48" s="98"/>
      <c r="D48" s="46"/>
      <c r="E48" s="788">
        <f>'30'!R48</f>
        <v>28.800457252031322</v>
      </c>
      <c r="F48" s="777">
        <f>'30'!S48</f>
        <v>22.242349531722766</v>
      </c>
      <c r="G48" s="777">
        <f>'30'!T48</f>
        <v>6.5581077203085494</v>
      </c>
      <c r="H48" s="778">
        <f t="shared" si="47"/>
        <v>12.745009557427384</v>
      </c>
      <c r="I48" s="778">
        <f t="shared" si="48"/>
        <v>11.510474782343579</v>
      </c>
      <c r="J48" s="668">
        <f t="shared" si="49"/>
        <v>21028459.575279314</v>
      </c>
      <c r="K48" s="668">
        <f t="shared" si="50"/>
        <v>1987042.2164097901</v>
      </c>
      <c r="L48" s="668">
        <f t="shared" si="51"/>
        <v>5499774.3494573003</v>
      </c>
      <c r="M48" s="668">
        <f t="shared" si="52"/>
        <v>168751.20520078629</v>
      </c>
      <c r="N48" s="668">
        <f t="shared" si="53"/>
        <v>5656275.3548835516</v>
      </c>
      <c r="O48" s="668">
        <f t="shared" si="54"/>
        <v>1224440.6700692961</v>
      </c>
      <c r="P48" s="668">
        <f t="shared" si="55"/>
        <v>1112140.4864320173</v>
      </c>
      <c r="Q48" s="632">
        <f t="shared" si="56"/>
        <v>5.8766063203472552</v>
      </c>
      <c r="R48" s="632">
        <f t="shared" si="57"/>
        <v>0.17532463270073129</v>
      </c>
      <c r="S48" s="632">
        <f t="shared" si="58"/>
        <v>1.1554621021124269</v>
      </c>
      <c r="T48" s="169">
        <f>'2'!R49</f>
        <v>19512.025085445453</v>
      </c>
      <c r="U48" s="169">
        <f>'2'!U49</f>
        <v>248680.94619876516</v>
      </c>
      <c r="V48" s="169">
        <f>'2'!V49</f>
        <v>224592.67269847522</v>
      </c>
      <c r="W48" s="169">
        <f>'2'!L49*1000</f>
        <v>410307830741.12561</v>
      </c>
      <c r="X48" s="169">
        <f>'2'!M49*1000</f>
        <v>38771217572.426956</v>
      </c>
      <c r="Y48" s="169">
        <f>'22'!F48*1000</f>
        <v>107311735070.90028</v>
      </c>
      <c r="Z48" s="169">
        <f>'18'!Z48*1000</f>
        <v>3292677749.0768952</v>
      </c>
      <c r="AA48" s="169">
        <f>'2'!G49*1000</f>
        <v>110365386614.67474</v>
      </c>
      <c r="AB48" s="169">
        <f>'2'!H49*1000</f>
        <v>23891317070.031746</v>
      </c>
      <c r="AC48" s="169">
        <f>'2'!J49*1000</f>
        <v>21700113069.801029</v>
      </c>
      <c r="AD48" s="134">
        <f>'2'!W49*1000</f>
        <v>18780462838.31263</v>
      </c>
    </row>
    <row r="49" spans="1:30" ht="13.65" customHeight="1">
      <c r="A49" s="98"/>
      <c r="B49" s="62" t="s">
        <v>493</v>
      </c>
      <c r="C49" s="98"/>
      <c r="D49" s="46"/>
      <c r="E49" s="788">
        <f>'30'!R49</f>
        <v>64.634924130948662</v>
      </c>
      <c r="F49" s="777">
        <f>'30'!S49</f>
        <v>51.4856548249304</v>
      </c>
      <c r="G49" s="777">
        <f>'30'!T49</f>
        <v>13.149269306018281</v>
      </c>
      <c r="H49" s="778">
        <f t="shared" si="47"/>
        <v>18.844255196950506</v>
      </c>
      <c r="I49" s="778">
        <f t="shared" si="48"/>
        <v>14.73397965855912</v>
      </c>
      <c r="J49" s="668">
        <f t="shared" si="49"/>
        <v>28843459.050012562</v>
      </c>
      <c r="K49" s="668">
        <f t="shared" si="50"/>
        <v>1462711.6676710497</v>
      </c>
      <c r="L49" s="668">
        <f t="shared" si="51"/>
        <v>5767505.6763965525</v>
      </c>
      <c r="M49" s="668">
        <f t="shared" si="52"/>
        <v>261132.58984696603</v>
      </c>
      <c r="N49" s="668">
        <f t="shared" si="53"/>
        <v>5778807.1198221408</v>
      </c>
      <c r="O49" s="668">
        <f t="shared" si="54"/>
        <v>1685858.720064956</v>
      </c>
      <c r="P49" s="668">
        <f t="shared" si="55"/>
        <v>1619807.5376774748</v>
      </c>
      <c r="Q49" s="632">
        <f t="shared" si="56"/>
        <v>4.3075163232887279</v>
      </c>
      <c r="R49" s="632">
        <f t="shared" si="57"/>
        <v>0.19464793857717241</v>
      </c>
      <c r="S49" s="632">
        <f t="shared" si="58"/>
        <v>1.2074027155532736</v>
      </c>
      <c r="T49" s="169">
        <f>'2'!R50</f>
        <v>6655.0403685449191</v>
      </c>
      <c r="U49" s="169">
        <f>'2'!U50</f>
        <v>125409.279050868</v>
      </c>
      <c r="V49" s="169">
        <f>'2'!V50</f>
        <v>98055.229417030627</v>
      </c>
      <c r="W49" s="169">
        <f>'2'!L50*1000</f>
        <v>191954384346.30588</v>
      </c>
      <c r="X49" s="169">
        <f>'2'!M50*1000</f>
        <v>9734405195.8924961</v>
      </c>
      <c r="Y49" s="169">
        <f>'22'!F49*1000</f>
        <v>38382983102.231026</v>
      </c>
      <c r="Z49" s="169">
        <f>'18'!Z49*1000</f>
        <v>1737847926.974242</v>
      </c>
      <c r="AA49" s="169">
        <f>'2'!G50*1000</f>
        <v>38458194664.451141</v>
      </c>
      <c r="AB49" s="169">
        <f>'2'!H50*1000</f>
        <v>11219457837.695751</v>
      </c>
      <c r="AC49" s="169">
        <f>'2'!J50*1000</f>
        <v>10779884552.516939</v>
      </c>
      <c r="AD49" s="134">
        <f>'2'!W50*1000</f>
        <v>8928159936.7425842</v>
      </c>
    </row>
    <row r="50" spans="1:30" ht="13.65" customHeight="1">
      <c r="A50" s="98"/>
      <c r="B50" s="62" t="s">
        <v>494</v>
      </c>
      <c r="C50" s="98"/>
      <c r="D50" s="46"/>
      <c r="E50" s="788">
        <f>'30'!R50</f>
        <v>106.72326367871169</v>
      </c>
      <c r="F50" s="777">
        <f>'30'!S50</f>
        <v>85.068741315044619</v>
      </c>
      <c r="G50" s="777">
        <f>'30'!T50</f>
        <v>21.65452236366707</v>
      </c>
      <c r="H50" s="778">
        <f t="shared" si="47"/>
        <v>6.6063667902434435</v>
      </c>
      <c r="I50" s="778">
        <f t="shared" si="48"/>
        <v>12.81791252734992</v>
      </c>
      <c r="J50" s="668">
        <f t="shared" si="49"/>
        <v>41986733.975675926</v>
      </c>
      <c r="K50" s="668">
        <f t="shared" si="50"/>
        <v>3060856.402409527</v>
      </c>
      <c r="L50" s="668">
        <f t="shared" si="51"/>
        <v>5818311.0249949424</v>
      </c>
      <c r="M50" s="668">
        <f t="shared" si="52"/>
        <v>508733.82118681713</v>
      </c>
      <c r="N50" s="668">
        <f t="shared" si="53"/>
        <v>6548081.1219759844</v>
      </c>
      <c r="O50" s="668">
        <f t="shared" si="54"/>
        <v>1808798.1973654679</v>
      </c>
      <c r="P50" s="668">
        <f t="shared" si="55"/>
        <v>1694973.1729422892</v>
      </c>
      <c r="Q50" s="632">
        <f t="shared" si="56"/>
        <v>5.5477614233384269</v>
      </c>
      <c r="R50" s="632">
        <f t="shared" si="57"/>
        <v>0.43101693692458271</v>
      </c>
      <c r="S50" s="632">
        <f t="shared" si="58"/>
        <v>1.4360400562058357</v>
      </c>
      <c r="T50" s="169">
        <f>'2'!R51</f>
        <v>7608.2132139897121</v>
      </c>
      <c r="U50" s="169">
        <f>'2'!U51</f>
        <v>50262.647109992969</v>
      </c>
      <c r="V50" s="169">
        <f>'2'!V51</f>
        <v>97521.411466347927</v>
      </c>
      <c r="W50" s="169">
        <f>'2'!L51*1000</f>
        <v>319444024246.00836</v>
      </c>
      <c r="X50" s="169">
        <f>'2'!M51*1000</f>
        <v>23287648126.937176</v>
      </c>
      <c r="Y50" s="169">
        <f>'22'!F50*1000</f>
        <v>44266950823.468544</v>
      </c>
      <c r="Z50" s="169">
        <f>'18'!Z50*1000</f>
        <v>3870555380.7570214</v>
      </c>
      <c r="AA50" s="169">
        <f>'2'!G51*1000</f>
        <v>49819197318.494263</v>
      </c>
      <c r="AB50" s="169">
        <f>'2'!H51*1000</f>
        <v>13761722346.636724</v>
      </c>
      <c r="AC50" s="169">
        <f>'2'!J51*1000</f>
        <v>12895717291.737595</v>
      </c>
      <c r="AD50" s="134">
        <f>'2'!W51*1000</f>
        <v>8980054028.4436035</v>
      </c>
    </row>
    <row r="51" spans="1:30" ht="13.65" customHeight="1">
      <c r="A51" s="98"/>
      <c r="B51" s="62" t="s">
        <v>495</v>
      </c>
      <c r="C51" s="98"/>
      <c r="D51" s="46"/>
      <c r="E51" s="788">
        <f>'30'!R51</f>
        <v>273.37383177554153</v>
      </c>
      <c r="F51" s="777">
        <f>'30'!S51</f>
        <v>224.61059190017838</v>
      </c>
      <c r="G51" s="777">
        <f>'30'!T51</f>
        <v>48.763239875363155</v>
      </c>
      <c r="H51" s="778">
        <f t="shared" si="47"/>
        <v>10.237317622568488</v>
      </c>
      <c r="I51" s="778">
        <f t="shared" si="48"/>
        <v>13.313349211232282</v>
      </c>
      <c r="J51" s="668">
        <f t="shared" si="49"/>
        <v>46631703.701819636</v>
      </c>
      <c r="K51" s="668">
        <f t="shared" si="50"/>
        <v>1969199.985527643</v>
      </c>
      <c r="L51" s="668">
        <f t="shared" si="51"/>
        <v>5565759.0296991225</v>
      </c>
      <c r="M51" s="668">
        <f t="shared" si="52"/>
        <v>582328.96643240389</v>
      </c>
      <c r="N51" s="668">
        <f t="shared" si="53"/>
        <v>6040775.0601139935</v>
      </c>
      <c r="O51" s="668">
        <f t="shared" si="54"/>
        <v>1683039.2164599297</v>
      </c>
      <c r="P51" s="668">
        <f t="shared" si="55"/>
        <v>1587217.2670033202</v>
      </c>
      <c r="Q51" s="632">
        <f t="shared" si="56"/>
        <v>5.6672766657005411</v>
      </c>
      <c r="R51" s="632">
        <f t="shared" si="57"/>
        <v>0.54632382937324586</v>
      </c>
      <c r="S51" s="632">
        <f t="shared" si="58"/>
        <v>1.4890803400507941</v>
      </c>
      <c r="T51" s="169">
        <f>'2'!R52</f>
        <v>11446.043478261947</v>
      </c>
      <c r="U51" s="169">
        <f>'2'!U52</f>
        <v>117176.78260869614</v>
      </c>
      <c r="V51" s="169">
        <f>'2'!V52</f>
        <v>152385.1739130491</v>
      </c>
      <c r="W51" s="169">
        <f>'2'!L52*1000</f>
        <v>533748508036.45612</v>
      </c>
      <c r="X51" s="169">
        <f>'2'!M52*1000</f>
        <v>22539548651.742199</v>
      </c>
      <c r="Y51" s="169">
        <f>'22'!F51*1000</f>
        <v>63705919843.465179</v>
      </c>
      <c r="Z51" s="169">
        <f>'18'!Z51*1000</f>
        <v>6665362668.4366369</v>
      </c>
      <c r="AA51" s="169">
        <f>'2'!G52*1000</f>
        <v>69142973980.465195</v>
      </c>
      <c r="AB51" s="169">
        <f>'2'!H52*1000</f>
        <v>19264140047.220276</v>
      </c>
      <c r="AC51" s="169">
        <f>'2'!J52*1000</f>
        <v>18167357847.568104</v>
      </c>
      <c r="AD51" s="134">
        <f>'2'!W52*1000</f>
        <v>12200387956.870342</v>
      </c>
    </row>
    <row r="52" spans="1:30" ht="13.65" customHeight="1">
      <c r="A52" s="98"/>
      <c r="B52" s="62" t="s">
        <v>432</v>
      </c>
      <c r="C52" s="98"/>
      <c r="D52" s="46"/>
      <c r="E52" s="788">
        <f>'30'!R52</f>
        <v>425.52447552757172</v>
      </c>
      <c r="F52" s="777">
        <f>'30'!S52</f>
        <v>340.65268065516972</v>
      </c>
      <c r="G52" s="777">
        <f>'30'!T52</f>
        <v>84.871794872402006</v>
      </c>
      <c r="H52" s="778">
        <f t="shared" si="47"/>
        <v>65.262411175029541</v>
      </c>
      <c r="I52" s="778">
        <f t="shared" si="48"/>
        <v>18.368073130650618</v>
      </c>
      <c r="J52" s="668">
        <f t="shared" si="49"/>
        <v>87696723.772479981</v>
      </c>
      <c r="K52" s="668">
        <f t="shared" si="50"/>
        <v>2247582.8348065871</v>
      </c>
      <c r="L52" s="668">
        <f t="shared" si="51"/>
        <v>9729640.0593138784</v>
      </c>
      <c r="M52" s="668">
        <f t="shared" si="52"/>
        <v>1191103.8839441938</v>
      </c>
      <c r="N52" s="668">
        <f t="shared" si="53"/>
        <v>13236000.254542563</v>
      </c>
      <c r="O52" s="668">
        <f t="shared" si="54"/>
        <v>2386439.3322324003</v>
      </c>
      <c r="P52" s="668">
        <f t="shared" si="55"/>
        <v>2217570.6763353846</v>
      </c>
      <c r="Q52" s="632">
        <f t="shared" si="56"/>
        <v>9.7712446606369525</v>
      </c>
      <c r="R52" s="632">
        <f t="shared" si="57"/>
        <v>0.87931151725834344</v>
      </c>
      <c r="S52" s="632">
        <f t="shared" si="58"/>
        <v>1.6370825939876097</v>
      </c>
      <c r="T52" s="169">
        <f>'2'!R53</f>
        <v>5888.7096774185338</v>
      </c>
      <c r="U52" s="169">
        <f>'2'!U53</f>
        <v>384311.39225806389</v>
      </c>
      <c r="V52" s="169">
        <f>'2'!V53</f>
        <v>108164.24999999364</v>
      </c>
      <c r="W52" s="169">
        <f>'2'!L53*1000</f>
        <v>516420545956.90283</v>
      </c>
      <c r="X52" s="169">
        <f>'2'!M53*1000</f>
        <v>13235362790.125332</v>
      </c>
      <c r="Y52" s="169">
        <f>'22'!F52*1000</f>
        <v>57295025575.080673</v>
      </c>
      <c r="Z52" s="169">
        <f>'18'!Z52*1000</f>
        <v>7014064968.192977</v>
      </c>
      <c r="AA52" s="169">
        <f>'2'!G53*1000</f>
        <v>77942962789.238968</v>
      </c>
      <c r="AB52" s="169">
        <f>'2'!H53*1000</f>
        <v>14053048390.28916</v>
      </c>
      <c r="AC52" s="169">
        <f>'2'!J53*1000</f>
        <v>13058629902.095743</v>
      </c>
      <c r="AD52" s="134">
        <f>'2'!W53*1000</f>
        <v>7976769131.9028082</v>
      </c>
    </row>
    <row r="53" spans="1:30" ht="13.65" customHeight="1">
      <c r="A53" s="1100" t="s">
        <v>20</v>
      </c>
      <c r="B53" s="1100"/>
      <c r="C53" s="1100"/>
      <c r="D53" s="2"/>
      <c r="E53" s="775"/>
      <c r="F53" s="777"/>
      <c r="G53" s="777"/>
      <c r="H53" s="778"/>
      <c r="I53" s="778"/>
      <c r="J53" s="668"/>
      <c r="K53" s="668"/>
      <c r="L53" s="668"/>
      <c r="M53" s="668"/>
      <c r="N53" s="668"/>
      <c r="O53" s="668"/>
      <c r="P53" s="668"/>
      <c r="Q53" s="632"/>
      <c r="R53" s="632"/>
      <c r="S53" s="632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</row>
    <row r="54" spans="1:30" ht="13.65" customHeight="1">
      <c r="A54" s="44"/>
      <c r="B54" s="62" t="s">
        <v>487</v>
      </c>
      <c r="C54" s="44"/>
      <c r="D54" s="180"/>
      <c r="E54" s="788">
        <f>'30'!R54</f>
        <v>2.4784941904897435</v>
      </c>
      <c r="F54" s="777">
        <f>'30'!S54</f>
        <v>1.8918715615492383</v>
      </c>
      <c r="G54" s="777">
        <f>'30'!T54</f>
        <v>0.58662262894050643</v>
      </c>
      <c r="H54" s="778">
        <f t="shared" ref="H54:H63" si="59">U54/T54</f>
        <v>12.051876241022677</v>
      </c>
      <c r="I54" s="778">
        <f t="shared" ref="I54:I63" si="60">V54/T54</f>
        <v>15.312567913161798</v>
      </c>
      <c r="J54" s="668">
        <f t="shared" ref="J54:J63" si="61">W54/T54</f>
        <v>1352889.45468917</v>
      </c>
      <c r="K54" s="668">
        <f t="shared" ref="K54:K63" si="62">X54/T54</f>
        <v>652978.09367206029</v>
      </c>
      <c r="L54" s="668">
        <f t="shared" ref="L54:L63" si="63">Y54/T54</f>
        <v>1747657.4950002446</v>
      </c>
      <c r="M54" s="668">
        <f t="shared" ref="M54:M63" si="64">Z54/T54</f>
        <v>114080.50655079371</v>
      </c>
      <c r="N54" s="668">
        <f t="shared" ref="N54:N63" si="65">AA54/T54</f>
        <v>1840841.4397777135</v>
      </c>
      <c r="O54" s="668">
        <f t="shared" ref="O54:O63" si="66">AB54/T54</f>
        <v>372868.68137926597</v>
      </c>
      <c r="P54" s="668">
        <f t="shared" ref="P54:P63" si="67">AC54/T54</f>
        <v>328934.25264564587</v>
      </c>
      <c r="Q54" s="632">
        <f t="shared" ref="Q54:Q63" si="68">AA54/AD54</f>
        <v>8.7902789604998368</v>
      </c>
      <c r="R54" s="632">
        <f t="shared" ref="R54:R63" si="69">Z54/AD54</f>
        <v>0.54475059875754239</v>
      </c>
      <c r="S54" s="632">
        <f t="shared" ref="S54:S63" si="70">AC54/AD54</f>
        <v>1.570707708952872</v>
      </c>
      <c r="T54" s="169">
        <f>'2'!R55</f>
        <v>11368.338047212432</v>
      </c>
      <c r="U54" s="169">
        <f>'2'!U55</f>
        <v>137009.80321111364</v>
      </c>
      <c r="V54" s="169">
        <f>'2'!V55</f>
        <v>174078.44840772153</v>
      </c>
      <c r="W54" s="169">
        <f>'2'!L55*1000</f>
        <v>15380104661.415371</v>
      </c>
      <c r="X54" s="169">
        <f>'2'!M55*1000</f>
        <v>7423275706.2883263</v>
      </c>
      <c r="Y54" s="169">
        <f>'22'!F54*1000</f>
        <v>19867961193.907249</v>
      </c>
      <c r="Z54" s="169">
        <f>'18'!Z54*1000</f>
        <v>1296905763.0666552</v>
      </c>
      <c r="AA54" s="169">
        <f>'2'!G55*1000</f>
        <v>20927307778.710293</v>
      </c>
      <c r="AB54" s="169">
        <f>'2'!H55*1000</f>
        <v>4238897217.1378388</v>
      </c>
      <c r="AC54" s="169">
        <f>'2'!J55*1000</f>
        <v>3739435779.3828826</v>
      </c>
      <c r="AD54" s="134">
        <f>'2'!W55*1000</f>
        <v>2380733065.7820573</v>
      </c>
    </row>
    <row r="55" spans="1:30" ht="13.65" customHeight="1">
      <c r="A55" s="6"/>
      <c r="B55" s="62" t="s">
        <v>488</v>
      </c>
      <c r="C55" s="6"/>
      <c r="D55" s="2"/>
      <c r="E55" s="788">
        <f>'30'!R55</f>
        <v>3.3373173166634222</v>
      </c>
      <c r="F55" s="777">
        <f>'30'!S55</f>
        <v>2.6194794344941834</v>
      </c>
      <c r="G55" s="777">
        <f>'30'!T55</f>
        <v>0.7178378821692375</v>
      </c>
      <c r="H55" s="778">
        <f t="shared" si="59"/>
        <v>11.875947186555218</v>
      </c>
      <c r="I55" s="778">
        <f t="shared" si="60"/>
        <v>16.849177394019968</v>
      </c>
      <c r="J55" s="668">
        <f t="shared" si="61"/>
        <v>2343997.5897378596</v>
      </c>
      <c r="K55" s="668">
        <f t="shared" si="62"/>
        <v>1250122.8413654033</v>
      </c>
      <c r="L55" s="668">
        <f t="shared" si="63"/>
        <v>2051755.753987049</v>
      </c>
      <c r="M55" s="668">
        <f t="shared" si="64"/>
        <v>127349.18256154651</v>
      </c>
      <c r="N55" s="668">
        <f t="shared" si="65"/>
        <v>2076488.6092762181</v>
      </c>
      <c r="O55" s="668">
        <f t="shared" si="66"/>
        <v>474061.78550602146</v>
      </c>
      <c r="P55" s="668">
        <f t="shared" si="67"/>
        <v>428157.24682586064</v>
      </c>
      <c r="Q55" s="632">
        <f t="shared" si="68"/>
        <v>7.3930457951148645</v>
      </c>
      <c r="R55" s="632">
        <f t="shared" si="69"/>
        <v>0.45340886265498259</v>
      </c>
      <c r="S55" s="632">
        <f t="shared" si="70"/>
        <v>1.5243936899789758</v>
      </c>
      <c r="T55" s="169">
        <f>'2'!R56</f>
        <v>7754.0582869863119</v>
      </c>
      <c r="U55" s="169">
        <f>'2'!U56</f>
        <v>92086.786697720265</v>
      </c>
      <c r="V55" s="169">
        <f>'2'!V56</f>
        <v>130649.50360100297</v>
      </c>
      <c r="W55" s="169">
        <f>'2'!L56*1000</f>
        <v>18175493935.38279</v>
      </c>
      <c r="X55" s="169">
        <f>'2'!M56*1000</f>
        <v>9693525377.8402805</v>
      </c>
      <c r="Y55" s="169">
        <f>'22'!F55*1000</f>
        <v>15909433707.075127</v>
      </c>
      <c r="Z55" s="169">
        <f>'18'!Z55*1000</f>
        <v>987472984.38229239</v>
      </c>
      <c r="AA55" s="169">
        <f>'2'!G56*1000</f>
        <v>16101213708.59094</v>
      </c>
      <c r="AB55" s="169">
        <f>'2'!H56*1000</f>
        <v>3675902716.4464931</v>
      </c>
      <c r="AC55" s="169">
        <f>'2'!J56*1000</f>
        <v>3319956247.8833084</v>
      </c>
      <c r="AD55" s="134">
        <f>'2'!W56*1000</f>
        <v>2177886375.224432</v>
      </c>
    </row>
    <row r="56" spans="1:30" ht="13.65" customHeight="1">
      <c r="A56" s="98"/>
      <c r="B56" s="62" t="s">
        <v>489</v>
      </c>
      <c r="C56" s="98"/>
      <c r="D56" s="46"/>
      <c r="E56" s="788">
        <f>'30'!R56</f>
        <v>4.4310621467866351</v>
      </c>
      <c r="F56" s="777">
        <f>'30'!S56</f>
        <v>3.4114069667642988</v>
      </c>
      <c r="G56" s="777">
        <f>'30'!T56</f>
        <v>1.0196551800223377</v>
      </c>
      <c r="H56" s="778">
        <f t="shared" si="59"/>
        <v>11.438393173545174</v>
      </c>
      <c r="I56" s="778">
        <f t="shared" si="60"/>
        <v>16.367480700360971</v>
      </c>
      <c r="J56" s="668">
        <f t="shared" si="61"/>
        <v>3176137.8804084435</v>
      </c>
      <c r="K56" s="668">
        <f t="shared" si="62"/>
        <v>1522734.8366627123</v>
      </c>
      <c r="L56" s="668">
        <f t="shared" si="63"/>
        <v>2538189.6058146362</v>
      </c>
      <c r="M56" s="668">
        <f t="shared" si="64"/>
        <v>186124.82286635553</v>
      </c>
      <c r="N56" s="668">
        <f t="shared" si="65"/>
        <v>2587464.11945308</v>
      </c>
      <c r="O56" s="668">
        <f t="shared" si="66"/>
        <v>622563.47277786536</v>
      </c>
      <c r="P56" s="668">
        <f t="shared" si="67"/>
        <v>562236.6471718431</v>
      </c>
      <c r="Q56" s="632">
        <f t="shared" si="68"/>
        <v>7.4428546289746462</v>
      </c>
      <c r="R56" s="632">
        <f t="shared" si="69"/>
        <v>0.53538906646974305</v>
      </c>
      <c r="S56" s="632">
        <f t="shared" si="70"/>
        <v>1.6172767771043173</v>
      </c>
      <c r="T56" s="169">
        <f>'2'!R57</f>
        <v>13309.366862189525</v>
      </c>
      <c r="U56" s="169">
        <f>'2'!U57</f>
        <v>152237.77106067701</v>
      </c>
      <c r="V56" s="169">
        <f>'2'!V57</f>
        <v>217840.8052509109</v>
      </c>
      <c r="W56" s="169">
        <f>'2'!L57*1000</f>
        <v>42272384255.253014</v>
      </c>
      <c r="X56" s="169">
        <f>'2'!M57*1000</f>
        <v>20266636574.980282</v>
      </c>
      <c r="Y56" s="169">
        <f>'22'!F56*1000</f>
        <v>33781696629.58321</v>
      </c>
      <c r="Z56" s="169">
        <f>'18'!Z56*1000</f>
        <v>2477203549.6883674</v>
      </c>
      <c r="AA56" s="169">
        <f>'2'!G57*1000</f>
        <v>34437509208.553223</v>
      </c>
      <c r="AB56" s="169">
        <f>'2'!H57*1000</f>
        <v>8285925654.1993513</v>
      </c>
      <c r="AC56" s="169">
        <f>'2'!J57*1000</f>
        <v>7483013800.5774727</v>
      </c>
      <c r="AD56" s="134">
        <f>'2'!W57*1000</f>
        <v>4626922185.8088951</v>
      </c>
    </row>
    <row r="57" spans="1:30" ht="13.65" customHeight="1">
      <c r="A57" s="98"/>
      <c r="B57" s="62" t="s">
        <v>490</v>
      </c>
      <c r="C57" s="98"/>
      <c r="D57" s="46"/>
      <c r="E57" s="788">
        <f>'30'!R57</f>
        <v>6.6524046053160122</v>
      </c>
      <c r="F57" s="777">
        <f>'30'!S57</f>
        <v>5.0202103068890018</v>
      </c>
      <c r="G57" s="777">
        <f>'30'!T57</f>
        <v>1.6321942984270108</v>
      </c>
      <c r="H57" s="778">
        <f t="shared" si="59"/>
        <v>9.3223297780484504</v>
      </c>
      <c r="I57" s="778">
        <f t="shared" si="60"/>
        <v>17.893673849327744</v>
      </c>
      <c r="J57" s="668">
        <f t="shared" si="61"/>
        <v>4867022.0226409081</v>
      </c>
      <c r="K57" s="668">
        <f t="shared" si="62"/>
        <v>1715008.1862337827</v>
      </c>
      <c r="L57" s="668">
        <f t="shared" si="63"/>
        <v>3137942.8307706774</v>
      </c>
      <c r="M57" s="668">
        <f t="shared" si="64"/>
        <v>183246.52132395227</v>
      </c>
      <c r="N57" s="668">
        <f t="shared" si="65"/>
        <v>3166522.260326412</v>
      </c>
      <c r="O57" s="668">
        <f t="shared" si="66"/>
        <v>795684.25738600059</v>
      </c>
      <c r="P57" s="668">
        <f t="shared" si="67"/>
        <v>737070.00218464644</v>
      </c>
      <c r="Q57" s="632">
        <f t="shared" si="68"/>
        <v>6.2692935508552265</v>
      </c>
      <c r="R57" s="632">
        <f t="shared" si="69"/>
        <v>0.3628037764795265</v>
      </c>
      <c r="S57" s="632">
        <f t="shared" si="70"/>
        <v>1.4593007190003831</v>
      </c>
      <c r="T57" s="169">
        <f>'2'!R58</f>
        <v>16485.653176106658</v>
      </c>
      <c r="U57" s="169">
        <f>'2'!U58</f>
        <v>153684.6955141981</v>
      </c>
      <c r="V57" s="169">
        <f>'2'!V58</f>
        <v>294988.9011263866</v>
      </c>
      <c r="W57" s="169">
        <f>'2'!L58*1000</f>
        <v>80236037065.73114</v>
      </c>
      <c r="X57" s="169">
        <f>'2'!M58*1000</f>
        <v>28273030152.43388</v>
      </c>
      <c r="Y57" s="169">
        <f>'22'!F57*1000</f>
        <v>51731037194.535736</v>
      </c>
      <c r="Z57" s="169">
        <f>'18'!Z57*1000</f>
        <v>3020938596.2747102</v>
      </c>
      <c r="AA57" s="169">
        <f>'2'!G58*1000</f>
        <v>52202187758.162552</v>
      </c>
      <c r="AB57" s="169">
        <f>'2'!H58*1000</f>
        <v>13117374704.953588</v>
      </c>
      <c r="AC57" s="169">
        <f>'2'!J58*1000</f>
        <v>12151080422.528257</v>
      </c>
      <c r="AD57" s="134">
        <f>'2'!W58*1000</f>
        <v>8326645950.5698824</v>
      </c>
    </row>
    <row r="58" spans="1:30" ht="13.65" customHeight="1">
      <c r="A58" s="98"/>
      <c r="B58" s="62" t="s">
        <v>491</v>
      </c>
      <c r="C58" s="98"/>
      <c r="D58" s="46"/>
      <c r="E58" s="788">
        <f>'30'!R58</f>
        <v>10.144737953443142</v>
      </c>
      <c r="F58" s="777">
        <f>'30'!S58</f>
        <v>7.8435987316737554</v>
      </c>
      <c r="G58" s="777">
        <f>'30'!T58</f>
        <v>2.3011392217693873</v>
      </c>
      <c r="H58" s="778">
        <f t="shared" si="59"/>
        <v>11.955158347923659</v>
      </c>
      <c r="I58" s="778">
        <f t="shared" si="60"/>
        <v>15.366172059073772</v>
      </c>
      <c r="J58" s="668">
        <f t="shared" si="61"/>
        <v>6970400.4120226037</v>
      </c>
      <c r="K58" s="668">
        <f t="shared" si="62"/>
        <v>1817226.3668923883</v>
      </c>
      <c r="L58" s="668">
        <f t="shared" si="63"/>
        <v>3718410.4077570569</v>
      </c>
      <c r="M58" s="668">
        <f t="shared" si="64"/>
        <v>132062.27751314919</v>
      </c>
      <c r="N58" s="668">
        <f t="shared" si="65"/>
        <v>3776264.7724737148</v>
      </c>
      <c r="O58" s="668">
        <f t="shared" si="66"/>
        <v>845995.5969644346</v>
      </c>
      <c r="P58" s="668">
        <f t="shared" si="67"/>
        <v>766851.52390816773</v>
      </c>
      <c r="Q58" s="632">
        <f t="shared" si="68"/>
        <v>6.3613705012390875</v>
      </c>
      <c r="R58" s="632">
        <f t="shared" si="69"/>
        <v>0.22246773653751925</v>
      </c>
      <c r="S58" s="632">
        <f t="shared" si="70"/>
        <v>1.2918126659386977</v>
      </c>
      <c r="T58" s="169">
        <f>'2'!R59</f>
        <v>13579.000576769622</v>
      </c>
      <c r="U58" s="169">
        <f>'2'!U59</f>
        <v>162339.10210182754</v>
      </c>
      <c r="V58" s="169">
        <f>'2'!V59</f>
        <v>208657.25925290401</v>
      </c>
      <c r="W58" s="169">
        <f>'2'!L59*1000</f>
        <v>94651071215.170151</v>
      </c>
      <c r="X58" s="169">
        <f>'2'!M59*1000</f>
        <v>24676117884.152706</v>
      </c>
      <c r="Y58" s="169">
        <f>'22'!F58*1000</f>
        <v>50492297071.599243</v>
      </c>
      <c r="Z58" s="169">
        <f>'18'!Z58*1000</f>
        <v>1793273742.5205629</v>
      </c>
      <c r="AA58" s="169">
        <f>'2'!G59*1000</f>
        <v>51277901523.455376</v>
      </c>
      <c r="AB58" s="169">
        <f>'2'!H59*1000</f>
        <v>11487774699.124619</v>
      </c>
      <c r="AC58" s="169">
        <f>'2'!J59*1000</f>
        <v>10413077285.445673</v>
      </c>
      <c r="AD58" s="134">
        <f>'2'!W59*1000</f>
        <v>8060826124.4125471</v>
      </c>
    </row>
    <row r="59" spans="1:30" ht="13.65" customHeight="1">
      <c r="A59" s="98"/>
      <c r="B59" s="62" t="s">
        <v>492</v>
      </c>
      <c r="C59" s="98"/>
      <c r="D59" s="46"/>
      <c r="E59" s="788">
        <f>'30'!R59</f>
        <v>15.448561315031069</v>
      </c>
      <c r="F59" s="777">
        <f>'30'!S59</f>
        <v>11.8732950678195</v>
      </c>
      <c r="G59" s="777">
        <f>'30'!T59</f>
        <v>3.5752662472115717</v>
      </c>
      <c r="H59" s="778">
        <f t="shared" si="59"/>
        <v>7.3291659784064738</v>
      </c>
      <c r="I59" s="778">
        <f t="shared" si="60"/>
        <v>10.446416036601534</v>
      </c>
      <c r="J59" s="668">
        <f t="shared" si="61"/>
        <v>11340659.478657566</v>
      </c>
      <c r="K59" s="668">
        <f t="shared" si="62"/>
        <v>2320894.818064718</v>
      </c>
      <c r="L59" s="668">
        <f t="shared" si="63"/>
        <v>4412853.0172329471</v>
      </c>
      <c r="M59" s="668">
        <f t="shared" si="64"/>
        <v>68291.777881286485</v>
      </c>
      <c r="N59" s="668">
        <f t="shared" si="65"/>
        <v>4364603.124207601</v>
      </c>
      <c r="O59" s="668">
        <f t="shared" si="66"/>
        <v>1018430.5270398128</v>
      </c>
      <c r="P59" s="668">
        <f t="shared" si="67"/>
        <v>923844.14149564877</v>
      </c>
      <c r="Q59" s="632">
        <f t="shared" si="68"/>
        <v>5.5219364996339069</v>
      </c>
      <c r="R59" s="632">
        <f t="shared" si="69"/>
        <v>8.6400263706916267E-2</v>
      </c>
      <c r="S59" s="632">
        <f t="shared" si="70"/>
        <v>1.1688138737296858</v>
      </c>
      <c r="T59" s="169">
        <f>'2'!R60</f>
        <v>18436.541158631877</v>
      </c>
      <c r="U59" s="169">
        <f>'2'!U60</f>
        <v>135124.47021933543</v>
      </c>
      <c r="V59" s="169">
        <f>'2'!V60</f>
        <v>192595.77921899626</v>
      </c>
      <c r="W59" s="169">
        <f>'2'!L60*1000</f>
        <v>209082535244.29895</v>
      </c>
      <c r="X59" s="169">
        <f>'2'!M60*1000</f>
        <v>42789272838.105614</v>
      </c>
      <c r="Y59" s="169">
        <f>'22'!F59*1000</f>
        <v>81357746279.208099</v>
      </c>
      <c r="Z59" s="169">
        <f>'18'!Z59*1000</f>
        <v>1259064173.7044842</v>
      </c>
      <c r="AA59" s="169">
        <f>'2'!G60*1000</f>
        <v>80468185140.546707</v>
      </c>
      <c r="AB59" s="169">
        <f>'2'!H60*1000</f>
        <v>18776336328.976662</v>
      </c>
      <c r="AC59" s="169">
        <f>'2'!J60*1000</f>
        <v>17032490538.845461</v>
      </c>
      <c r="AD59" s="134">
        <f>'2'!W60*1000</f>
        <v>14572457532.947289</v>
      </c>
    </row>
    <row r="60" spans="1:30" ht="13.65" customHeight="1">
      <c r="A60" s="98"/>
      <c r="B60" s="62" t="s">
        <v>493</v>
      </c>
      <c r="C60" s="98"/>
      <c r="D60" s="46"/>
      <c r="E60" s="788">
        <f>'30'!R60</f>
        <v>21.641185686739767</v>
      </c>
      <c r="F60" s="777">
        <f>'30'!S60</f>
        <v>17.13416443845016</v>
      </c>
      <c r="G60" s="777">
        <f>'30'!T60</f>
        <v>4.5070212482896208</v>
      </c>
      <c r="H60" s="778">
        <f t="shared" si="59"/>
        <v>5.980940633019598</v>
      </c>
      <c r="I60" s="778">
        <f t="shared" si="60"/>
        <v>9.9108131374350297</v>
      </c>
      <c r="J60" s="668">
        <f t="shared" si="61"/>
        <v>17772333.825322639</v>
      </c>
      <c r="K60" s="668">
        <f t="shared" si="62"/>
        <v>2103736.2951037968</v>
      </c>
      <c r="L60" s="668">
        <f t="shared" si="63"/>
        <v>4959563.7363857906</v>
      </c>
      <c r="M60" s="668">
        <f t="shared" si="64"/>
        <v>129834.81251032271</v>
      </c>
      <c r="N60" s="668">
        <f t="shared" si="65"/>
        <v>7465111.7091713343</v>
      </c>
      <c r="O60" s="668">
        <f t="shared" si="66"/>
        <v>1128037.8464206038</v>
      </c>
      <c r="P60" s="668">
        <f t="shared" si="67"/>
        <v>1027344.9650230339</v>
      </c>
      <c r="Q60" s="632">
        <f t="shared" si="68"/>
        <v>8.8262802636004825</v>
      </c>
      <c r="R60" s="632">
        <f t="shared" si="69"/>
        <v>0.15350854586412313</v>
      </c>
      <c r="S60" s="632">
        <f t="shared" si="70"/>
        <v>1.2146683053050638</v>
      </c>
      <c r="T60" s="169">
        <f>'2'!R61</f>
        <v>7083.52288902491</v>
      </c>
      <c r="U60" s="169">
        <f>'2'!U61</f>
        <v>42366.129871893456</v>
      </c>
      <c r="V60" s="169">
        <f>'2'!V61</f>
        <v>70203.471707869816</v>
      </c>
      <c r="W60" s="169">
        <f>'2'!L61*1000</f>
        <v>125890733443.06456</v>
      </c>
      <c r="X60" s="169">
        <f>'2'!M61*1000</f>
        <v>14901864198.840208</v>
      </c>
      <c r="Y60" s="169">
        <f>'22'!F60*1000</f>
        <v>35131183246.266655</v>
      </c>
      <c r="Z60" s="169">
        <f>'18'!Z60*1000</f>
        <v>919687866.20912862</v>
      </c>
      <c r="AA60" s="169">
        <f>'2'!G61*1000</f>
        <v>52879289661.043015</v>
      </c>
      <c r="AB60" s="169">
        <f>'2'!H61*1000</f>
        <v>7990481904.8067131</v>
      </c>
      <c r="AC60" s="169">
        <f>'2'!J61*1000</f>
        <v>7277221574.6651564</v>
      </c>
      <c r="AD60" s="134">
        <f>'2'!W61*1000</f>
        <v>5991118351.3078356</v>
      </c>
    </row>
    <row r="61" spans="1:30" ht="13.65" customHeight="1">
      <c r="A61" s="98"/>
      <c r="B61" s="62" t="s">
        <v>494</v>
      </c>
      <c r="C61" s="98"/>
      <c r="D61" s="46"/>
      <c r="E61" s="788">
        <f>'30'!R61</f>
        <v>47.825782495835547</v>
      </c>
      <c r="F61" s="777">
        <f>'30'!S61</f>
        <v>37.07812649365146</v>
      </c>
      <c r="G61" s="777">
        <f>'30'!T61</f>
        <v>10.747656002184089</v>
      </c>
      <c r="H61" s="778">
        <f t="shared" si="59"/>
        <v>6.2062247601253322</v>
      </c>
      <c r="I61" s="778">
        <f t="shared" si="60"/>
        <v>7.0715216959779514</v>
      </c>
      <c r="J61" s="668">
        <f t="shared" si="61"/>
        <v>14769241.312164523</v>
      </c>
      <c r="K61" s="668">
        <f t="shared" si="62"/>
        <v>1563409.0158609026</v>
      </c>
      <c r="L61" s="668">
        <f t="shared" si="63"/>
        <v>3942452.8146428815</v>
      </c>
      <c r="M61" s="668">
        <f t="shared" si="64"/>
        <v>266630.65583122976</v>
      </c>
      <c r="N61" s="668">
        <f t="shared" si="65"/>
        <v>4096321.9519433216</v>
      </c>
      <c r="O61" s="668">
        <f t="shared" si="66"/>
        <v>1077017.3173216954</v>
      </c>
      <c r="P61" s="668">
        <f t="shared" si="67"/>
        <v>1001468.4421035366</v>
      </c>
      <c r="Q61" s="632">
        <f t="shared" si="68"/>
        <v>5.8302632964611272</v>
      </c>
      <c r="R61" s="632">
        <f t="shared" si="69"/>
        <v>0.37949334662689299</v>
      </c>
      <c r="S61" s="632">
        <f t="shared" si="70"/>
        <v>1.4253822744060385</v>
      </c>
      <c r="T61" s="169">
        <f>'2'!R62</f>
        <v>13081.960375647166</v>
      </c>
      <c r="U61" s="169">
        <f>'2'!U62</f>
        <v>81189.586394319937</v>
      </c>
      <c r="V61" s="169">
        <f>'2'!V62</f>
        <v>92509.366622312809</v>
      </c>
      <c r="W61" s="169">
        <f>'2'!L62*1000</f>
        <v>193210629624.10745</v>
      </c>
      <c r="X61" s="169">
        <f>'2'!M62*1000</f>
        <v>20452454796.42186</v>
      </c>
      <c r="Y61" s="169">
        <f>'22'!F61*1000</f>
        <v>51575011504.016815</v>
      </c>
      <c r="Z61" s="169">
        <f>'18'!Z61*1000</f>
        <v>3488051674.5169644</v>
      </c>
      <c r="AA61" s="169">
        <f>'2'!G62*1000</f>
        <v>53587921461.216187</v>
      </c>
      <c r="AB61" s="169">
        <f>'2'!H62*1000</f>
        <v>14089497869.088228</v>
      </c>
      <c r="AC61" s="169">
        <f>'2'!J62*1000</f>
        <v>13101170477.059563</v>
      </c>
      <c r="AD61" s="134">
        <f>'2'!W62*1000</f>
        <v>9191338149.9842663</v>
      </c>
    </row>
    <row r="62" spans="1:30" ht="13.65" customHeight="1">
      <c r="A62" s="98"/>
      <c r="B62" s="62" t="s">
        <v>495</v>
      </c>
      <c r="C62" s="98"/>
      <c r="D62" s="46"/>
      <c r="E62" s="788">
        <f>'30'!R62</f>
        <v>49.970185870022448</v>
      </c>
      <c r="F62" s="777">
        <f>'30'!S62</f>
        <v>39.730638532633499</v>
      </c>
      <c r="G62" s="777">
        <f>'30'!T62</f>
        <v>10.239547337388951</v>
      </c>
      <c r="H62" s="778">
        <f t="shared" si="59"/>
        <v>5.6110930806320303</v>
      </c>
      <c r="I62" s="778">
        <f t="shared" si="60"/>
        <v>9.6360394459248138</v>
      </c>
      <c r="J62" s="668">
        <f t="shared" si="61"/>
        <v>34627148.010010533</v>
      </c>
      <c r="K62" s="668">
        <f t="shared" si="62"/>
        <v>3434711.3881830475</v>
      </c>
      <c r="L62" s="668">
        <f t="shared" si="63"/>
        <v>5283907.5990680233</v>
      </c>
      <c r="M62" s="668">
        <f t="shared" si="64"/>
        <v>-30126.317876692792</v>
      </c>
      <c r="N62" s="668">
        <f t="shared" si="65"/>
        <v>5992687.6747286813</v>
      </c>
      <c r="O62" s="668">
        <f t="shared" si="66"/>
        <v>1446877.8349664267</v>
      </c>
      <c r="P62" s="668">
        <f t="shared" si="67"/>
        <v>1325732.7578839124</v>
      </c>
      <c r="Q62" s="632">
        <f t="shared" si="68"/>
        <v>4.502943090298495</v>
      </c>
      <c r="R62" s="632">
        <f t="shared" si="69"/>
        <v>-2.2637104131266395E-2</v>
      </c>
      <c r="S62" s="632">
        <f t="shared" si="70"/>
        <v>0.9961639060333658</v>
      </c>
      <c r="T62" s="169">
        <f>'2'!R63</f>
        <v>10109.211414557669</v>
      </c>
      <c r="U62" s="169">
        <f>'2'!U63</f>
        <v>56723.72621887087</v>
      </c>
      <c r="V62" s="169">
        <f>'2'!V63</f>
        <v>97412.75995787108</v>
      </c>
      <c r="W62" s="169">
        <f>'2'!L63*1000</f>
        <v>350053159916.37634</v>
      </c>
      <c r="X62" s="169">
        <f>'2'!M63*1000</f>
        <v>34722223571.131279</v>
      </c>
      <c r="Y62" s="169">
        <f>'22'!F62*1000</f>
        <v>53416139013.966469</v>
      </c>
      <c r="Z62" s="169">
        <f>'18'!Z62*1000</f>
        <v>-304553316.55765551</v>
      </c>
      <c r="AA62" s="169">
        <f>'2'!G63*1000</f>
        <v>60581346645.246239</v>
      </c>
      <c r="AB62" s="169">
        <f>'2'!H63*1000</f>
        <v>14626793924.713089</v>
      </c>
      <c r="AC62" s="169">
        <f>'2'!J63*1000</f>
        <v>13402112728.653065</v>
      </c>
      <c r="AD62" s="134">
        <f>'2'!W63*1000</f>
        <v>13453722472.257664</v>
      </c>
    </row>
    <row r="63" spans="1:30" ht="13.65" customHeight="1" thickBot="1">
      <c r="A63" s="100"/>
      <c r="B63" s="63" t="s">
        <v>432</v>
      </c>
      <c r="C63" s="100"/>
      <c r="D63" s="181"/>
      <c r="E63" s="789">
        <f>'30'!R63</f>
        <v>218.55441741352209</v>
      </c>
      <c r="F63" s="780">
        <f>'30'!S63</f>
        <v>175.48271446858894</v>
      </c>
      <c r="G63" s="780">
        <f>'30'!T63</f>
        <v>43.071702944933179</v>
      </c>
      <c r="H63" s="781">
        <f t="shared" si="59"/>
        <v>32.930502643176254</v>
      </c>
      <c r="I63" s="781">
        <f t="shared" si="60"/>
        <v>19.847538671243427</v>
      </c>
      <c r="J63" s="790">
        <f t="shared" si="61"/>
        <v>66590546.052068442</v>
      </c>
      <c r="K63" s="790">
        <f t="shared" si="62"/>
        <v>2280902.3219131138</v>
      </c>
      <c r="L63" s="790">
        <f t="shared" si="63"/>
        <v>6386541.6528806239</v>
      </c>
      <c r="M63" s="790">
        <f t="shared" si="64"/>
        <v>566779.33421021735</v>
      </c>
      <c r="N63" s="790">
        <f t="shared" si="65"/>
        <v>6496554.2531700321</v>
      </c>
      <c r="O63" s="790">
        <f t="shared" si="66"/>
        <v>1656166.7868292716</v>
      </c>
      <c r="P63" s="790">
        <f t="shared" si="67"/>
        <v>1530541.6351634017</v>
      </c>
      <c r="Q63" s="635">
        <f t="shared" si="68"/>
        <v>5.6801063138649237</v>
      </c>
      <c r="R63" s="635">
        <f t="shared" si="69"/>
        <v>0.49554990989949843</v>
      </c>
      <c r="S63" s="635">
        <f t="shared" si="70"/>
        <v>1.3381923503960071</v>
      </c>
      <c r="T63" s="176">
        <f>'2'!R64</f>
        <v>22264.043478261949</v>
      </c>
      <c r="U63" s="176">
        <f>'2'!U64</f>
        <v>733166.14260869613</v>
      </c>
      <c r="V63" s="176">
        <f>'2'!V64</f>
        <v>441886.46391304908</v>
      </c>
      <c r="W63" s="176">
        <f>'2'!L64*1000</f>
        <v>1482574812544.4563</v>
      </c>
      <c r="X63" s="176">
        <f>'2'!M64*1000</f>
        <v>50782108464.742195</v>
      </c>
      <c r="Y63" s="176">
        <f>'22'!F63*1000</f>
        <v>142190241035.46515</v>
      </c>
      <c r="Z63" s="176">
        <f>'18'!Z63*1000</f>
        <v>12618799739.436638</v>
      </c>
      <c r="AA63" s="176">
        <f>'2'!G64*1000</f>
        <v>144639566351.46518</v>
      </c>
      <c r="AB63" s="176">
        <f>'2'!H64*1000</f>
        <v>36872969349.220291</v>
      </c>
      <c r="AC63" s="176">
        <f>'2'!J64*1000</f>
        <v>34076045510.568111</v>
      </c>
      <c r="AD63" s="134">
        <f>'2'!W64*1000</f>
        <v>25464235765.87035</v>
      </c>
    </row>
    <row r="64" spans="1:30" ht="13.65" customHeight="1">
      <c r="A64" s="791"/>
      <c r="B64" s="791"/>
      <c r="C64" s="791"/>
      <c r="D64" s="27"/>
    </row>
  </sheetData>
  <mergeCells count="36">
    <mergeCell ref="A14:C14"/>
    <mergeCell ref="A12:C12"/>
    <mergeCell ref="A17:C17"/>
    <mergeCell ref="A11:C11"/>
    <mergeCell ref="A19:C19"/>
    <mergeCell ref="A18:C18"/>
    <mergeCell ref="A15:C15"/>
    <mergeCell ref="A16:C16"/>
    <mergeCell ref="A13:C13"/>
    <mergeCell ref="A53:C53"/>
    <mergeCell ref="A31:C31"/>
    <mergeCell ref="A42:C42"/>
    <mergeCell ref="A21:C21"/>
    <mergeCell ref="A20:C20"/>
    <mergeCell ref="A22:C22"/>
    <mergeCell ref="A24:C24"/>
    <mergeCell ref="A23:C23"/>
    <mergeCell ref="S3:S5"/>
    <mergeCell ref="N3:N5"/>
    <mergeCell ref="O3:O5"/>
    <mergeCell ref="P3:P5"/>
    <mergeCell ref="Q3:Q5"/>
    <mergeCell ref="R3:R5"/>
    <mergeCell ref="M3:M5"/>
    <mergeCell ref="K3:K5"/>
    <mergeCell ref="L3:L5"/>
    <mergeCell ref="A10:C10"/>
    <mergeCell ref="A8:C8"/>
    <mergeCell ref="E3:G4"/>
    <mergeCell ref="J3:J5"/>
    <mergeCell ref="I3:I5"/>
    <mergeCell ref="H3:H5"/>
    <mergeCell ref="A6:C6"/>
    <mergeCell ref="A7:C7"/>
    <mergeCell ref="A9:C9"/>
    <mergeCell ref="A3:C5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11" max="58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T76"/>
  <sheetViews>
    <sheetView view="pageBreakPreview" zoomScaleNormal="75" workbookViewId="0">
      <selection activeCell="J65" sqref="J65"/>
    </sheetView>
  </sheetViews>
  <sheetFormatPr defaultColWidth="9.109375" defaultRowHeight="15.6"/>
  <cols>
    <col min="1" max="1" width="2.33203125" style="37" customWidth="1"/>
    <col min="2" max="2" width="15.6640625" style="37" customWidth="1"/>
    <col min="3" max="3" width="2.33203125" style="37" customWidth="1"/>
    <col min="4" max="4" width="1.6640625" style="38" customWidth="1"/>
    <col min="5" max="7" width="20" style="48" customWidth="1"/>
    <col min="8" max="12" width="18.33203125" style="48" customWidth="1"/>
    <col min="13" max="13" width="30.5546875" style="49" customWidth="1"/>
    <col min="14" max="14" width="31.44140625" style="48" customWidth="1"/>
    <col min="15" max="15" width="21.88671875" style="48" customWidth="1"/>
    <col min="16" max="16" width="18" style="48" customWidth="1"/>
    <col min="17" max="17" width="25.6640625" style="48" customWidth="1"/>
    <col min="18" max="18" width="19.44140625" style="48" customWidth="1"/>
    <col min="19" max="19" width="16.88671875" style="48" customWidth="1"/>
    <col min="20" max="16384" width="9.109375" style="48"/>
  </cols>
  <sheetData>
    <row r="1" spans="1:20" s="795" customFormat="1" ht="35.1" customHeight="1">
      <c r="A1" s="793"/>
      <c r="B1" s="793"/>
      <c r="C1" s="793"/>
      <c r="D1" s="793"/>
      <c r="E1" s="793"/>
      <c r="F1" s="793"/>
      <c r="G1" s="104" t="s">
        <v>622</v>
      </c>
      <c r="H1" s="1305" t="s">
        <v>309</v>
      </c>
      <c r="I1" s="1305"/>
      <c r="J1" s="1305"/>
      <c r="K1" s="793"/>
      <c r="L1" s="793"/>
      <c r="M1" s="794"/>
    </row>
    <row r="2" spans="1:20" ht="12.9" customHeight="1" thickBot="1">
      <c r="A2" s="48"/>
      <c r="B2" s="26"/>
      <c r="C2" s="26"/>
      <c r="D2" s="27"/>
      <c r="L2" s="28" t="s">
        <v>245</v>
      </c>
    </row>
    <row r="3" spans="1:20" ht="15" customHeight="1">
      <c r="A3" s="1300" t="s">
        <v>23</v>
      </c>
      <c r="B3" s="1300"/>
      <c r="C3" s="1300"/>
      <c r="D3" s="29"/>
      <c r="E3" s="1413" t="s">
        <v>147</v>
      </c>
      <c r="F3" s="1413" t="s">
        <v>148</v>
      </c>
      <c r="G3" s="1413" t="s">
        <v>19</v>
      </c>
      <c r="H3" s="1436" t="s">
        <v>19</v>
      </c>
      <c r="I3" s="1413" t="s">
        <v>58</v>
      </c>
      <c r="J3" s="1413" t="s">
        <v>58</v>
      </c>
      <c r="K3" s="1413" t="s">
        <v>59</v>
      </c>
      <c r="L3" s="1422" t="s">
        <v>59</v>
      </c>
      <c r="T3" s="610"/>
    </row>
    <row r="4" spans="1:20" ht="15" customHeight="1">
      <c r="A4" s="1301"/>
      <c r="B4" s="1301"/>
      <c r="C4" s="1301"/>
      <c r="D4" s="30"/>
      <c r="E4" s="1414"/>
      <c r="F4" s="1414"/>
      <c r="G4" s="1414"/>
      <c r="H4" s="1437"/>
      <c r="I4" s="1414"/>
      <c r="J4" s="1414"/>
      <c r="K4" s="1414"/>
      <c r="L4" s="1423"/>
      <c r="M4" s="426" t="s">
        <v>137</v>
      </c>
      <c r="N4" s="426" t="s">
        <v>1036</v>
      </c>
      <c r="O4" s="796" t="s">
        <v>263</v>
      </c>
      <c r="P4" s="426" t="s">
        <v>130</v>
      </c>
      <c r="Q4" s="426" t="s">
        <v>132</v>
      </c>
      <c r="R4" s="797" t="s">
        <v>133</v>
      </c>
      <c r="S4" s="426" t="s">
        <v>138</v>
      </c>
    </row>
    <row r="5" spans="1:20" ht="48.75" customHeight="1">
      <c r="A5" s="1302"/>
      <c r="B5" s="1302"/>
      <c r="C5" s="1302"/>
      <c r="D5" s="31"/>
      <c r="E5" s="798" t="s">
        <v>149</v>
      </c>
      <c r="F5" s="798" t="s">
        <v>149</v>
      </c>
      <c r="G5" s="799" t="s">
        <v>149</v>
      </c>
      <c r="H5" s="31" t="s">
        <v>150</v>
      </c>
      <c r="I5" s="798" t="s">
        <v>149</v>
      </c>
      <c r="J5" s="725" t="s">
        <v>150</v>
      </c>
      <c r="K5" s="798" t="s">
        <v>149</v>
      </c>
      <c r="L5" s="725" t="s">
        <v>150</v>
      </c>
      <c r="M5" s="800" t="s">
        <v>402</v>
      </c>
      <c r="N5" s="665" t="s">
        <v>403</v>
      </c>
      <c r="O5" s="48" t="s">
        <v>93</v>
      </c>
      <c r="P5" s="665" t="s">
        <v>404</v>
      </c>
      <c r="Q5" s="665" t="s">
        <v>405</v>
      </c>
      <c r="R5" s="665" t="s">
        <v>406</v>
      </c>
      <c r="S5" s="665" t="s">
        <v>407</v>
      </c>
      <c r="T5" s="801"/>
    </row>
    <row r="6" spans="1:20" s="33" customFormat="1" ht="24.6" hidden="1" customHeight="1">
      <c r="A6" s="1297" t="s">
        <v>212</v>
      </c>
      <c r="B6" s="1297"/>
      <c r="C6" s="1297"/>
      <c r="D6" s="32"/>
      <c r="E6" s="738">
        <v>92.38</v>
      </c>
      <c r="F6" s="621">
        <v>83.89</v>
      </c>
      <c r="G6" s="621">
        <v>68.209999999999994</v>
      </c>
      <c r="H6" s="621">
        <v>330.32</v>
      </c>
      <c r="I6" s="621">
        <v>25.62</v>
      </c>
      <c r="J6" s="621">
        <v>124.04</v>
      </c>
      <c r="K6" s="621">
        <v>8.2799999999999994</v>
      </c>
      <c r="L6" s="621">
        <v>40.07</v>
      </c>
      <c r="M6" s="33" t="s">
        <v>122</v>
      </c>
      <c r="N6" s="33" t="s">
        <v>408</v>
      </c>
      <c r="O6" s="33" t="s">
        <v>123</v>
      </c>
      <c r="P6" s="33" t="s">
        <v>124</v>
      </c>
      <c r="Q6" s="33" t="s">
        <v>125</v>
      </c>
      <c r="R6" s="33" t="s">
        <v>126</v>
      </c>
      <c r="S6" s="33" t="s">
        <v>127</v>
      </c>
    </row>
    <row r="7" spans="1:20" s="33" customFormat="1" ht="24.6" hidden="1" customHeight="1">
      <c r="A7" s="1296" t="s">
        <v>213</v>
      </c>
      <c r="B7" s="1296"/>
      <c r="C7" s="1296"/>
      <c r="D7" s="32"/>
      <c r="E7" s="727">
        <v>95.03</v>
      </c>
      <c r="F7" s="623">
        <v>39.979999999999997</v>
      </c>
      <c r="G7" s="623">
        <v>40.840000000000003</v>
      </c>
      <c r="H7" s="623">
        <v>261.52999999999997</v>
      </c>
      <c r="I7" s="623">
        <v>12.02</v>
      </c>
      <c r="J7" s="623">
        <v>76.97</v>
      </c>
      <c r="K7" s="623">
        <v>-0.4</v>
      </c>
      <c r="L7" s="623">
        <v>-2.5499999999999998</v>
      </c>
      <c r="M7" s="33" t="s">
        <v>101</v>
      </c>
      <c r="N7" s="33" t="s">
        <v>101</v>
      </c>
      <c r="O7" s="33" t="s">
        <v>101</v>
      </c>
      <c r="P7" s="33" t="s">
        <v>101</v>
      </c>
      <c r="Q7" s="33" t="s">
        <v>101</v>
      </c>
      <c r="R7" s="33" t="s">
        <v>101</v>
      </c>
      <c r="S7" s="33" t="s">
        <v>101</v>
      </c>
    </row>
    <row r="8" spans="1:20" s="33" customFormat="1" ht="24.6" hidden="1" customHeight="1">
      <c r="A8" s="1296" t="s">
        <v>1037</v>
      </c>
      <c r="B8" s="1296"/>
      <c r="C8" s="1296"/>
      <c r="D8" s="32"/>
      <c r="E8" s="727">
        <f t="shared" ref="E8:E17" si="0">N8/M8*100</f>
        <v>98.879656098118573</v>
      </c>
      <c r="F8" s="623">
        <f t="shared" ref="F8:F17" si="1">O8/M8*100</f>
        <v>52.009150298776284</v>
      </c>
      <c r="G8" s="623">
        <f t="shared" ref="G8:G17" si="2">P8/M8*100</f>
        <v>51.339895764868857</v>
      </c>
      <c r="H8" s="623">
        <f t="shared" ref="H8:H17" si="3">P8/S8*100</f>
        <v>166.44300454946168</v>
      </c>
      <c r="I8" s="623">
        <f t="shared" ref="I8:I17" si="4">Q8/M8*100</f>
        <v>12.341890945096155</v>
      </c>
      <c r="J8" s="623">
        <f t="shared" ref="J8:J17" si="5">Q8/S8*100</f>
        <v>40.012185068152654</v>
      </c>
      <c r="K8" s="623">
        <f t="shared" ref="K8:K17" si="6">R8/M8*100</f>
        <v>1.0554486092422661</v>
      </c>
      <c r="L8" s="623">
        <f t="shared" ref="L8:L17" si="7">R8/S8*100</f>
        <v>3.421745117566898</v>
      </c>
      <c r="M8" s="729">
        <v>948584982</v>
      </c>
      <c r="N8" s="730">
        <v>937957568</v>
      </c>
      <c r="O8" s="729">
        <v>493350989</v>
      </c>
      <c r="P8" s="729">
        <v>487002541</v>
      </c>
      <c r="Q8" s="729">
        <v>117073324</v>
      </c>
      <c r="R8" s="729">
        <v>10011827</v>
      </c>
      <c r="S8" s="729">
        <v>292594178</v>
      </c>
    </row>
    <row r="9" spans="1:20" s="33" customFormat="1" ht="19.5" hidden="1" customHeight="1">
      <c r="A9" s="1296" t="s">
        <v>1038</v>
      </c>
      <c r="B9" s="1296"/>
      <c r="C9" s="1296"/>
      <c r="D9" s="32"/>
      <c r="E9" s="727">
        <f t="shared" si="0"/>
        <v>97.80126976393565</v>
      </c>
      <c r="F9" s="623">
        <f t="shared" si="1"/>
        <v>43.806786794920129</v>
      </c>
      <c r="G9" s="623">
        <f t="shared" si="2"/>
        <v>46.707933951185183</v>
      </c>
      <c r="H9" s="623">
        <f t="shared" si="3"/>
        <v>293.87310207822026</v>
      </c>
      <c r="I9" s="623">
        <f t="shared" si="4"/>
        <v>12.077264449301394</v>
      </c>
      <c r="J9" s="623">
        <f t="shared" si="5"/>
        <v>75.986730049855922</v>
      </c>
      <c r="K9" s="623">
        <f t="shared" si="6"/>
        <v>-0.72857548259002891</v>
      </c>
      <c r="L9" s="623">
        <f t="shared" si="7"/>
        <v>-4.5839907496365564</v>
      </c>
      <c r="M9" s="50">
        <v>887937777.4215498</v>
      </c>
      <c r="N9" s="50">
        <v>868414421.03194439</v>
      </c>
      <c r="O9" s="50">
        <v>388977009.02661073</v>
      </c>
      <c r="P9" s="50">
        <v>414737390.60567915</v>
      </c>
      <c r="Q9" s="50">
        <v>107238593.52444977</v>
      </c>
      <c r="R9" s="50">
        <v>-6469296.9469482331</v>
      </c>
      <c r="S9" s="50">
        <v>141128054.14062306</v>
      </c>
    </row>
    <row r="10" spans="1:20" s="33" customFormat="1" ht="19.5" hidden="1" customHeight="1">
      <c r="A10" s="1296" t="s">
        <v>1039</v>
      </c>
      <c r="B10" s="1296"/>
      <c r="C10" s="1296"/>
      <c r="D10" s="32"/>
      <c r="E10" s="727">
        <f t="shared" si="0"/>
        <v>96.066795728157672</v>
      </c>
      <c r="F10" s="623">
        <f t="shared" si="1"/>
        <v>38.888402322131022</v>
      </c>
      <c r="G10" s="623">
        <f t="shared" si="2"/>
        <v>43.982952338522161</v>
      </c>
      <c r="H10" s="623">
        <f t="shared" si="3"/>
        <v>298.15338852259981</v>
      </c>
      <c r="I10" s="623">
        <f t="shared" si="4"/>
        <v>11.656114296511582</v>
      </c>
      <c r="J10" s="623">
        <f t="shared" si="5"/>
        <v>79.014931689063118</v>
      </c>
      <c r="K10" s="623">
        <f t="shared" si="6"/>
        <v>0.7225488353805144</v>
      </c>
      <c r="L10" s="623">
        <f t="shared" si="7"/>
        <v>4.8980428140353665</v>
      </c>
      <c r="M10" s="50">
        <v>1094008385.2415516</v>
      </c>
      <c r="N10" s="50">
        <v>1050978800.6989176</v>
      </c>
      <c r="O10" s="50">
        <v>425442382.29058367</v>
      </c>
      <c r="P10" s="50">
        <v>481177186.6602276</v>
      </c>
      <c r="Q10" s="50">
        <v>127518867.797176</v>
      </c>
      <c r="R10" s="50">
        <v>7904744.846528003</v>
      </c>
      <c r="S10" s="50">
        <v>161385785.02982694</v>
      </c>
    </row>
    <row r="11" spans="1:20" s="593" customFormat="1" ht="19.5" hidden="1" customHeight="1">
      <c r="A11" s="1277" t="s">
        <v>1040</v>
      </c>
      <c r="B11" s="1277"/>
      <c r="C11" s="1277"/>
      <c r="D11" s="22"/>
      <c r="E11" s="732">
        <f t="shared" si="0"/>
        <v>96.694235995395132</v>
      </c>
      <c r="F11" s="625">
        <f t="shared" si="1"/>
        <v>41.353074377945966</v>
      </c>
      <c r="G11" s="625">
        <f t="shared" si="2"/>
        <v>47.91521214392337</v>
      </c>
      <c r="H11" s="625">
        <f t="shared" si="3"/>
        <v>369.22649092196866</v>
      </c>
      <c r="I11" s="625">
        <f t="shared" si="4"/>
        <v>11.966287930980428</v>
      </c>
      <c r="J11" s="625">
        <f t="shared" si="5"/>
        <v>92.210183455863827</v>
      </c>
      <c r="K11" s="625">
        <f t="shared" si="6"/>
        <v>1.1999116846393896</v>
      </c>
      <c r="L11" s="625">
        <f t="shared" si="7"/>
        <v>9.2463157505159064</v>
      </c>
      <c r="M11" s="50">
        <v>1104507474.4175601</v>
      </c>
      <c r="N11" s="50">
        <v>1067995063.900094</v>
      </c>
      <c r="O11" s="50">
        <v>456747797.40586615</v>
      </c>
      <c r="P11" s="50">
        <v>529227099.51266408</v>
      </c>
      <c r="Q11" s="50">
        <v>132168544.60800523</v>
      </c>
      <c r="R11" s="50">
        <v>13253114.24325172</v>
      </c>
      <c r="S11" s="50">
        <v>143334000.27478242</v>
      </c>
    </row>
    <row r="12" spans="1:20" s="33" customFormat="1" ht="19.5" hidden="1" customHeight="1">
      <c r="A12" s="1296" t="s">
        <v>1041</v>
      </c>
      <c r="B12" s="1296"/>
      <c r="C12" s="1296"/>
      <c r="D12" s="32"/>
      <c r="E12" s="727">
        <f t="shared" si="0"/>
        <v>96.143583588435959</v>
      </c>
      <c r="F12" s="623">
        <f t="shared" si="1"/>
        <v>43.80616542024616</v>
      </c>
      <c r="G12" s="623">
        <f t="shared" si="2"/>
        <v>49.754979514854305</v>
      </c>
      <c r="H12" s="623">
        <f t="shared" si="3"/>
        <v>369.94972248253907</v>
      </c>
      <c r="I12" s="623">
        <f t="shared" si="4"/>
        <v>11.891954414428728</v>
      </c>
      <c r="J12" s="623">
        <f t="shared" si="5"/>
        <v>88.421807792714873</v>
      </c>
      <c r="K12" s="623">
        <f t="shared" si="6"/>
        <v>1.3015294865590137</v>
      </c>
      <c r="L12" s="623">
        <f t="shared" si="7"/>
        <v>9.6774328328604184</v>
      </c>
      <c r="M12" s="50">
        <v>87573289.677770346</v>
      </c>
      <c r="N12" s="50">
        <v>84196098.96249029</v>
      </c>
      <c r="O12" s="50">
        <v>38362500.140195437</v>
      </c>
      <c r="P12" s="50">
        <v>43572072.339658655</v>
      </c>
      <c r="Q12" s="50">
        <v>10414175.687696068</v>
      </c>
      <c r="R12" s="50">
        <v>1139792.187505922</v>
      </c>
      <c r="S12" s="50">
        <v>11777836.200894887</v>
      </c>
      <c r="T12" s="802"/>
    </row>
    <row r="13" spans="1:20" s="33" customFormat="1" ht="18" hidden="1" customHeight="1">
      <c r="A13" s="1277" t="s">
        <v>1042</v>
      </c>
      <c r="B13" s="1277"/>
      <c r="C13" s="1277"/>
      <c r="D13" s="32"/>
      <c r="E13" s="727">
        <f t="shared" si="0"/>
        <v>97.346631331208641</v>
      </c>
      <c r="F13" s="623">
        <f t="shared" si="1"/>
        <v>29.984456145394923</v>
      </c>
      <c r="G13" s="623">
        <f t="shared" si="2"/>
        <v>33.18043711200859</v>
      </c>
      <c r="H13" s="623">
        <f t="shared" si="3"/>
        <v>364.62575496612726</v>
      </c>
      <c r="I13" s="623">
        <f t="shared" si="4"/>
        <v>9.0370982789521364</v>
      </c>
      <c r="J13" s="623">
        <f t="shared" si="5"/>
        <v>99.310288515561354</v>
      </c>
      <c r="K13" s="623">
        <f t="shared" si="6"/>
        <v>2.646541493160405</v>
      </c>
      <c r="L13" s="623">
        <f t="shared" si="7"/>
        <v>29.083317580633828</v>
      </c>
      <c r="M13" s="50">
        <f>'1'!L14*1000</f>
        <v>1814153456077.3289</v>
      </c>
      <c r="N13" s="50">
        <f>'9'!F13*1000</f>
        <v>1766017276669.9775</v>
      </c>
      <c r="O13" s="50">
        <f>'21'!F13*1000</f>
        <v>543964047447.67297</v>
      </c>
      <c r="P13" s="50">
        <f>'1'!G14*1000</f>
        <v>601944046609.06848</v>
      </c>
      <c r="Q13" s="50">
        <f>'1'!J14*1000</f>
        <v>163946830756.715</v>
      </c>
      <c r="R13" s="50">
        <f>'17'!Z13*1000</f>
        <v>48012323964.690033</v>
      </c>
      <c r="S13" s="50">
        <f>'1'!M14*1000</f>
        <v>165085444023.28009</v>
      </c>
      <c r="T13" s="802"/>
    </row>
    <row r="14" spans="1:20" s="33" customFormat="1" ht="18" hidden="1" customHeight="1">
      <c r="A14" s="1296" t="s">
        <v>1043</v>
      </c>
      <c r="B14" s="1296"/>
      <c r="C14" s="1296"/>
      <c r="D14" s="32"/>
      <c r="E14" s="727">
        <f t="shared" si="0"/>
        <v>97.362958840211817</v>
      </c>
      <c r="F14" s="623">
        <f t="shared" si="1"/>
        <v>29.775913443042274</v>
      </c>
      <c r="G14" s="623">
        <f t="shared" si="2"/>
        <v>31.060894960473345</v>
      </c>
      <c r="H14" s="623">
        <f t="shared" si="3"/>
        <v>360.18391381837631</v>
      </c>
      <c r="I14" s="623">
        <f t="shared" si="4"/>
        <v>6.6219643922703204</v>
      </c>
      <c r="J14" s="623">
        <f t="shared" si="5"/>
        <v>76.788677692933476</v>
      </c>
      <c r="K14" s="623">
        <f t="shared" si="6"/>
        <v>1.0746011818883412</v>
      </c>
      <c r="L14" s="623">
        <f t="shared" si="7"/>
        <v>12.461136743771958</v>
      </c>
      <c r="M14" s="50">
        <f>'1'!L15*1000</f>
        <v>1858282579764.1816</v>
      </c>
      <c r="N14" s="50">
        <f>'9'!F14*1000</f>
        <v>1809278903270.6265</v>
      </c>
      <c r="O14" s="50">
        <f>'21'!F14*1000</f>
        <v>553320612477.7157</v>
      </c>
      <c r="P14" s="50">
        <f>'1'!G15*1000</f>
        <v>577199200169.32678</v>
      </c>
      <c r="Q14" s="50">
        <f>'1'!J15*1000</f>
        <v>123054810739.74641</v>
      </c>
      <c r="R14" s="50">
        <f>'17'!Z14*1000</f>
        <v>19969126564.971054</v>
      </c>
      <c r="S14" s="50">
        <f>'1'!M15*1000</f>
        <v>160251243330.20074</v>
      </c>
      <c r="T14" s="802"/>
    </row>
    <row r="15" spans="1:20" s="33" customFormat="1" ht="18" hidden="1" customHeight="1">
      <c r="A15" s="1296" t="s">
        <v>1044</v>
      </c>
      <c r="B15" s="1296"/>
      <c r="C15" s="1296"/>
      <c r="D15" s="32"/>
      <c r="E15" s="727">
        <f t="shared" si="0"/>
        <v>95.943975478492831</v>
      </c>
      <c r="F15" s="623">
        <f t="shared" si="1"/>
        <v>33.541969878352447</v>
      </c>
      <c r="G15" s="623">
        <f t="shared" si="2"/>
        <v>36.56124742313078</v>
      </c>
      <c r="H15" s="623">
        <f t="shared" si="3"/>
        <v>361.13273953770857</v>
      </c>
      <c r="I15" s="623">
        <f t="shared" si="4"/>
        <v>6.9783047564829008</v>
      </c>
      <c r="J15" s="623">
        <f t="shared" si="5"/>
        <v>68.928017823684357</v>
      </c>
      <c r="K15" s="623">
        <f t="shared" si="6"/>
        <v>0.81774071897321621</v>
      </c>
      <c r="L15" s="623">
        <f t="shared" si="7"/>
        <v>8.0772119905159698</v>
      </c>
      <c r="M15" s="50">
        <f>'1'!L16*1000</f>
        <v>1616947529869.2383</v>
      </c>
      <c r="N15" s="50">
        <f>'9'!F15*1000</f>
        <v>1551363741557.8374</v>
      </c>
      <c r="O15" s="50">
        <f>'21'!F15*1000</f>
        <v>542356053417.50385</v>
      </c>
      <c r="P15" s="50">
        <f>'1'!G16*1000</f>
        <v>591176187097.69373</v>
      </c>
      <c r="Q15" s="50">
        <f>'1'!J16*1000</f>
        <v>112835526386.69783</v>
      </c>
      <c r="R15" s="50">
        <f>'17'!Z15*1000</f>
        <v>13222438356.172369</v>
      </c>
      <c r="S15" s="50">
        <f>'1'!M16*1000</f>
        <v>163700524038.46497</v>
      </c>
      <c r="T15" s="802"/>
    </row>
    <row r="16" spans="1:20" s="33" customFormat="1" ht="17.25" hidden="1" customHeight="1">
      <c r="A16" s="1296" t="s">
        <v>1045</v>
      </c>
      <c r="B16" s="1296"/>
      <c r="C16" s="1296"/>
      <c r="D16" s="32"/>
      <c r="E16" s="727">
        <f t="shared" si="0"/>
        <v>95.298057323274847</v>
      </c>
      <c r="F16" s="623">
        <f t="shared" si="1"/>
        <v>30.436173352685795</v>
      </c>
      <c r="G16" s="623">
        <f t="shared" si="2"/>
        <v>31.104626331474162</v>
      </c>
      <c r="H16" s="623">
        <f t="shared" si="3"/>
        <v>318.25095015699156</v>
      </c>
      <c r="I16" s="623">
        <f t="shared" si="4"/>
        <v>6.3675851906410283</v>
      </c>
      <c r="J16" s="623">
        <f t="shared" si="5"/>
        <v>65.150759746518162</v>
      </c>
      <c r="K16" s="623">
        <f t="shared" si="6"/>
        <v>1.3284410257579715</v>
      </c>
      <c r="L16" s="623">
        <f t="shared" si="7"/>
        <v>13.59211373155776</v>
      </c>
      <c r="M16" s="50">
        <f>'1'!L17*1000</f>
        <v>1677734614158.7781</v>
      </c>
      <c r="N16" s="50">
        <f>'9'!F16*1000</f>
        <v>1598848494333.4563</v>
      </c>
      <c r="O16" s="50">
        <f>'21'!F16*1000</f>
        <v>510638215563.37988</v>
      </c>
      <c r="P16" s="50">
        <f>'1'!G17*1000</f>
        <v>521853082567.8877</v>
      </c>
      <c r="Q16" s="50">
        <f>'1'!J17*1000</f>
        <v>106831180829.43275</v>
      </c>
      <c r="R16" s="50">
        <f>'17'!Z16*1000</f>
        <v>22287714917.827419</v>
      </c>
      <c r="S16" s="50">
        <f>'1'!M17*1000</f>
        <v>163975341569.43137</v>
      </c>
      <c r="T16" s="802"/>
    </row>
    <row r="17" spans="1:20" s="33" customFormat="1" ht="18.75" hidden="1" customHeight="1">
      <c r="A17" s="1296" t="s">
        <v>1046</v>
      </c>
      <c r="B17" s="1296"/>
      <c r="C17" s="1296"/>
      <c r="D17" s="32"/>
      <c r="E17" s="733">
        <f t="shared" si="0"/>
        <v>94.804288186332087</v>
      </c>
      <c r="F17" s="626">
        <f t="shared" si="1"/>
        <v>29.161014807454656</v>
      </c>
      <c r="G17" s="626">
        <f t="shared" si="2"/>
        <v>30.986663560319151</v>
      </c>
      <c r="H17" s="626">
        <f t="shared" si="3"/>
        <v>309.19840934118037</v>
      </c>
      <c r="I17" s="626">
        <f t="shared" si="4"/>
        <v>6.5546330433600168</v>
      </c>
      <c r="J17" s="626">
        <f t="shared" si="5"/>
        <v>65.404980012671729</v>
      </c>
      <c r="K17" s="626">
        <f t="shared" si="6"/>
        <v>1.8219534286994465</v>
      </c>
      <c r="L17" s="626">
        <f t="shared" si="7"/>
        <v>18.180243928197097</v>
      </c>
      <c r="M17" s="50">
        <f>'1'!L18*1000</f>
        <v>1905911401124.707</v>
      </c>
      <c r="N17" s="50">
        <f>'9'!F17*1000</f>
        <v>1806885737298.427</v>
      </c>
      <c r="O17" s="50">
        <f>'21'!F17*1000</f>
        <v>555783105898.94226</v>
      </c>
      <c r="P17" s="50">
        <f>'1'!G18*1000</f>
        <v>590578353624.27771</v>
      </c>
      <c r="Q17" s="50">
        <f>'1'!J18*1000</f>
        <v>124925498475.28592</v>
      </c>
      <c r="R17" s="50">
        <f>'17'!Z17*1000</f>
        <v>34724818120.765259</v>
      </c>
      <c r="S17" s="50">
        <f>'1'!M18*1000</f>
        <v>191003037461.4938</v>
      </c>
      <c r="T17" s="802"/>
    </row>
    <row r="18" spans="1:20" s="33" customFormat="1" ht="18.75" customHeight="1">
      <c r="A18" s="1296" t="s">
        <v>1047</v>
      </c>
      <c r="B18" s="1296"/>
      <c r="C18" s="1296"/>
      <c r="D18" s="32"/>
      <c r="E18" s="733">
        <f t="shared" ref="E18:E23" si="8">N18/M18*100</f>
        <v>96.356360130126063</v>
      </c>
      <c r="F18" s="626">
        <f t="shared" ref="F18:F23" si="9">O18/M18*100</f>
        <v>31.698522124221203</v>
      </c>
      <c r="G18" s="626">
        <f t="shared" ref="G18:G23" si="10">P18/M18*100</f>
        <v>32.085281743425561</v>
      </c>
      <c r="H18" s="626">
        <f t="shared" ref="H18:H23" si="11">P18/S18*100</f>
        <v>408.58755089352894</v>
      </c>
      <c r="I18" s="626">
        <f t="shared" ref="I18:I23" si="12">Q18/M18*100</f>
        <v>8.5556173339123696</v>
      </c>
      <c r="J18" s="626">
        <f t="shared" ref="J18:J23" si="13">Q18/S18*100</f>
        <v>108.9508504491088</v>
      </c>
      <c r="K18" s="626">
        <f t="shared" ref="K18:K23" si="14">R18/M18*100</f>
        <v>3.7038632327535974</v>
      </c>
      <c r="L18" s="626">
        <f t="shared" ref="L18:L23" si="15">R18/S18*100</f>
        <v>47.166561266848611</v>
      </c>
      <c r="M18" s="50">
        <f>'1'!L19*1000</f>
        <v>1892556986282.2148</v>
      </c>
      <c r="N18" s="50">
        <f>'9'!F18*1000</f>
        <v>1823599025369.9514</v>
      </c>
      <c r="O18" s="50">
        <f>'21'!F18*1000</f>
        <v>599912595010.16187</v>
      </c>
      <c r="P18" s="50">
        <f>'1'!G19*1000</f>
        <v>607232241203.53247</v>
      </c>
      <c r="Q18" s="50">
        <f>'1'!J19*1000</f>
        <v>161919933572.53073</v>
      </c>
      <c r="R18" s="50">
        <f>'17'!Z18*1000</f>
        <v>70097722373.816498</v>
      </c>
      <c r="S18" s="50">
        <f>'1'!M19*1000</f>
        <v>148617411341.97382</v>
      </c>
      <c r="T18" s="802"/>
    </row>
    <row r="19" spans="1:20" s="33" customFormat="1" ht="18" customHeight="1">
      <c r="A19" s="1296" t="s">
        <v>1048</v>
      </c>
      <c r="B19" s="1296"/>
      <c r="C19" s="1296"/>
      <c r="D19" s="32"/>
      <c r="E19" s="733">
        <f t="shared" si="8"/>
        <v>95.372536329394251</v>
      </c>
      <c r="F19" s="626">
        <f t="shared" si="9"/>
        <v>28.724143982605742</v>
      </c>
      <c r="G19" s="626">
        <f t="shared" si="10"/>
        <v>29.964902701311612</v>
      </c>
      <c r="H19" s="626">
        <f t="shared" si="11"/>
        <v>301.42040190983852</v>
      </c>
      <c r="I19" s="626">
        <f t="shared" si="12"/>
        <v>6.3821086862213399</v>
      </c>
      <c r="J19" s="626">
        <f t="shared" si="13"/>
        <v>64.198365147666706</v>
      </c>
      <c r="K19" s="626">
        <f t="shared" si="14"/>
        <v>1.7110994133738389</v>
      </c>
      <c r="L19" s="626">
        <f t="shared" si="15"/>
        <v>17.212145756917664</v>
      </c>
      <c r="M19" s="50">
        <f>'1'!L20*1000</f>
        <v>1918058080334.3196</v>
      </c>
      <c r="N19" s="50">
        <f>'9'!F19*1000</f>
        <v>1829300639485.731</v>
      </c>
      <c r="O19" s="50">
        <f>'21'!F19*1000</f>
        <v>550945764665.23364</v>
      </c>
      <c r="P19" s="50">
        <f>'1'!G20*1000</f>
        <v>574744237526.82422</v>
      </c>
      <c r="Q19" s="50">
        <f>'1'!J20*1000</f>
        <v>122412551351.78688</v>
      </c>
      <c r="R19" s="50">
        <f>'17'!Z19*1000</f>
        <v>32819880560.770058</v>
      </c>
      <c r="S19" s="50">
        <f>'1'!M20*1000</f>
        <v>190678611628.53299</v>
      </c>
      <c r="T19" s="802"/>
    </row>
    <row r="20" spans="1:20" s="33" customFormat="1" ht="18" customHeight="1">
      <c r="A20" s="1296" t="s">
        <v>1049</v>
      </c>
      <c r="B20" s="1296"/>
      <c r="C20" s="1296"/>
      <c r="D20" s="32"/>
      <c r="E20" s="733">
        <f t="shared" si="8"/>
        <v>95.532719277895367</v>
      </c>
      <c r="F20" s="626">
        <f t="shared" si="9"/>
        <v>26.603897123587544</v>
      </c>
      <c r="G20" s="626">
        <f t="shared" si="10"/>
        <v>28.346727808228561</v>
      </c>
      <c r="H20" s="626">
        <f t="shared" si="11"/>
        <v>298.19109011649061</v>
      </c>
      <c r="I20" s="626">
        <f t="shared" si="12"/>
        <v>5.9039419575430427</v>
      </c>
      <c r="J20" s="626">
        <f t="shared" si="13"/>
        <v>62.106035667129255</v>
      </c>
      <c r="K20" s="626">
        <f t="shared" si="14"/>
        <v>1.8104330390879257</v>
      </c>
      <c r="L20" s="626">
        <f t="shared" si="15"/>
        <v>19.044702625317804</v>
      </c>
      <c r="M20" s="50">
        <f>'1'!L21*1000</f>
        <v>2003052329113.0562</v>
      </c>
      <c r="N20" s="50">
        <f>'9'!F20*1000</f>
        <v>1913570358560.9207</v>
      </c>
      <c r="O20" s="50">
        <f>'21'!F20*1000</f>
        <v>532889980968.86169</v>
      </c>
      <c r="P20" s="50">
        <f>'1'!G21*1000</f>
        <v>567799791590.06055</v>
      </c>
      <c r="Q20" s="50">
        <f>'1'!J21*1000</f>
        <v>118259046890.04887</v>
      </c>
      <c r="R20" s="50">
        <f>'17'!Z20*1000</f>
        <v>36263921156.482986</v>
      </c>
      <c r="S20" s="50">
        <f>'1'!M21*1000</f>
        <v>190414740885.86792</v>
      </c>
      <c r="T20" s="802"/>
    </row>
    <row r="21" spans="1:20" s="33" customFormat="1" ht="18" customHeight="1">
      <c r="A21" s="1296" t="s">
        <v>1050</v>
      </c>
      <c r="B21" s="1296"/>
      <c r="C21" s="1296"/>
      <c r="D21" s="32"/>
      <c r="E21" s="733">
        <f t="shared" si="8"/>
        <v>95.546884632043856</v>
      </c>
      <c r="F21" s="626">
        <f t="shared" si="9"/>
        <v>25.432577559967086</v>
      </c>
      <c r="G21" s="626">
        <f t="shared" si="10"/>
        <v>26.987941449260646</v>
      </c>
      <c r="H21" s="626">
        <f t="shared" si="11"/>
        <v>294.4694044334646</v>
      </c>
      <c r="I21" s="626">
        <f t="shared" si="12"/>
        <v>5.7809397527682158</v>
      </c>
      <c r="J21" s="626">
        <f t="shared" si="13"/>
        <v>63.076685165627289</v>
      </c>
      <c r="K21" s="626">
        <f t="shared" si="14"/>
        <v>1.7729458871449504</v>
      </c>
      <c r="L21" s="626">
        <f t="shared" si="15"/>
        <v>19.34487372673016</v>
      </c>
      <c r="M21" s="50">
        <f>'1'!L22*1000</f>
        <v>2263187709159.2305</v>
      </c>
      <c r="N21" s="50">
        <f>'9'!F21*1000</f>
        <v>2162405349476.9663</v>
      </c>
      <c r="O21" s="50">
        <f>'21'!F21*1000</f>
        <v>575586969459.5636</v>
      </c>
      <c r="P21" s="50">
        <f>'1'!G22*1000</f>
        <v>610787773834.75635</v>
      </c>
      <c r="Q21" s="50">
        <f>'1'!J22*1000</f>
        <v>130833517958.55026</v>
      </c>
      <c r="R21" s="50">
        <f>'17'!Z21*1000</f>
        <v>40125093407.9086</v>
      </c>
      <c r="S21" s="50">
        <f>'1'!M22*1000</f>
        <v>207419774224.03622</v>
      </c>
      <c r="T21" s="802"/>
    </row>
    <row r="22" spans="1:20" s="33" customFormat="1" ht="18" customHeight="1">
      <c r="A22" s="1296" t="s">
        <v>1051</v>
      </c>
      <c r="B22" s="1296"/>
      <c r="C22" s="1296"/>
      <c r="D22" s="32"/>
      <c r="E22" s="733">
        <f t="shared" si="8"/>
        <v>94.993972445292201</v>
      </c>
      <c r="F22" s="626">
        <f t="shared" si="9"/>
        <v>24.265382957922942</v>
      </c>
      <c r="G22" s="626">
        <f t="shared" si="10"/>
        <v>25.756994192240068</v>
      </c>
      <c r="H22" s="626">
        <f t="shared" si="11"/>
        <v>271.21384727367672</v>
      </c>
      <c r="I22" s="626">
        <f t="shared" si="12"/>
        <v>5.308331838946664</v>
      </c>
      <c r="J22" s="626">
        <f t="shared" si="13"/>
        <v>55.895229462753818</v>
      </c>
      <c r="K22" s="626">
        <f t="shared" si="14"/>
        <v>1.2888364637620668</v>
      </c>
      <c r="L22" s="626">
        <f t="shared" si="15"/>
        <v>13.571082605159784</v>
      </c>
      <c r="M22" s="50">
        <f>'1'!L23*1000</f>
        <v>2296967937910.5015</v>
      </c>
      <c r="N22" s="50">
        <f>'9'!F22*1000</f>
        <v>2181981090015.8982</v>
      </c>
      <c r="O22" s="50">
        <f>'21'!F22*1000</f>
        <v>557368066554.68884</v>
      </c>
      <c r="P22" s="50">
        <f>'1'!G23*1000</f>
        <v>591629898365.22437</v>
      </c>
      <c r="Q22" s="50">
        <f>'1'!J23*1000</f>
        <v>121930680378.4998</v>
      </c>
      <c r="R22" s="50">
        <f>'17'!Z22*1000</f>
        <v>29604160344.714176</v>
      </c>
      <c r="S22" s="50">
        <f>'1'!M23*1000</f>
        <v>218141479246.8992</v>
      </c>
      <c r="T22" s="802"/>
    </row>
    <row r="23" spans="1:20" s="33" customFormat="1" ht="18" customHeight="1">
      <c r="A23" s="1296" t="s">
        <v>1202</v>
      </c>
      <c r="B23" s="1296"/>
      <c r="C23" s="1296"/>
      <c r="D23" s="32"/>
      <c r="E23" s="733">
        <f t="shared" si="8"/>
        <v>94.563368073331461</v>
      </c>
      <c r="F23" s="626">
        <f t="shared" si="9"/>
        <v>20.503435525895629</v>
      </c>
      <c r="G23" s="626">
        <f t="shared" si="10"/>
        <v>21.715358007380392</v>
      </c>
      <c r="H23" s="626">
        <f t="shared" si="11"/>
        <v>223.28580654020524</v>
      </c>
      <c r="I23" s="626">
        <f t="shared" si="12"/>
        <v>4.6714281010756427</v>
      </c>
      <c r="J23" s="626">
        <f t="shared" si="13"/>
        <v>48.033451296946083</v>
      </c>
      <c r="K23" s="626">
        <f t="shared" si="14"/>
        <v>1.0552004698867004</v>
      </c>
      <c r="L23" s="626">
        <f t="shared" si="15"/>
        <v>10.849984048164361</v>
      </c>
      <c r="M23" s="50">
        <f>'1'!L24*1000</f>
        <v>2611526961905.2568</v>
      </c>
      <c r="N23" s="50">
        <f>'9'!F23*1000</f>
        <v>2469547853320.7588</v>
      </c>
      <c r="O23" s="50">
        <f>'21'!F23*1000</f>
        <v>535452746875.62524</v>
      </c>
      <c r="P23" s="50">
        <f>'1'!G24*1000</f>
        <v>567102429236.99109</v>
      </c>
      <c r="Q23" s="50">
        <f>'1'!J24*1000</f>
        <v>121995604365.60916</v>
      </c>
      <c r="R23" s="50">
        <f>'17'!Z23*1000</f>
        <v>27556844773.242142</v>
      </c>
      <c r="S23" s="50">
        <f>'1'!M24*1000</f>
        <v>253980509564.93628</v>
      </c>
      <c r="T23" s="802"/>
    </row>
    <row r="24" spans="1:20" ht="18" customHeight="1">
      <c r="A24" s="1296" t="s">
        <v>63</v>
      </c>
      <c r="B24" s="1296"/>
      <c r="C24" s="1296"/>
      <c r="D24" s="32"/>
      <c r="E24" s="733"/>
      <c r="F24" s="626"/>
      <c r="G24" s="626"/>
      <c r="H24" s="626"/>
      <c r="I24" s="626"/>
      <c r="J24" s="626"/>
      <c r="K24" s="626"/>
      <c r="L24" s="626"/>
      <c r="M24" s="50"/>
      <c r="N24" s="50"/>
      <c r="O24" s="50"/>
      <c r="P24" s="50"/>
      <c r="Q24" s="50"/>
      <c r="R24" s="50"/>
      <c r="S24" s="50"/>
      <c r="T24" s="802"/>
    </row>
    <row r="25" spans="1:20" ht="18" customHeight="1">
      <c r="A25" s="34"/>
      <c r="B25" s="34" t="s">
        <v>64</v>
      </c>
      <c r="C25" s="34"/>
      <c r="D25" s="594"/>
      <c r="E25" s="734">
        <f>N25/M25*100</f>
        <v>95.037798748963468</v>
      </c>
      <c r="F25" s="632">
        <f>O25/M25*100</f>
        <v>19.58910361226275</v>
      </c>
      <c r="G25" s="632">
        <f>P25/M25*100</f>
        <v>20.75731275863556</v>
      </c>
      <c r="H25" s="632">
        <f>P25/S25*100</f>
        <v>226.13284681809665</v>
      </c>
      <c r="I25" s="632">
        <f>Q25/M25*100</f>
        <v>4.4813656750786048</v>
      </c>
      <c r="J25" s="632">
        <f>Q25/S25*100</f>
        <v>48.820576609408832</v>
      </c>
      <c r="K25" s="632">
        <f>R25/M25*100</f>
        <v>0.98217672172226045</v>
      </c>
      <c r="L25" s="632">
        <f>R25/S25*100</f>
        <v>10.699960093298694</v>
      </c>
      <c r="M25" s="169">
        <f>'1'!L26*1000</f>
        <v>2582076650393.4297</v>
      </c>
      <c r="N25" s="169">
        <f>'9'!F25*1000</f>
        <v>2453948810544.8848</v>
      </c>
      <c r="O25" s="169">
        <f>'21'!F25*1000</f>
        <v>505805670393.61237</v>
      </c>
      <c r="P25" s="169">
        <f>'1'!G26*1000</f>
        <v>535969725989.86505</v>
      </c>
      <c r="Q25" s="169">
        <f>'1'!J26*1000</f>
        <v>115712296714.95056</v>
      </c>
      <c r="R25" s="169">
        <f>'17'!Z25*1000</f>
        <v>25360555797.19014</v>
      </c>
      <c r="S25" s="169">
        <f>'1'!M26*1000</f>
        <v>237015424132.96729</v>
      </c>
      <c r="T25" s="802"/>
    </row>
    <row r="26" spans="1:20" ht="18" customHeight="1">
      <c r="A26" s="34"/>
      <c r="B26" s="34" t="s">
        <v>655</v>
      </c>
      <c r="C26" s="34"/>
      <c r="D26" s="594"/>
      <c r="E26" s="734">
        <f>N26/M26*100</f>
        <v>52.967326914721966</v>
      </c>
      <c r="F26" s="632">
        <f>O26/M26*100</f>
        <v>100.66812525941009</v>
      </c>
      <c r="G26" s="632">
        <f>P26/M26*100</f>
        <v>105.7126449566499</v>
      </c>
      <c r="H26" s="632">
        <f>P26/S26*100</f>
        <v>183.51044191300423</v>
      </c>
      <c r="I26" s="632">
        <f>Q26/M26*100</f>
        <v>21.335284172241057</v>
      </c>
      <c r="J26" s="632">
        <f>Q26/S26*100</f>
        <v>37.03669914221733</v>
      </c>
      <c r="K26" s="632">
        <f>R26/M26*100</f>
        <v>7.4576086408117179</v>
      </c>
      <c r="L26" s="632">
        <f>R26/S26*100</f>
        <v>12.94593525543519</v>
      </c>
      <c r="M26" s="169">
        <f>'1'!L27*1000</f>
        <v>29450311511.827316</v>
      </c>
      <c r="N26" s="169">
        <f>'9'!F26*1000</f>
        <v>15599042775.873573</v>
      </c>
      <c r="O26" s="169">
        <f>'21'!F26*1000</f>
        <v>29647076482.012794</v>
      </c>
      <c r="P26" s="169">
        <f>'1'!G27*1000</f>
        <v>31132703247.125404</v>
      </c>
      <c r="Q26" s="169">
        <f>'1'!J27*1000</f>
        <v>6283307650.6585789</v>
      </c>
      <c r="R26" s="169">
        <f>'17'!Z26*1000</f>
        <v>2196288976.052002</v>
      </c>
      <c r="S26" s="169">
        <f>'1'!M27*1000</f>
        <v>16965085431.969213</v>
      </c>
      <c r="T26" s="802"/>
    </row>
    <row r="27" spans="1:20" ht="18" customHeight="1">
      <c r="A27" s="1296" t="s">
        <v>656</v>
      </c>
      <c r="B27" s="1296"/>
      <c r="C27" s="1296"/>
      <c r="D27" s="32"/>
      <c r="E27" s="734"/>
      <c r="F27" s="632"/>
      <c r="G27" s="632"/>
      <c r="H27" s="632"/>
      <c r="I27" s="632"/>
      <c r="J27" s="803"/>
      <c r="K27" s="803"/>
      <c r="L27" s="632"/>
      <c r="M27" s="169"/>
      <c r="N27" s="169"/>
      <c r="O27" s="169"/>
      <c r="P27" s="169"/>
      <c r="Q27" s="169"/>
      <c r="R27" s="169"/>
      <c r="S27" s="169"/>
      <c r="T27" s="802"/>
    </row>
    <row r="28" spans="1:20" ht="18" customHeight="1">
      <c r="A28" s="34"/>
      <c r="B28" s="34" t="s">
        <v>81</v>
      </c>
      <c r="C28" s="34"/>
      <c r="D28" s="594"/>
      <c r="E28" s="734">
        <f>N28/M28*100</f>
        <v>97.46036352219285</v>
      </c>
      <c r="F28" s="632">
        <f>O28/M28*100</f>
        <v>15.779613356221175</v>
      </c>
      <c r="G28" s="632">
        <f>P28/M28*100</f>
        <v>16.937517738037037</v>
      </c>
      <c r="H28" s="632">
        <f>P28/S28*100</f>
        <v>280.54064285434799</v>
      </c>
      <c r="I28" s="632">
        <f>Q28/M28*100</f>
        <v>3.5895959210749431</v>
      </c>
      <c r="J28" s="632">
        <f>Q28/S28*100</f>
        <v>59.455438681206573</v>
      </c>
      <c r="K28" s="632">
        <f>R28/M28*100</f>
        <v>0.64995960852588086</v>
      </c>
      <c r="L28" s="632">
        <f>R28/S28*100</f>
        <v>10.765455081751734</v>
      </c>
      <c r="M28" s="169">
        <f>'1'!L29*1000</f>
        <v>2029599726685.1724</v>
      </c>
      <c r="N28" s="169">
        <f>'9'!F28*1000</f>
        <v>1978055271672.8015</v>
      </c>
      <c r="O28" s="169">
        <f>'21'!F28*1000</f>
        <v>320262989549.84192</v>
      </c>
      <c r="P28" s="169">
        <f>'1'!G29*1000</f>
        <v>343763813718.45233</v>
      </c>
      <c r="Q28" s="169">
        <f>'1'!J29*1000</f>
        <v>72854429003.239136</v>
      </c>
      <c r="R28" s="169">
        <f>'17'!Z28*1000</f>
        <v>13191578438.205294</v>
      </c>
      <c r="S28" s="169">
        <f>'1'!M29*1000</f>
        <v>122536189487.85568</v>
      </c>
      <c r="T28" s="802"/>
    </row>
    <row r="29" spans="1:20" ht="18" customHeight="1">
      <c r="A29" s="34"/>
      <c r="B29" s="34" t="s">
        <v>82</v>
      </c>
      <c r="C29" s="34"/>
      <c r="D29" s="594"/>
      <c r="E29" s="734">
        <f>N29/M29*100</f>
        <v>85.073584785137314</v>
      </c>
      <c r="F29" s="632">
        <f>O29/M29*100</f>
        <v>56.997955469861282</v>
      </c>
      <c r="G29" s="632">
        <f>P29/M29*100</f>
        <v>60.027806709190997</v>
      </c>
      <c r="H29" s="632">
        <f>P29/S29*100</f>
        <v>270.75176234618226</v>
      </c>
      <c r="I29" s="632">
        <f>Q29/M29*100</f>
        <v>12.074995171948597</v>
      </c>
      <c r="J29" s="632">
        <f>Q29/S29*100</f>
        <v>54.463529526661034</v>
      </c>
      <c r="K29" s="632">
        <f>R29/M29*100</f>
        <v>2.4922901762152812</v>
      </c>
      <c r="L29" s="632">
        <f>R29/S29*100</f>
        <v>11.241322888198171</v>
      </c>
      <c r="M29" s="169">
        <f>'1'!L30*1000</f>
        <v>72625240294.851715</v>
      </c>
      <c r="N29" s="169">
        <f>'9'!F29*1000</f>
        <v>61784895377.650383</v>
      </c>
      <c r="O29" s="169">
        <f>'21'!F29*1000</f>
        <v>41394902123.139336</v>
      </c>
      <c r="P29" s="169">
        <f>'1'!G30*1000</f>
        <v>43595338866.279083</v>
      </c>
      <c r="Q29" s="169">
        <f>'1'!J30*1000</f>
        <v>8769494259.2194118</v>
      </c>
      <c r="R29" s="169">
        <f>'17'!Z29*1000</f>
        <v>1810031729.321331</v>
      </c>
      <c r="S29" s="169">
        <f>'1'!M30*1000</f>
        <v>16101590064.827806</v>
      </c>
      <c r="T29" s="802"/>
    </row>
    <row r="30" spans="1:20" ht="18" customHeight="1">
      <c r="A30" s="34"/>
      <c r="B30" s="34" t="s">
        <v>83</v>
      </c>
      <c r="C30" s="34"/>
      <c r="D30" s="594"/>
      <c r="E30" s="734">
        <f>N30/M30*100</f>
        <v>79.104650445075805</v>
      </c>
      <c r="F30" s="632">
        <f>O30/M30*100</f>
        <v>42.878171409062027</v>
      </c>
      <c r="G30" s="632">
        <f>P30/M30*100</f>
        <v>44.641797773734524</v>
      </c>
      <c r="H30" s="632">
        <f>P30/S30*100</f>
        <v>152.04373182583808</v>
      </c>
      <c r="I30" s="632">
        <f>Q30/M30*100</f>
        <v>9.941086663895419</v>
      </c>
      <c r="J30" s="632">
        <f>Q30/S30*100</f>
        <v>33.857953535913055</v>
      </c>
      <c r="K30" s="632">
        <f>R30/M30*100</f>
        <v>2.9337622825097123</v>
      </c>
      <c r="L30" s="632">
        <f>R30/S30*100</f>
        <v>9.9919848206720197</v>
      </c>
      <c r="M30" s="169">
        <f>'1'!L31*1000</f>
        <v>217873258927.49994</v>
      </c>
      <c r="N30" s="169">
        <f>'9'!F30*1000</f>
        <v>172347879887.89374</v>
      </c>
      <c r="O30" s="169">
        <f>'21'!F30*1000</f>
        <v>93420069417.442963</v>
      </c>
      <c r="P30" s="169">
        <f>'1'!G31*1000</f>
        <v>97262539653.459518</v>
      </c>
      <c r="Q30" s="169">
        <f>'1'!J31*1000</f>
        <v>21658969487.436031</v>
      </c>
      <c r="R30" s="169">
        <f>'17'!Z30*1000</f>
        <v>6391883494.0897179</v>
      </c>
      <c r="S30" s="169">
        <f>'1'!M31*1000</f>
        <v>63970108129.726181</v>
      </c>
      <c r="T30" s="802"/>
    </row>
    <row r="31" spans="1:20" ht="18" customHeight="1">
      <c r="A31" s="34"/>
      <c r="B31" s="98" t="s">
        <v>657</v>
      </c>
      <c r="C31" s="34"/>
      <c r="D31" s="594"/>
      <c r="E31" s="734">
        <f>N31/M31*100</f>
        <v>50.472140411757557</v>
      </c>
      <c r="F31" s="632">
        <f>O31/M31*100</f>
        <v>88.778311987373939</v>
      </c>
      <c r="G31" s="632">
        <f>P31/M31*100</f>
        <v>93.287281428040842</v>
      </c>
      <c r="H31" s="632">
        <f>P31/S31*100</f>
        <v>161.13008764571751</v>
      </c>
      <c r="I31" s="632">
        <f>Q31/M31*100</f>
        <v>18.326133708193026</v>
      </c>
      <c r="J31" s="632">
        <f>Q31/S31*100</f>
        <v>31.65374191857072</v>
      </c>
      <c r="K31" s="632">
        <f>R31/M31*100</f>
        <v>7.2559224474648643</v>
      </c>
      <c r="L31" s="632">
        <f>R31/S31*100</f>
        <v>12.532763330791131</v>
      </c>
      <c r="M31" s="169">
        <f>'1'!L32*1000</f>
        <v>44074005817.732147</v>
      </c>
      <c r="N31" s="169">
        <f>'9'!F31*1000</f>
        <v>22245094101.411964</v>
      </c>
      <c r="O31" s="169">
        <f>'21'!F31*1000</f>
        <v>39128158390.199585</v>
      </c>
      <c r="P31" s="169">
        <f>'1'!G32*1000</f>
        <v>41115441843.798882</v>
      </c>
      <c r="Q31" s="169">
        <f>'1'!J32*1000</f>
        <v>8077061236.7143669</v>
      </c>
      <c r="R31" s="169">
        <f>'17'!Z31*1000</f>
        <v>3197975681.6257973</v>
      </c>
      <c r="S31" s="169">
        <f>'1'!M32*1000</f>
        <v>25516923899.526993</v>
      </c>
      <c r="T31" s="802"/>
    </row>
    <row r="32" spans="1:20" ht="18" customHeight="1">
      <c r="A32" s="34"/>
      <c r="B32" s="98" t="s">
        <v>658</v>
      </c>
      <c r="C32" s="34"/>
      <c r="D32" s="594"/>
      <c r="E32" s="734">
        <f>N32/M32*100</f>
        <v>95.051633785174474</v>
      </c>
      <c r="F32" s="632">
        <f>O32/M32*100</f>
        <v>16.675091422341033</v>
      </c>
      <c r="G32" s="632">
        <f>P32/M32*100</f>
        <v>16.723066150745719</v>
      </c>
      <c r="H32" s="632">
        <f>P32/S32*100</f>
        <v>159.98521943672711</v>
      </c>
      <c r="I32" s="632">
        <f>Q32/M32*100</f>
        <v>4.2997562129741542</v>
      </c>
      <c r="J32" s="632">
        <f>Q32/S32*100</f>
        <v>41.134648099590635</v>
      </c>
      <c r="K32" s="632">
        <f>R32/M32*100</f>
        <v>1.1988351416777423</v>
      </c>
      <c r="L32" s="632">
        <f>R32/S32*100</f>
        <v>11.468943642324875</v>
      </c>
      <c r="M32" s="169">
        <f>'1'!L33*1000</f>
        <v>247354730179.99997</v>
      </c>
      <c r="N32" s="169">
        <f>'9'!F32*1000</f>
        <v>235114712281</v>
      </c>
      <c r="O32" s="169">
        <f>'21'!F32*1000</f>
        <v>41246627394.999985</v>
      </c>
      <c r="P32" s="169">
        <f>'1'!G33*1000</f>
        <v>41365295154.999977</v>
      </c>
      <c r="Q32" s="169">
        <f>'1'!J33*1000</f>
        <v>10635650379.000004</v>
      </c>
      <c r="R32" s="169">
        <f>'17'!Z32*1000</f>
        <v>2965375430</v>
      </c>
      <c r="S32" s="169">
        <f>'1'!M33*1000</f>
        <v>25855697983.000004</v>
      </c>
      <c r="T32" s="802"/>
    </row>
    <row r="33" spans="1:20" ht="18" customHeight="1">
      <c r="A33" s="1296" t="s">
        <v>659</v>
      </c>
      <c r="B33" s="1296"/>
      <c r="C33" s="1296"/>
      <c r="D33" s="32"/>
      <c r="E33" s="734"/>
      <c r="F33" s="632"/>
      <c r="G33" s="632"/>
      <c r="H33" s="632"/>
      <c r="I33" s="632"/>
      <c r="J33" s="632"/>
      <c r="K33" s="632"/>
      <c r="L33" s="632"/>
      <c r="M33" s="169"/>
      <c r="N33" s="169"/>
      <c r="O33" s="169"/>
      <c r="P33" s="169"/>
      <c r="Q33" s="169"/>
      <c r="R33" s="169"/>
      <c r="S33" s="169"/>
      <c r="T33" s="802"/>
    </row>
    <row r="34" spans="1:20" ht="18" customHeight="1">
      <c r="A34" s="1120" t="s">
        <v>65</v>
      </c>
      <c r="B34" s="1120"/>
      <c r="C34" s="35"/>
      <c r="D34" s="32"/>
      <c r="E34" s="734">
        <f>N34/M34*100</f>
        <v>94.639226668293105</v>
      </c>
      <c r="F34" s="632">
        <f>O34/M34*100</f>
        <v>20.365613806213009</v>
      </c>
      <c r="G34" s="632">
        <f>P34/M34*100</f>
        <v>21.587950536493462</v>
      </c>
      <c r="H34" s="632">
        <f>P34/S34*100</f>
        <v>223.67120738771001</v>
      </c>
      <c r="I34" s="632">
        <f>Q34/M34*100</f>
        <v>4.6455724469523219</v>
      </c>
      <c r="J34" s="632">
        <f>Q34/S34*100</f>
        <v>48.132442978335746</v>
      </c>
      <c r="K34" s="632">
        <f>R34/M34*100</f>
        <v>1.0468042888650628</v>
      </c>
      <c r="L34" s="632">
        <f>R34/S34*100</f>
        <v>10.845864168221002</v>
      </c>
      <c r="M34" s="169">
        <f>'1'!L35*1000</f>
        <v>2604011660595.1313</v>
      </c>
      <c r="N34" s="169">
        <f>'9'!F34*1000</f>
        <v>2464416497939.4097</v>
      </c>
      <c r="O34" s="169">
        <f>'21'!F34*1000</f>
        <v>530322958265.55872</v>
      </c>
      <c r="P34" s="169">
        <f>'1'!G35*1000</f>
        <v>562152749253.79895</v>
      </c>
      <c r="Q34" s="169">
        <f>'1'!J35*1000</f>
        <v>120971248220.03302</v>
      </c>
      <c r="R34" s="169">
        <f>'17'!Z34*1000</f>
        <v>27258905745.656181</v>
      </c>
      <c r="S34" s="169">
        <f>'1'!M35*1000</f>
        <v>251329956957.47623</v>
      </c>
      <c r="T34" s="802"/>
    </row>
    <row r="35" spans="1:20" ht="18" customHeight="1">
      <c r="A35" s="7"/>
      <c r="B35" s="98" t="s">
        <v>660</v>
      </c>
      <c r="C35" s="36"/>
      <c r="D35" s="32"/>
      <c r="E35" s="734">
        <f>N35/M35*100</f>
        <v>95.7718839003075</v>
      </c>
      <c r="F35" s="632">
        <f>O35/M35*100</f>
        <v>15.283285410490238</v>
      </c>
      <c r="G35" s="632">
        <f>P35/M35*100</f>
        <v>15.882522618976729</v>
      </c>
      <c r="H35" s="632">
        <f>P35/S35*100</f>
        <v>198.21590748640813</v>
      </c>
      <c r="I35" s="632">
        <f>Q35/M35*100</f>
        <v>3.9416927001071245</v>
      </c>
      <c r="J35" s="632">
        <f>Q35/S35*100</f>
        <v>49.192827507814471</v>
      </c>
      <c r="K35" s="632">
        <f>R35/M35*100</f>
        <v>0.97525725144260189</v>
      </c>
      <c r="L35" s="632">
        <f>R35/S35*100</f>
        <v>12.171334854352626</v>
      </c>
      <c r="M35" s="169">
        <f>'1'!L36*1000</f>
        <v>1756129527556.9966</v>
      </c>
      <c r="N35" s="169">
        <f>'9'!F35*1000</f>
        <v>1681878332270.9053</v>
      </c>
      <c r="O35" s="169">
        <f>'21'!F35*1000</f>
        <v>268394287874.4296</v>
      </c>
      <c r="P35" s="169">
        <f>'1'!G36*1000</f>
        <v>278917669432.76917</v>
      </c>
      <c r="Q35" s="169">
        <f>'1'!J36*1000</f>
        <v>69221229392.139862</v>
      </c>
      <c r="R35" s="169">
        <f>'17'!Z35*1000</f>
        <v>17126780562.224314</v>
      </c>
      <c r="S35" s="169">
        <f>'1'!M36*1000</f>
        <v>140714069304.39972</v>
      </c>
      <c r="T35" s="802"/>
    </row>
    <row r="36" spans="1:20" ht="18" customHeight="1">
      <c r="A36" s="42"/>
      <c r="B36" s="42" t="s">
        <v>1052</v>
      </c>
      <c r="C36" s="595"/>
      <c r="D36" s="594"/>
      <c r="E36" s="734">
        <f t="shared" ref="E36:E48" si="16">N36/M36*100</f>
        <v>88.704517802355554</v>
      </c>
      <c r="F36" s="632">
        <f t="shared" ref="F36:F48" si="17">O36/M36*100</f>
        <v>30.236547413354732</v>
      </c>
      <c r="G36" s="632">
        <f t="shared" ref="G36:G48" si="18">P36/M36*100</f>
        <v>30.546848724398011</v>
      </c>
      <c r="H36" s="632">
        <f t="shared" ref="H36:H48" si="19">P36/S36*100</f>
        <v>169.06196913551662</v>
      </c>
      <c r="I36" s="632">
        <f t="shared" ref="I36:I48" si="20">Q36/M36*100</f>
        <v>7.4791831491530054</v>
      </c>
      <c r="J36" s="632">
        <f t="shared" ref="J36:J48" si="21">Q36/S36*100</f>
        <v>41.393645613960132</v>
      </c>
      <c r="K36" s="632">
        <f t="shared" ref="K36:K48" si="22">R36/M36*100</f>
        <v>1.9576418806728457</v>
      </c>
      <c r="L36" s="632">
        <f t="shared" ref="L36:L48" si="23">R36/S36*100</f>
        <v>10.834596857919578</v>
      </c>
      <c r="M36" s="169">
        <f>'1'!L37*1000</f>
        <v>233392744596.48544</v>
      </c>
      <c r="N36" s="169">
        <f>'9'!F36*1000</f>
        <v>207029908679.99567</v>
      </c>
      <c r="O36" s="169">
        <f>'21'!F36*1000</f>
        <v>70569907879.246231</v>
      </c>
      <c r="P36" s="169">
        <f>'1'!G37*1000</f>
        <v>71294128625.609024</v>
      </c>
      <c r="Q36" s="169">
        <f>'1'!J37*1000</f>
        <v>17455870825.206051</v>
      </c>
      <c r="R36" s="169">
        <f>'17'!Z36*1000</f>
        <v>4568994114.6726093</v>
      </c>
      <c r="S36" s="169">
        <f>'1'!M37*1000</f>
        <v>42170411826.00985</v>
      </c>
      <c r="T36" s="802"/>
    </row>
    <row r="37" spans="1:20" ht="18" customHeight="1">
      <c r="A37" s="42"/>
      <c r="B37" s="42" t="s">
        <v>1053</v>
      </c>
      <c r="C37" s="595"/>
      <c r="D37" s="594"/>
      <c r="E37" s="734">
        <f t="shared" si="16"/>
        <v>97.538668150867352</v>
      </c>
      <c r="F37" s="632">
        <f t="shared" si="17"/>
        <v>9.9489125757491177</v>
      </c>
      <c r="G37" s="632">
        <f t="shared" si="18"/>
        <v>10.458553367612783</v>
      </c>
      <c r="H37" s="632">
        <f t="shared" si="19"/>
        <v>187.3430508884889</v>
      </c>
      <c r="I37" s="632">
        <f t="shared" si="20"/>
        <v>2.8261888317283859</v>
      </c>
      <c r="J37" s="632">
        <f t="shared" si="21"/>
        <v>50.625246103594101</v>
      </c>
      <c r="K37" s="632">
        <f t="shared" si="22"/>
        <v>0.73961517519823217</v>
      </c>
      <c r="L37" s="632">
        <f t="shared" si="23"/>
        <v>13.2486548124474</v>
      </c>
      <c r="M37" s="169">
        <f>'1'!L38*1000</f>
        <v>1308894254723.8867</v>
      </c>
      <c r="N37" s="169">
        <f>'9'!F37*1000</f>
        <v>1276678023560.9004</v>
      </c>
      <c r="O37" s="169">
        <f>'21'!F37*1000</f>
        <v>130220745111.48245</v>
      </c>
      <c r="P37" s="169">
        <f>'1'!G38*1000</f>
        <v>136891404155.91528</v>
      </c>
      <c r="Q37" s="169">
        <f>'1'!J38*1000</f>
        <v>36991823246.140976</v>
      </c>
      <c r="R37" s="169">
        <f>'17'!Z37*1000</f>
        <v>9680780535.2356701</v>
      </c>
      <c r="S37" s="169">
        <f>'1'!M38*1000</f>
        <v>73069912925.351227</v>
      </c>
      <c r="T37" s="802"/>
    </row>
    <row r="38" spans="1:20" ht="18" customHeight="1">
      <c r="A38" s="42"/>
      <c r="B38" s="42" t="s">
        <v>1054</v>
      </c>
      <c r="C38" s="595"/>
      <c r="D38" s="594"/>
      <c r="E38" s="734">
        <f>N38/M38*100</f>
        <v>93.019094647740147</v>
      </c>
      <c r="F38" s="632">
        <f>O38/M38*100</f>
        <v>25.400123551418503</v>
      </c>
      <c r="G38" s="632">
        <f>P38/M38*100</f>
        <v>27.339721098846891</v>
      </c>
      <c r="H38" s="632">
        <f>P38/S38*100</f>
        <v>244.45385973074224</v>
      </c>
      <c r="I38" s="632">
        <f>Q38/M38*100</f>
        <v>5.5151400929745975</v>
      </c>
      <c r="J38" s="632">
        <f>Q38/S38*100</f>
        <v>49.312766498567811</v>
      </c>
      <c r="K38" s="632">
        <f>R38/M38*100</f>
        <v>1.2349201871643778</v>
      </c>
      <c r="L38" s="632">
        <f>R38/S38*100</f>
        <v>11.041846590910364</v>
      </c>
      <c r="M38" s="169">
        <f>'1'!L39*1000</f>
        <v>140490153805.33481</v>
      </c>
      <c r="N38" s="169">
        <f>'9'!F38*1000</f>
        <v>130682669138.94009</v>
      </c>
      <c r="O38" s="169">
        <f>'21'!F38*1000</f>
        <v>35684672644.132927</v>
      </c>
      <c r="P38" s="169">
        <f>'1'!G39*1000</f>
        <v>38409616221.719574</v>
      </c>
      <c r="Q38" s="169">
        <f>'1'!J39*1000</f>
        <v>7748228799.1996965</v>
      </c>
      <c r="R38" s="169">
        <f>'17'!Z38*1000</f>
        <v>1734941270.3203628</v>
      </c>
      <c r="S38" s="169">
        <f>'1'!M39*1000</f>
        <v>15712419621.447781</v>
      </c>
      <c r="T38" s="802"/>
    </row>
    <row r="39" spans="1:20" ht="18" customHeight="1">
      <c r="A39" s="42"/>
      <c r="B39" s="42" t="s">
        <v>1055</v>
      </c>
      <c r="C39" s="595"/>
      <c r="D39" s="594"/>
      <c r="E39" s="734">
        <f t="shared" si="16"/>
        <v>92.004834764125292</v>
      </c>
      <c r="F39" s="632">
        <f t="shared" si="17"/>
        <v>43.514558986045174</v>
      </c>
      <c r="G39" s="632">
        <f t="shared" si="18"/>
        <v>44.064722757955828</v>
      </c>
      <c r="H39" s="632">
        <f t="shared" si="19"/>
        <v>331.12841398116939</v>
      </c>
      <c r="I39" s="632">
        <f t="shared" si="20"/>
        <v>9.5774766339346389</v>
      </c>
      <c r="J39" s="632">
        <f t="shared" si="21"/>
        <v>71.970829480911647</v>
      </c>
      <c r="K39" s="632">
        <f t="shared" si="22"/>
        <v>1.5569566095852647</v>
      </c>
      <c r="L39" s="632">
        <f t="shared" si="23"/>
        <v>11.699893713194534</v>
      </c>
      <c r="M39" s="169">
        <f>'1'!L40*1000</f>
        <v>73352374431.28952</v>
      </c>
      <c r="N39" s="169">
        <f>'9'!F39*1000</f>
        <v>67487730891.070412</v>
      </c>
      <c r="O39" s="169">
        <f>'21'!F39*1000</f>
        <v>31918962239.568195</v>
      </c>
      <c r="P39" s="169">
        <f>'1'!G40*1000</f>
        <v>32322520429.525402</v>
      </c>
      <c r="Q39" s="169">
        <f>'1'!J40*1000</f>
        <v>7025306521.5929995</v>
      </c>
      <c r="R39" s="169">
        <f>'17'!Z39*1000</f>
        <v>1142064641.9956939</v>
      </c>
      <c r="S39" s="169">
        <f>'1'!M40*1000</f>
        <v>9761324931.5908966</v>
      </c>
      <c r="T39" s="802"/>
    </row>
    <row r="40" spans="1:20" ht="18" customHeight="1">
      <c r="A40" s="42"/>
      <c r="B40" s="98" t="s">
        <v>661</v>
      </c>
      <c r="C40" s="595"/>
      <c r="D40" s="594"/>
      <c r="E40" s="734">
        <f t="shared" si="16"/>
        <v>92.606528667137695</v>
      </c>
      <c r="F40" s="632">
        <f t="shared" si="17"/>
        <v>33.721332189569388</v>
      </c>
      <c r="G40" s="632">
        <f t="shared" si="18"/>
        <v>34.029902817837907</v>
      </c>
      <c r="H40" s="632">
        <f t="shared" si="19"/>
        <v>270.5073142920009</v>
      </c>
      <c r="I40" s="632">
        <f t="shared" si="20"/>
        <v>6.8810009457219028</v>
      </c>
      <c r="J40" s="632">
        <f t="shared" si="21"/>
        <v>54.697807849520387</v>
      </c>
      <c r="K40" s="632">
        <f t="shared" si="22"/>
        <v>1.304820023504675</v>
      </c>
      <c r="L40" s="632">
        <f t="shared" si="23"/>
        <v>10.372153046750919</v>
      </c>
      <c r="M40" s="169">
        <f>'1'!L41*1000</f>
        <v>333044626025.89142</v>
      </c>
      <c r="N40" s="169">
        <f>'9'!F40*1000</f>
        <v>308421067075.02863</v>
      </c>
      <c r="O40" s="169">
        <f>'21'!F40*1000</f>
        <v>112307084681.69991</v>
      </c>
      <c r="P40" s="169">
        <f>'1'!G41*1000</f>
        <v>113334762576.64255</v>
      </c>
      <c r="Q40" s="169">
        <f>'1'!J41*1000</f>
        <v>22916803866.517563</v>
      </c>
      <c r="R40" s="169">
        <f>'17'!Z40*1000</f>
        <v>4345632967.5920935</v>
      </c>
      <c r="S40" s="169">
        <f>'1'!M41*1000</f>
        <v>41897115748.338913</v>
      </c>
      <c r="T40" s="802"/>
    </row>
    <row r="41" spans="1:20" ht="18" customHeight="1">
      <c r="A41" s="42"/>
      <c r="B41" s="42" t="s">
        <v>1056</v>
      </c>
      <c r="C41" s="595"/>
      <c r="D41" s="594"/>
      <c r="E41" s="734">
        <f t="shared" si="16"/>
        <v>93.456444336143562</v>
      </c>
      <c r="F41" s="632">
        <f t="shared" si="17"/>
        <v>27.805892365417449</v>
      </c>
      <c r="G41" s="632">
        <f t="shared" si="18"/>
        <v>28.342972941927986</v>
      </c>
      <c r="H41" s="632">
        <f t="shared" si="19"/>
        <v>253.74005101363841</v>
      </c>
      <c r="I41" s="632">
        <f t="shared" si="20"/>
        <v>6.4618502265244278</v>
      </c>
      <c r="J41" s="632">
        <f t="shared" si="21"/>
        <v>57.849619709274776</v>
      </c>
      <c r="K41" s="632">
        <f t="shared" si="22"/>
        <v>1.2804093091908875</v>
      </c>
      <c r="L41" s="632">
        <f t="shared" si="23"/>
        <v>11.462845626607477</v>
      </c>
      <c r="M41" s="169">
        <f>'1'!L42*1000</f>
        <v>276467393790.38068</v>
      </c>
      <c r="N41" s="169">
        <f>'9'!F41*1000</f>
        <v>258376595985.29395</v>
      </c>
      <c r="O41" s="169">
        <f>'21'!F41*1000</f>
        <v>76874225942.828064</v>
      </c>
      <c r="P41" s="169">
        <f>'1'!G42*1000</f>
        <v>78359078615.261093</v>
      </c>
      <c r="Q41" s="169">
        <f>'1'!J42*1000</f>
        <v>17864908911.909897</v>
      </c>
      <c r="R41" s="169">
        <f>'17'!Z41*1000</f>
        <v>3539914246.9694638</v>
      </c>
      <c r="S41" s="169">
        <f>'1'!M42*1000</f>
        <v>30881635871.922062</v>
      </c>
      <c r="T41" s="802"/>
    </row>
    <row r="42" spans="1:20" ht="18" customHeight="1">
      <c r="A42" s="42"/>
      <c r="B42" s="42" t="s">
        <v>1057</v>
      </c>
      <c r="C42" s="595"/>
      <c r="D42" s="594"/>
      <c r="E42" s="734">
        <f t="shared" si="16"/>
        <v>88.453374462394038</v>
      </c>
      <c r="F42" s="632">
        <f t="shared" si="17"/>
        <v>62.627416257086267</v>
      </c>
      <c r="G42" s="632">
        <f t="shared" si="18"/>
        <v>61.819361922460416</v>
      </c>
      <c r="H42" s="632">
        <f t="shared" si="19"/>
        <v>317.51393814681893</v>
      </c>
      <c r="I42" s="632">
        <f t="shared" si="20"/>
        <v>8.9292012970490298</v>
      </c>
      <c r="J42" s="632">
        <f t="shared" si="21"/>
        <v>45.861778254648186</v>
      </c>
      <c r="K42" s="632">
        <f t="shared" si="22"/>
        <v>1.424104164849755</v>
      </c>
      <c r="L42" s="632">
        <f t="shared" si="23"/>
        <v>7.3144223371294181</v>
      </c>
      <c r="M42" s="169">
        <f>'1'!L43*1000</f>
        <v>56577232235.510895</v>
      </c>
      <c r="N42" s="169">
        <f>'9'!F42*1000</f>
        <v>50044471089.734764</v>
      </c>
      <c r="O42" s="169">
        <f>'21'!F42*1000</f>
        <v>35432858738.871803</v>
      </c>
      <c r="P42" s="169">
        <f>'1'!G43*1000</f>
        <v>34975683961.381424</v>
      </c>
      <c r="Q42" s="169">
        <f>'1'!J43*1000</f>
        <v>5051894954.6076813</v>
      </c>
      <c r="R42" s="169">
        <f>'17'!Z42*1000</f>
        <v>805718720.62262881</v>
      </c>
      <c r="S42" s="169">
        <f>'1'!M43*1000</f>
        <v>11015479876.416832</v>
      </c>
      <c r="T42" s="802"/>
    </row>
    <row r="43" spans="1:20" ht="18" customHeight="1">
      <c r="A43" s="42"/>
      <c r="B43" s="98" t="s">
        <v>662</v>
      </c>
      <c r="C43" s="595"/>
      <c r="D43" s="594"/>
      <c r="E43" s="734">
        <f t="shared" si="16"/>
        <v>92.294610874590944</v>
      </c>
      <c r="F43" s="632">
        <f t="shared" si="17"/>
        <v>27.50068608515781</v>
      </c>
      <c r="G43" s="632">
        <f t="shared" si="18"/>
        <v>31.574817231747044</v>
      </c>
      <c r="H43" s="632">
        <f t="shared" si="19"/>
        <v>242.53598261348284</v>
      </c>
      <c r="I43" s="632">
        <f t="shared" si="20"/>
        <v>5.2926228504827275</v>
      </c>
      <c r="J43" s="632">
        <f t="shared" si="21"/>
        <v>40.654280727039257</v>
      </c>
      <c r="K43" s="632">
        <f t="shared" si="22"/>
        <v>1.0105945090818813</v>
      </c>
      <c r="L43" s="632">
        <f t="shared" si="23"/>
        <v>7.7626904531223033</v>
      </c>
      <c r="M43" s="169">
        <f>'1'!L44*1000</f>
        <v>497634298123.2522</v>
      </c>
      <c r="N43" s="169">
        <f>'9'!F43*1000</f>
        <v>459289639031.35742</v>
      </c>
      <c r="O43" s="169">
        <f>'21'!F43*1000</f>
        <v>136852846178.95395</v>
      </c>
      <c r="P43" s="169">
        <f>'1'!G44*1000</f>
        <v>157127120114.90408</v>
      </c>
      <c r="Q43" s="169">
        <f>'1'!J44*1000</f>
        <v>26337906574.310585</v>
      </c>
      <c r="R43" s="169">
        <f>'17'!Z43*1000</f>
        <v>5029064892.1417456</v>
      </c>
      <c r="S43" s="169">
        <f>'1'!M44*1000</f>
        <v>64785075773.81189</v>
      </c>
      <c r="T43" s="802"/>
    </row>
    <row r="44" spans="1:20" ht="18" customHeight="1">
      <c r="A44" s="42"/>
      <c r="B44" s="42" t="s">
        <v>859</v>
      </c>
      <c r="C44" s="35"/>
      <c r="D44" s="32"/>
      <c r="E44" s="734">
        <f t="shared" si="16"/>
        <v>91.301286854025534</v>
      </c>
      <c r="F44" s="632">
        <f t="shared" si="17"/>
        <v>38.272178478154345</v>
      </c>
      <c r="G44" s="632">
        <f t="shared" si="18"/>
        <v>37.026262889849889</v>
      </c>
      <c r="H44" s="632">
        <f t="shared" si="19"/>
        <v>256.46037064425582</v>
      </c>
      <c r="I44" s="632">
        <f t="shared" si="20"/>
        <v>8.2449524272624792</v>
      </c>
      <c r="J44" s="632">
        <f t="shared" si="21"/>
        <v>57.108208887579814</v>
      </c>
      <c r="K44" s="632">
        <f t="shared" si="22"/>
        <v>1.6014141636257992</v>
      </c>
      <c r="L44" s="632">
        <f t="shared" si="23"/>
        <v>11.092107004701775</v>
      </c>
      <c r="M44" s="169">
        <f>'1'!L45*1000</f>
        <v>86578201008.35054</v>
      </c>
      <c r="N44" s="169">
        <f>'9'!F44*1000</f>
        <v>79047011655.68895</v>
      </c>
      <c r="O44" s="169">
        <f>'21'!F44*1000</f>
        <v>33135363613.091145</v>
      </c>
      <c r="P44" s="169">
        <f>'1'!G45*1000</f>
        <v>32056672310.654541</v>
      </c>
      <c r="Q44" s="169">
        <f>'1'!J45*1000</f>
        <v>7138331485.5181866</v>
      </c>
      <c r="R44" s="169">
        <f>'17'!Z44*1000</f>
        <v>1386475573.5601401</v>
      </c>
      <c r="S44" s="169">
        <f>'1'!M45*1000</f>
        <v>12499659198.855854</v>
      </c>
      <c r="T44" s="802"/>
    </row>
    <row r="45" spans="1:20" ht="18" customHeight="1">
      <c r="A45" s="42"/>
      <c r="B45" s="42" t="s">
        <v>1058</v>
      </c>
      <c r="C45" s="35"/>
      <c r="D45" s="32"/>
      <c r="E45" s="734">
        <f t="shared" si="16"/>
        <v>92.651365473603846</v>
      </c>
      <c r="F45" s="632">
        <f t="shared" si="17"/>
        <v>21.699397199883109</v>
      </c>
      <c r="G45" s="632">
        <f t="shared" si="18"/>
        <v>27.316374207586698</v>
      </c>
      <c r="H45" s="632">
        <f t="shared" si="19"/>
        <v>221.01721539013673</v>
      </c>
      <c r="I45" s="632">
        <f t="shared" si="20"/>
        <v>4.0535280509077909</v>
      </c>
      <c r="J45" s="632">
        <f t="shared" si="21"/>
        <v>32.797159517189009</v>
      </c>
      <c r="K45" s="632">
        <f t="shared" si="22"/>
        <v>0.65826669344571354</v>
      </c>
      <c r="L45" s="632">
        <f t="shared" si="23"/>
        <v>5.32604621915881</v>
      </c>
      <c r="M45" s="169">
        <f>'1'!L46*1000</f>
        <v>346912181246.80963</v>
      </c>
      <c r="N45" s="169">
        <f>'9'!F45*1000</f>
        <v>321418872919.43262</v>
      </c>
      <c r="O45" s="169">
        <f>'21'!F45*1000</f>
        <v>75277852143.523621</v>
      </c>
      <c r="P45" s="169">
        <f>'1'!G46*1000</f>
        <v>94763829601.07991</v>
      </c>
      <c r="Q45" s="169">
        <f>'1'!J46*1000</f>
        <v>14062182578.855507</v>
      </c>
      <c r="R45" s="169">
        <f>'17'!Z45*1000</f>
        <v>2283607344.6537743</v>
      </c>
      <c r="S45" s="169">
        <f>'1'!M46*1000</f>
        <v>42876220946.772873</v>
      </c>
      <c r="T45" s="802"/>
    </row>
    <row r="46" spans="1:20" ht="18" customHeight="1">
      <c r="A46" s="42"/>
      <c r="B46" s="42" t="s">
        <v>1059</v>
      </c>
      <c r="C46" s="35"/>
      <c r="D46" s="32"/>
      <c r="E46" s="734">
        <f t="shared" si="16"/>
        <v>91.705898618979361</v>
      </c>
      <c r="F46" s="632">
        <f t="shared" si="17"/>
        <v>44.337222069234763</v>
      </c>
      <c r="G46" s="632">
        <f t="shared" si="18"/>
        <v>47.247845400479051</v>
      </c>
      <c r="H46" s="632">
        <f t="shared" si="19"/>
        <v>322.09573911283968</v>
      </c>
      <c r="I46" s="632">
        <f t="shared" si="20"/>
        <v>8.0091657024832283</v>
      </c>
      <c r="J46" s="632">
        <f t="shared" si="21"/>
        <v>54.599699197974118</v>
      </c>
      <c r="K46" s="632">
        <f t="shared" si="22"/>
        <v>2.1186451677233036</v>
      </c>
      <c r="L46" s="632">
        <f t="shared" si="23"/>
        <v>14.443125933712201</v>
      </c>
      <c r="M46" s="169">
        <f>'1'!L47*1000</f>
        <v>64143915868.091911</v>
      </c>
      <c r="N46" s="169">
        <f>'9'!F46*1000</f>
        <v>58823754456.235786</v>
      </c>
      <c r="O46" s="169">
        <f>'21'!F46*1000</f>
        <v>28439630422.339024</v>
      </c>
      <c r="P46" s="169">
        <f>'1'!G47*1000</f>
        <v>30306618203.169415</v>
      </c>
      <c r="Q46" s="169">
        <f>'1'!J47*1000</f>
        <v>5137392509.9369144</v>
      </c>
      <c r="R46" s="169">
        <f>'17'!Z46*1000</f>
        <v>1358981973.9278307</v>
      </c>
      <c r="S46" s="169">
        <f>'1'!M47*1000</f>
        <v>9409195628.1831188</v>
      </c>
      <c r="T46" s="802"/>
    </row>
    <row r="47" spans="1:20" ht="18" customHeight="1">
      <c r="A47" s="42"/>
      <c r="B47" s="98" t="s">
        <v>663</v>
      </c>
      <c r="C47" s="35"/>
      <c r="D47" s="32"/>
      <c r="E47" s="734">
        <f t="shared" si="16"/>
        <v>86.190080337895964</v>
      </c>
      <c r="F47" s="632">
        <f t="shared" si="17"/>
        <v>74.223010444551051</v>
      </c>
      <c r="G47" s="632">
        <f t="shared" si="18"/>
        <v>74.248921883731583</v>
      </c>
      <c r="H47" s="632">
        <f t="shared" si="19"/>
        <v>324.71234951426504</v>
      </c>
      <c r="I47" s="632">
        <f t="shared" si="20"/>
        <v>14.504900819181877</v>
      </c>
      <c r="J47" s="632">
        <f t="shared" si="21"/>
        <v>63.434192779840338</v>
      </c>
      <c r="K47" s="632">
        <f t="shared" si="22"/>
        <v>4.4028258250280592</v>
      </c>
      <c r="L47" s="632">
        <f t="shared" si="23"/>
        <v>19.254850870234513</v>
      </c>
      <c r="M47" s="169">
        <f>'1'!L48*1000</f>
        <v>17203208888.990959</v>
      </c>
      <c r="N47" s="169">
        <f>'9'!F47*1000</f>
        <v>14827459562.117367</v>
      </c>
      <c r="O47" s="169">
        <f>'21'!F47*1000</f>
        <v>12768739530.473694</v>
      </c>
      <c r="P47" s="169">
        <f>'1'!G48*1000</f>
        <v>12773197129.482065</v>
      </c>
      <c r="Q47" s="169">
        <f>'1'!J48*1000</f>
        <v>2495308387.0648189</v>
      </c>
      <c r="R47" s="169">
        <f>'17'!Z47*1000</f>
        <v>757427323.69801652</v>
      </c>
      <c r="S47" s="169">
        <f>'1'!M48*1000</f>
        <v>3933696130.926157</v>
      </c>
      <c r="T47" s="802"/>
    </row>
    <row r="48" spans="1:20" ht="18" customHeight="1">
      <c r="A48" s="1120" t="s">
        <v>664</v>
      </c>
      <c r="B48" s="1120"/>
      <c r="C48" s="35"/>
      <c r="D48" s="32"/>
      <c r="E48" s="734">
        <f t="shared" si="16"/>
        <v>68.278771131041267</v>
      </c>
      <c r="F48" s="632">
        <f t="shared" si="17"/>
        <v>68.257923380331761</v>
      </c>
      <c r="G48" s="632">
        <f t="shared" si="18"/>
        <v>65.861364420920012</v>
      </c>
      <c r="H48" s="632">
        <f t="shared" si="19"/>
        <v>186.74143532412714</v>
      </c>
      <c r="I48" s="632">
        <f t="shared" si="20"/>
        <v>13.630273801477932</v>
      </c>
      <c r="J48" s="632">
        <f t="shared" si="21"/>
        <v>38.646889810566122</v>
      </c>
      <c r="K48" s="632">
        <f t="shared" si="22"/>
        <v>3.9644322335357725</v>
      </c>
      <c r="L48" s="632">
        <f t="shared" si="23"/>
        <v>11.240638150225612</v>
      </c>
      <c r="M48" s="169">
        <f>'1'!L49*1000</f>
        <v>7515301310.1255789</v>
      </c>
      <c r="N48" s="169">
        <f>'9'!F48*1000</f>
        <v>5131355381.3487902</v>
      </c>
      <c r="O48" s="169">
        <f>'21'!F48*1000</f>
        <v>5129788610.0665865</v>
      </c>
      <c r="P48" s="169">
        <f>'1'!G49*1000</f>
        <v>4949679983.1919832</v>
      </c>
      <c r="Q48" s="169">
        <f>'1'!J49*1000</f>
        <v>1024356145.5761746</v>
      </c>
      <c r="R48" s="169">
        <f>'17'!Z48*1000</f>
        <v>297939027.58595467</v>
      </c>
      <c r="S48" s="169">
        <f>'1'!M49*1000</f>
        <v>2650552607.4600549</v>
      </c>
      <c r="T48" s="802"/>
    </row>
    <row r="49" spans="1:20" ht="18" customHeight="1">
      <c r="A49" s="1250" t="s">
        <v>164</v>
      </c>
      <c r="B49" s="1250"/>
      <c r="C49" s="1250"/>
      <c r="D49" s="594"/>
      <c r="E49" s="734"/>
      <c r="F49" s="632"/>
      <c r="G49" s="632"/>
      <c r="H49" s="632"/>
      <c r="I49" s="632"/>
      <c r="J49" s="632"/>
      <c r="K49" s="632"/>
      <c r="L49" s="632"/>
      <c r="M49" s="169"/>
      <c r="N49" s="169"/>
      <c r="O49" s="169"/>
      <c r="P49" s="169"/>
      <c r="Q49" s="169"/>
      <c r="R49" s="169"/>
      <c r="S49" s="169"/>
      <c r="T49" s="802"/>
    </row>
    <row r="50" spans="1:20" ht="18" customHeight="1">
      <c r="A50" s="1252" t="s">
        <v>35</v>
      </c>
      <c r="B50" s="1252" t="s">
        <v>35</v>
      </c>
      <c r="C50" s="1087"/>
      <c r="D50" s="594"/>
      <c r="E50" s="734">
        <f>N50/M50*100</f>
        <v>95.21737327716923</v>
      </c>
      <c r="F50" s="632">
        <f>O50/M50*100</f>
        <v>20.098356677654554</v>
      </c>
      <c r="G50" s="632">
        <f>P50/M50*100</f>
        <v>21.655184564991632</v>
      </c>
      <c r="H50" s="632">
        <f>P50/S50*100</f>
        <v>255.92797857022197</v>
      </c>
      <c r="I50" s="632">
        <f>Q50/M50*100</f>
        <v>3.9592954133095923</v>
      </c>
      <c r="J50" s="632">
        <f>Q50/S50*100</f>
        <v>46.792234379234777</v>
      </c>
      <c r="K50" s="632">
        <f>R50/M50*100</f>
        <v>0.72088276357927483</v>
      </c>
      <c r="L50" s="632">
        <f>R50/S50*100</f>
        <v>8.5196257697668063</v>
      </c>
      <c r="M50" s="169">
        <f>'1'!L51*1000</f>
        <v>1385628292156.7593</v>
      </c>
      <c r="N50" s="169">
        <f>'9'!F50*1000</f>
        <v>1319358863176.9666</v>
      </c>
      <c r="O50" s="169">
        <f>'21'!F50*1000</f>
        <v>278488516384.15881</v>
      </c>
      <c r="P50" s="169">
        <f>'1'!G51*1000</f>
        <v>300060364051.28766</v>
      </c>
      <c r="Q50" s="169">
        <f>'1'!J51*1000</f>
        <v>54861117416.882607</v>
      </c>
      <c r="R50" s="169">
        <f>'17'!Z50*1000</f>
        <v>9988755525.435955</v>
      </c>
      <c r="S50" s="169">
        <f>'1'!M51*1000</f>
        <v>117244064415.15988</v>
      </c>
      <c r="T50" s="802"/>
    </row>
    <row r="51" spans="1:20" ht="18" customHeight="1">
      <c r="A51" s="1090"/>
      <c r="B51" s="1090" t="s">
        <v>36</v>
      </c>
      <c r="C51" s="1088"/>
      <c r="D51" s="594"/>
      <c r="E51" s="734">
        <f>N51/M51*100</f>
        <v>88.316820255552287</v>
      </c>
      <c r="F51" s="632">
        <f>O51/M51*100</f>
        <v>38.924331151402775</v>
      </c>
      <c r="G51" s="632">
        <f>P51/M51*100</f>
        <v>40.038807567770625</v>
      </c>
      <c r="H51" s="632">
        <f>P51/S51*100</f>
        <v>206.89068290594184</v>
      </c>
      <c r="I51" s="632">
        <f>Q51/M51*100</f>
        <v>6.7747570023151296</v>
      </c>
      <c r="J51" s="632">
        <f>Q51/S51*100</f>
        <v>35.006889262582305</v>
      </c>
      <c r="K51" s="632">
        <f>R51/M51*100</f>
        <v>0.89674457457633361</v>
      </c>
      <c r="L51" s="632">
        <f>R51/S51*100</f>
        <v>4.6337068633292029</v>
      </c>
      <c r="M51" s="169">
        <f>'1'!L52*1000</f>
        <v>340740449883.24036</v>
      </c>
      <c r="N51" s="169">
        <f>'9'!F51*1000</f>
        <v>300931130661.34161</v>
      </c>
      <c r="O51" s="169">
        <f>'21'!F51*1000</f>
        <v>132630941079.33208</v>
      </c>
      <c r="P51" s="169">
        <f>'1'!G52*1000</f>
        <v>136428413034.3065</v>
      </c>
      <c r="Q51" s="169">
        <f>'1'!J52*1000</f>
        <v>23084337488.184898</v>
      </c>
      <c r="R51" s="169">
        <f>'17'!Z51*1000</f>
        <v>3055571497.7149491</v>
      </c>
      <c r="S51" s="169">
        <f>'1'!M52*1000</f>
        <v>65942270148.690353</v>
      </c>
      <c r="T51" s="802"/>
    </row>
    <row r="52" spans="1:20" ht="18" customHeight="1">
      <c r="A52" s="1090"/>
      <c r="B52" s="1090" t="s">
        <v>37</v>
      </c>
      <c r="C52" s="1088"/>
      <c r="D52" s="594"/>
      <c r="E52" s="734">
        <f>N52/M52*100</f>
        <v>98.343868591323087</v>
      </c>
      <c r="F52" s="632">
        <f>O52/M52*100</f>
        <v>11.395024038793307</v>
      </c>
      <c r="G52" s="632">
        <f>P52/M52*100</f>
        <v>13.95858087376434</v>
      </c>
      <c r="H52" s="632">
        <f>P52/S52*100</f>
        <v>355.2558668258651</v>
      </c>
      <c r="I52" s="632">
        <f>Q52/M52*100</f>
        <v>2.4391041399770463</v>
      </c>
      <c r="J52" s="632">
        <f>Q52/S52*100</f>
        <v>62.076944881605513</v>
      </c>
      <c r="K52" s="632">
        <f>R52/M52*100</f>
        <v>0.43208037123146575</v>
      </c>
      <c r="L52" s="632">
        <f>R52/S52*100</f>
        <v>10.996754484460745</v>
      </c>
      <c r="M52" s="169">
        <f>'1'!L53*1000</f>
        <v>695184834891.02161</v>
      </c>
      <c r="N52" s="169">
        <f>'9'!F52*1000</f>
        <v>683671660492.03271</v>
      </c>
      <c r="O52" s="169">
        <f>'21'!F52*1000</f>
        <v>79216479049.877472</v>
      </c>
      <c r="P52" s="169">
        <f>'1'!G53*1000</f>
        <v>97037937400.40834</v>
      </c>
      <c r="Q52" s="169">
        <f>'1'!J53*1000</f>
        <v>16956282088.3195</v>
      </c>
      <c r="R52" s="169">
        <f>'17'!Z52*1000</f>
        <v>3003757215.3419785</v>
      </c>
      <c r="S52" s="169">
        <f>'1'!M53*1000</f>
        <v>27314942964.185638</v>
      </c>
      <c r="T52" s="802"/>
    </row>
    <row r="53" spans="1:20" ht="18" customHeight="1">
      <c r="A53" s="1090"/>
      <c r="B53" s="1090" t="s">
        <v>38</v>
      </c>
      <c r="C53" s="1088"/>
      <c r="D53" s="594"/>
      <c r="E53" s="734">
        <f>N53/M53*100</f>
        <v>95.725820183594649</v>
      </c>
      <c r="F53" s="632">
        <f>O53/M53*100</f>
        <v>19.05648360125727</v>
      </c>
      <c r="G53" s="632">
        <f>P53/M53*100</f>
        <v>19.04301999431587</v>
      </c>
      <c r="H53" s="632">
        <f>P53/S53*100</f>
        <v>277.62715821827157</v>
      </c>
      <c r="I53" s="632">
        <f>Q53/M53*100</f>
        <v>4.2380241311930877</v>
      </c>
      <c r="J53" s="632">
        <f>Q53/S53*100</f>
        <v>61.785924520102128</v>
      </c>
      <c r="K53" s="632">
        <f>R53/M53*100</f>
        <v>1.123646845873737</v>
      </c>
      <c r="L53" s="632">
        <f>R53/S53*100</f>
        <v>16.381586573661362</v>
      </c>
      <c r="M53" s="169">
        <f>'1'!L54*1000</f>
        <v>349703007382.49713</v>
      </c>
      <c r="N53" s="169">
        <f>'9'!F53*1000</f>
        <v>334756072023.59192</v>
      </c>
      <c r="O53" s="169">
        <f>'21'!F53*1000</f>
        <v>66641096254.949066</v>
      </c>
      <c r="P53" s="169">
        <f>'1'!G54*1000</f>
        <v>66594013616.572838</v>
      </c>
      <c r="Q53" s="169">
        <f>'1'!J54*1000</f>
        <v>14820497840.378172</v>
      </c>
      <c r="R53" s="169">
        <f>'17'!Z53*1000</f>
        <v>3929426812.3790302</v>
      </c>
      <c r="S53" s="169">
        <f>'1'!M54*1000</f>
        <v>23986851302.283749</v>
      </c>
      <c r="T53" s="802"/>
    </row>
    <row r="54" spans="1:20" ht="18" customHeight="1" thickBot="1">
      <c r="A54" s="1251" t="s">
        <v>39</v>
      </c>
      <c r="B54" s="1251"/>
      <c r="C54" s="1089"/>
      <c r="D54" s="596"/>
      <c r="E54" s="736">
        <f>N54/M54*100</f>
        <v>93.824148645153684</v>
      </c>
      <c r="F54" s="635">
        <f>O54/M54*100</f>
        <v>20.961294504396768</v>
      </c>
      <c r="G54" s="635">
        <f>P54/M54*100</f>
        <v>21.783371805149894</v>
      </c>
      <c r="H54" s="635">
        <f>P54/S54*100</f>
        <v>195.29691948126322</v>
      </c>
      <c r="I54" s="635">
        <f>Q54/M54*100</f>
        <v>5.4763487884769066</v>
      </c>
      <c r="J54" s="635">
        <f>Q54/S54*100</f>
        <v>49.097727292229379</v>
      </c>
      <c r="K54" s="635">
        <f>R54/M54*100</f>
        <v>1.4330784167838602</v>
      </c>
      <c r="L54" s="635">
        <f>R54/S54*100</f>
        <v>12.848139520200776</v>
      </c>
      <c r="M54" s="169">
        <f>'1'!L55*1000</f>
        <v>1225898669748.4971</v>
      </c>
      <c r="N54" s="169">
        <f>'9'!F54*1000</f>
        <v>1150188990143.7915</v>
      </c>
      <c r="O54" s="169">
        <f>'21'!F54*1000</f>
        <v>256964230491.46481</v>
      </c>
      <c r="P54" s="169">
        <f>'1'!G55*1000</f>
        <v>267042065185.70175</v>
      </c>
      <c r="Q54" s="169">
        <f>'1'!J55*1000</f>
        <v>67134486948.726341</v>
      </c>
      <c r="R54" s="169">
        <f>'17'!Z54*1000</f>
        <v>17568089247.806164</v>
      </c>
      <c r="S54" s="169">
        <f>'1'!M55*1000</f>
        <v>136736445149.77705</v>
      </c>
      <c r="T54" s="802"/>
    </row>
    <row r="55" spans="1:20" s="43" customFormat="1">
      <c r="B55" s="14"/>
      <c r="C55" s="14"/>
      <c r="D55" s="15"/>
      <c r="H55" s="44"/>
    </row>
    <row r="56" spans="1:20" ht="26.1" customHeight="1"/>
    <row r="57" spans="1:20" ht="26.1" customHeight="1"/>
    <row r="58" spans="1:20" ht="26.1" customHeight="1"/>
    <row r="59" spans="1:20" ht="26.1" customHeight="1"/>
    <row r="60" spans="1:20" ht="26.1" customHeight="1"/>
    <row r="61" spans="1:20" ht="26.1" customHeight="1"/>
    <row r="62" spans="1:20" ht="26.1" customHeight="1"/>
    <row r="63" spans="1:20" ht="26.1" customHeight="1"/>
    <row r="64" spans="1:20" ht="26.1" customHeight="1"/>
    <row r="65" ht="26.1" customHeight="1"/>
    <row r="66" ht="26.1" customHeight="1"/>
    <row r="67" ht="26.1" customHeight="1"/>
    <row r="68" ht="26.1" customHeight="1"/>
    <row r="69" ht="26.1" customHeight="1"/>
    <row r="70" ht="26.1" customHeight="1"/>
    <row r="71" ht="26.1" customHeight="1"/>
    <row r="72" ht="26.1" customHeight="1"/>
    <row r="73" ht="26.1" customHeight="1"/>
    <row r="74" ht="26.1" customHeight="1"/>
    <row r="75" ht="26.1" customHeight="1"/>
    <row r="76" ht="26.1" customHeight="1"/>
  </sheetData>
  <mergeCells count="36">
    <mergeCell ref="A6:C6"/>
    <mergeCell ref="A7:C7"/>
    <mergeCell ref="A12:C12"/>
    <mergeCell ref="A3:C5"/>
    <mergeCell ref="A8:C8"/>
    <mergeCell ref="A9:C9"/>
    <mergeCell ref="A11:C11"/>
    <mergeCell ref="A10:C10"/>
    <mergeCell ref="H1:J1"/>
    <mergeCell ref="L3:L4"/>
    <mergeCell ref="E3:E4"/>
    <mergeCell ref="F3:F4"/>
    <mergeCell ref="G3:G4"/>
    <mergeCell ref="H3:H4"/>
    <mergeCell ref="J3:J4"/>
    <mergeCell ref="I3:I4"/>
    <mergeCell ref="K3:K4"/>
    <mergeCell ref="A16:C16"/>
    <mergeCell ref="A13:C13"/>
    <mergeCell ref="A14:C14"/>
    <mergeCell ref="A15:C15"/>
    <mergeCell ref="A50:B50"/>
    <mergeCell ref="A17:C17"/>
    <mergeCell ref="A34:B34"/>
    <mergeCell ref="A19:C19"/>
    <mergeCell ref="A48:B48"/>
    <mergeCell ref="A18:C18"/>
    <mergeCell ref="A20:C20"/>
    <mergeCell ref="A21:C21"/>
    <mergeCell ref="A22:C22"/>
    <mergeCell ref="A23:C23"/>
    <mergeCell ref="A54:B54"/>
    <mergeCell ref="A49:C49"/>
    <mergeCell ref="A24:C24"/>
    <mergeCell ref="A27:C27"/>
    <mergeCell ref="A33:C33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7" max="31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T64"/>
  <sheetViews>
    <sheetView view="pageBreakPreview" topLeftCell="A33" zoomScaleNormal="75" workbookViewId="0">
      <selection activeCell="J65" sqref="J65"/>
    </sheetView>
  </sheetViews>
  <sheetFormatPr defaultColWidth="9.109375" defaultRowHeight="15.6"/>
  <cols>
    <col min="1" max="1" width="2.33203125" style="37" customWidth="1"/>
    <col min="2" max="2" width="15.6640625" style="37" customWidth="1"/>
    <col min="3" max="3" width="2.33203125" style="37" customWidth="1"/>
    <col min="4" max="4" width="1.6640625" style="38" customWidth="1"/>
    <col min="5" max="7" width="20.33203125" style="48" customWidth="1"/>
    <col min="8" max="12" width="18.33203125" style="48" customWidth="1"/>
    <col min="13" max="13" width="21.6640625" style="49" customWidth="1"/>
    <col min="14" max="14" width="19" style="48" customWidth="1"/>
    <col min="15" max="15" width="20.109375" style="48" customWidth="1"/>
    <col min="16" max="17" width="16.5546875" style="48" customWidth="1"/>
    <col min="18" max="19" width="16.88671875" style="48" customWidth="1"/>
    <col min="20" max="16384" width="9.109375" style="48"/>
  </cols>
  <sheetData>
    <row r="1" spans="1:20" s="795" customFormat="1" ht="35.25" customHeight="1">
      <c r="A1" s="793"/>
      <c r="B1" s="793"/>
      <c r="C1" s="793"/>
      <c r="D1" s="793"/>
      <c r="E1" s="793"/>
      <c r="F1" s="793"/>
      <c r="G1" s="104" t="s">
        <v>623</v>
      </c>
      <c r="H1" s="103" t="s">
        <v>409</v>
      </c>
      <c r="I1" s="793"/>
      <c r="J1" s="793"/>
      <c r="K1" s="793"/>
      <c r="L1" s="793"/>
      <c r="M1" s="794"/>
    </row>
    <row r="2" spans="1:20" ht="12.9" customHeight="1" thickBot="1">
      <c r="A2" s="48"/>
      <c r="B2" s="26"/>
      <c r="C2" s="26"/>
      <c r="D2" s="27"/>
      <c r="L2" s="28" t="s">
        <v>245</v>
      </c>
    </row>
    <row r="3" spans="1:20" ht="12" customHeight="1">
      <c r="A3" s="1300" t="s">
        <v>1</v>
      </c>
      <c r="B3" s="1300"/>
      <c r="C3" s="1300"/>
      <c r="D3" s="29"/>
      <c r="E3" s="1413" t="s">
        <v>147</v>
      </c>
      <c r="F3" s="1413" t="s">
        <v>148</v>
      </c>
      <c r="G3" s="1413" t="s">
        <v>19</v>
      </c>
      <c r="H3" s="1436" t="s">
        <v>19</v>
      </c>
      <c r="I3" s="1413" t="s">
        <v>58</v>
      </c>
      <c r="J3" s="1413" t="s">
        <v>58</v>
      </c>
      <c r="K3" s="1413" t="s">
        <v>59</v>
      </c>
      <c r="L3" s="1422" t="s">
        <v>59</v>
      </c>
      <c r="T3" s="610"/>
    </row>
    <row r="4" spans="1:20" ht="27.75" customHeight="1">
      <c r="A4" s="1301"/>
      <c r="B4" s="1301"/>
      <c r="C4" s="1301"/>
      <c r="D4" s="30"/>
      <c r="E4" s="1414"/>
      <c r="F4" s="1414"/>
      <c r="G4" s="1414"/>
      <c r="H4" s="1437"/>
      <c r="I4" s="1414"/>
      <c r="J4" s="1414"/>
      <c r="K4" s="1414"/>
      <c r="L4" s="1423"/>
      <c r="M4" s="426" t="s">
        <v>137</v>
      </c>
      <c r="N4" s="426" t="s">
        <v>1060</v>
      </c>
      <c r="O4" s="796" t="s">
        <v>263</v>
      </c>
      <c r="P4" s="426" t="s">
        <v>130</v>
      </c>
      <c r="Q4" s="426" t="s">
        <v>132</v>
      </c>
      <c r="R4" s="797" t="s">
        <v>133</v>
      </c>
      <c r="S4" s="426" t="s">
        <v>138</v>
      </c>
    </row>
    <row r="5" spans="1:20" ht="48.75" customHeight="1">
      <c r="A5" s="1302"/>
      <c r="B5" s="1302"/>
      <c r="C5" s="1302"/>
      <c r="D5" s="31"/>
      <c r="E5" s="798" t="s">
        <v>149</v>
      </c>
      <c r="F5" s="798" t="s">
        <v>149</v>
      </c>
      <c r="G5" s="799" t="s">
        <v>149</v>
      </c>
      <c r="H5" s="31" t="s">
        <v>150</v>
      </c>
      <c r="I5" s="798" t="s">
        <v>149</v>
      </c>
      <c r="J5" s="725" t="s">
        <v>150</v>
      </c>
      <c r="K5" s="798" t="s">
        <v>149</v>
      </c>
      <c r="L5" s="725" t="s">
        <v>150</v>
      </c>
      <c r="M5" s="800" t="s">
        <v>96</v>
      </c>
      <c r="N5" s="665" t="s">
        <v>640</v>
      </c>
      <c r="O5" s="665">
        <v>604</v>
      </c>
      <c r="P5" s="665" t="s">
        <v>89</v>
      </c>
      <c r="Q5" s="665" t="s">
        <v>91</v>
      </c>
      <c r="R5" s="665" t="s">
        <v>92</v>
      </c>
      <c r="S5" s="665" t="s">
        <v>97</v>
      </c>
      <c r="T5" s="801"/>
    </row>
    <row r="6" spans="1:20" s="33" customFormat="1" ht="12.75" hidden="1" customHeight="1">
      <c r="A6" s="1297" t="s">
        <v>212</v>
      </c>
      <c r="B6" s="1297"/>
      <c r="C6" s="1297"/>
      <c r="D6" s="32"/>
      <c r="E6" s="738">
        <v>92.38</v>
      </c>
      <c r="F6" s="621">
        <v>83.89</v>
      </c>
      <c r="G6" s="621">
        <v>68.209999999999994</v>
      </c>
      <c r="H6" s="621">
        <v>330.32</v>
      </c>
      <c r="I6" s="621">
        <v>25.62</v>
      </c>
      <c r="J6" s="621">
        <v>124.04</v>
      </c>
      <c r="K6" s="621">
        <v>8.2799999999999994</v>
      </c>
      <c r="L6" s="621">
        <v>40.07</v>
      </c>
      <c r="M6" s="33" t="s">
        <v>122</v>
      </c>
      <c r="N6" s="33" t="s">
        <v>128</v>
      </c>
      <c r="O6" s="33" t="s">
        <v>123</v>
      </c>
      <c r="P6" s="33" t="s">
        <v>124</v>
      </c>
      <c r="Q6" s="33" t="s">
        <v>125</v>
      </c>
      <c r="R6" s="33" t="s">
        <v>126</v>
      </c>
      <c r="S6" s="33" t="s">
        <v>127</v>
      </c>
    </row>
    <row r="7" spans="1:20" s="33" customFormat="1" ht="12.75" hidden="1" customHeight="1">
      <c r="A7" s="1296" t="s">
        <v>213</v>
      </c>
      <c r="B7" s="1296"/>
      <c r="C7" s="1296"/>
      <c r="D7" s="32"/>
      <c r="E7" s="623">
        <v>95.03</v>
      </c>
      <c r="F7" s="623">
        <v>39.979999999999997</v>
      </c>
      <c r="G7" s="623">
        <v>40.840000000000003</v>
      </c>
      <c r="H7" s="623">
        <v>261.52999999999997</v>
      </c>
      <c r="I7" s="623">
        <v>12.02</v>
      </c>
      <c r="J7" s="623">
        <v>76.97</v>
      </c>
      <c r="K7" s="623">
        <v>-0.4</v>
      </c>
      <c r="L7" s="623">
        <v>-2.5499999999999998</v>
      </c>
      <c r="M7" s="33" t="s">
        <v>101</v>
      </c>
      <c r="N7" s="33" t="s">
        <v>101</v>
      </c>
      <c r="O7" s="33" t="s">
        <v>101</v>
      </c>
      <c r="P7" s="33" t="s">
        <v>101</v>
      </c>
      <c r="Q7" s="33" t="s">
        <v>101</v>
      </c>
      <c r="R7" s="33" t="s">
        <v>101</v>
      </c>
      <c r="S7" s="33" t="s">
        <v>101</v>
      </c>
    </row>
    <row r="8" spans="1:20" s="33" customFormat="1" ht="12.75" hidden="1" customHeight="1">
      <c r="A8" s="1296" t="s">
        <v>214</v>
      </c>
      <c r="B8" s="1296"/>
      <c r="C8" s="1296"/>
      <c r="D8" s="32"/>
      <c r="E8" s="727">
        <f t="shared" ref="E8:E17" si="0">N8/M8*100</f>
        <v>98.879656098118573</v>
      </c>
      <c r="F8" s="623">
        <f t="shared" ref="F8:F17" si="1">O8/M8*100</f>
        <v>52.009150298776284</v>
      </c>
      <c r="G8" s="623">
        <f t="shared" ref="G8:G17" si="2">P8/M8*100</f>
        <v>51.339895764868857</v>
      </c>
      <c r="H8" s="623">
        <f t="shared" ref="H8:H17" si="3">P8/S8*100</f>
        <v>166.44300454946168</v>
      </c>
      <c r="I8" s="623">
        <f t="shared" ref="I8:I17" si="4">Q8/M8*100</f>
        <v>12.341890945096155</v>
      </c>
      <c r="J8" s="623">
        <f t="shared" ref="J8:J17" si="5">Q8/S8*100</f>
        <v>40.012185068152654</v>
      </c>
      <c r="K8" s="623">
        <f t="shared" ref="K8:K17" si="6">R8/M8*100</f>
        <v>1.0554486092422661</v>
      </c>
      <c r="L8" s="623">
        <f t="shared" ref="L8:L17" si="7">R8/S8*100</f>
        <v>3.421745117566898</v>
      </c>
      <c r="M8" s="729">
        <v>948584982</v>
      </c>
      <c r="N8" s="730">
        <v>937957568</v>
      </c>
      <c r="O8" s="729">
        <v>493350989</v>
      </c>
      <c r="P8" s="729">
        <v>487002541</v>
      </c>
      <c r="Q8" s="729">
        <v>117073324</v>
      </c>
      <c r="R8" s="729">
        <v>10011827</v>
      </c>
      <c r="S8" s="729">
        <v>292594178</v>
      </c>
    </row>
    <row r="9" spans="1:20" s="33" customFormat="1" ht="12.75" hidden="1" customHeight="1">
      <c r="A9" s="1296" t="s">
        <v>215</v>
      </c>
      <c r="B9" s="1296"/>
      <c r="C9" s="1296"/>
      <c r="D9" s="32"/>
      <c r="E9" s="727">
        <f t="shared" si="0"/>
        <v>97.80126976393565</v>
      </c>
      <c r="F9" s="623">
        <f t="shared" si="1"/>
        <v>43.806786794920129</v>
      </c>
      <c r="G9" s="623">
        <f t="shared" si="2"/>
        <v>46.707933951185183</v>
      </c>
      <c r="H9" s="623">
        <f t="shared" si="3"/>
        <v>293.87310207822026</v>
      </c>
      <c r="I9" s="623">
        <f t="shared" si="4"/>
        <v>12.077264449301394</v>
      </c>
      <c r="J9" s="623">
        <f t="shared" si="5"/>
        <v>75.986730049855922</v>
      </c>
      <c r="K9" s="623">
        <f t="shared" si="6"/>
        <v>-0.72857548259002891</v>
      </c>
      <c r="L9" s="623">
        <f t="shared" si="7"/>
        <v>-4.5839907496365564</v>
      </c>
      <c r="M9" s="50">
        <v>887937777.4215498</v>
      </c>
      <c r="N9" s="50">
        <v>868414421.03194439</v>
      </c>
      <c r="O9" s="50">
        <v>388977009.02661073</v>
      </c>
      <c r="P9" s="50">
        <v>414737390.60567915</v>
      </c>
      <c r="Q9" s="50">
        <v>107238593.52444977</v>
      </c>
      <c r="R9" s="50">
        <v>-6469296.9469482331</v>
      </c>
      <c r="S9" s="50">
        <v>141128054.14062306</v>
      </c>
    </row>
    <row r="10" spans="1:20" s="33" customFormat="1" ht="12.75" hidden="1" customHeight="1">
      <c r="A10" s="1296" t="s">
        <v>216</v>
      </c>
      <c r="B10" s="1296"/>
      <c r="C10" s="1296"/>
      <c r="D10" s="32"/>
      <c r="E10" s="727">
        <f t="shared" si="0"/>
        <v>96.066795728157672</v>
      </c>
      <c r="F10" s="623">
        <f t="shared" si="1"/>
        <v>38.888402322131022</v>
      </c>
      <c r="G10" s="623">
        <f t="shared" si="2"/>
        <v>43.982952338522161</v>
      </c>
      <c r="H10" s="623">
        <f t="shared" si="3"/>
        <v>298.15338852259981</v>
      </c>
      <c r="I10" s="623">
        <f t="shared" si="4"/>
        <v>11.656114296511582</v>
      </c>
      <c r="J10" s="623">
        <f t="shared" si="5"/>
        <v>79.014931689063118</v>
      </c>
      <c r="K10" s="623">
        <f t="shared" si="6"/>
        <v>0.7225488353805144</v>
      </c>
      <c r="L10" s="623">
        <f t="shared" si="7"/>
        <v>4.8980428140353665</v>
      </c>
      <c r="M10" s="50">
        <v>1094008385.2415516</v>
      </c>
      <c r="N10" s="50">
        <v>1050978800.6989176</v>
      </c>
      <c r="O10" s="50">
        <v>425442382.29058367</v>
      </c>
      <c r="P10" s="50">
        <v>481177186.6602276</v>
      </c>
      <c r="Q10" s="50">
        <v>127518867.797176</v>
      </c>
      <c r="R10" s="50">
        <v>7904744.846528003</v>
      </c>
      <c r="S10" s="50">
        <v>161385785.02982694</v>
      </c>
    </row>
    <row r="11" spans="1:20" s="593" customFormat="1" ht="13.65" hidden="1" customHeight="1">
      <c r="A11" s="1277" t="s">
        <v>217</v>
      </c>
      <c r="B11" s="1277"/>
      <c r="C11" s="1277"/>
      <c r="D11" s="22"/>
      <c r="E11" s="732">
        <f t="shared" si="0"/>
        <v>96.694235995395132</v>
      </c>
      <c r="F11" s="625">
        <f t="shared" si="1"/>
        <v>41.353074377945966</v>
      </c>
      <c r="G11" s="625">
        <f t="shared" si="2"/>
        <v>47.91521214392337</v>
      </c>
      <c r="H11" s="625">
        <f t="shared" si="3"/>
        <v>369.22649092196866</v>
      </c>
      <c r="I11" s="625">
        <f t="shared" si="4"/>
        <v>11.966287930980428</v>
      </c>
      <c r="J11" s="625">
        <f t="shared" si="5"/>
        <v>92.210183455863827</v>
      </c>
      <c r="K11" s="625">
        <f t="shared" si="6"/>
        <v>1.1999116846393896</v>
      </c>
      <c r="L11" s="625">
        <f t="shared" si="7"/>
        <v>9.2463157505159064</v>
      </c>
      <c r="M11" s="50">
        <v>1104507474.4175601</v>
      </c>
      <c r="N11" s="50">
        <v>1067995063.900094</v>
      </c>
      <c r="O11" s="50">
        <v>456747797.40586615</v>
      </c>
      <c r="P11" s="50">
        <v>529227099.51266408</v>
      </c>
      <c r="Q11" s="50">
        <v>132168544.60800523</v>
      </c>
      <c r="R11" s="50">
        <v>13253114.24325172</v>
      </c>
      <c r="S11" s="50">
        <v>143334000.27478242</v>
      </c>
    </row>
    <row r="12" spans="1:20" s="33" customFormat="1" ht="13.65" hidden="1" customHeight="1">
      <c r="A12" s="1296" t="s">
        <v>218</v>
      </c>
      <c r="B12" s="1296"/>
      <c r="C12" s="1296"/>
      <c r="D12" s="32"/>
      <c r="E12" s="727">
        <f t="shared" si="0"/>
        <v>96.143583588435959</v>
      </c>
      <c r="F12" s="623">
        <f t="shared" si="1"/>
        <v>43.80616542024616</v>
      </c>
      <c r="G12" s="623">
        <f t="shared" si="2"/>
        <v>49.754979514854305</v>
      </c>
      <c r="H12" s="623">
        <f t="shared" si="3"/>
        <v>369.94972248253907</v>
      </c>
      <c r="I12" s="623">
        <f t="shared" si="4"/>
        <v>11.891954414428728</v>
      </c>
      <c r="J12" s="623">
        <f t="shared" si="5"/>
        <v>88.421807792714873</v>
      </c>
      <c r="K12" s="623">
        <f t="shared" si="6"/>
        <v>1.3015294865590137</v>
      </c>
      <c r="L12" s="623">
        <f t="shared" si="7"/>
        <v>9.6774328328604184</v>
      </c>
      <c r="M12" s="50">
        <v>87573289.677770346</v>
      </c>
      <c r="N12" s="50">
        <v>84196098.96249029</v>
      </c>
      <c r="O12" s="50">
        <v>38362500.140195437</v>
      </c>
      <c r="P12" s="50">
        <v>43572072.339658655</v>
      </c>
      <c r="Q12" s="50">
        <v>10414175.687696068</v>
      </c>
      <c r="R12" s="50">
        <v>1139792.187505922</v>
      </c>
      <c r="S12" s="50">
        <v>11777836.200894887</v>
      </c>
      <c r="T12" s="802"/>
    </row>
    <row r="13" spans="1:20" s="33" customFormat="1" ht="13.65" hidden="1" customHeight="1">
      <c r="A13" s="1277" t="s">
        <v>219</v>
      </c>
      <c r="B13" s="1277"/>
      <c r="C13" s="1277"/>
      <c r="D13" s="32"/>
      <c r="E13" s="727">
        <f t="shared" si="0"/>
        <v>97.346631331208641</v>
      </c>
      <c r="F13" s="623">
        <f t="shared" si="1"/>
        <v>29.984456145394923</v>
      </c>
      <c r="G13" s="623">
        <f t="shared" si="2"/>
        <v>33.18043711200859</v>
      </c>
      <c r="H13" s="623">
        <f t="shared" si="3"/>
        <v>364.62575496612726</v>
      </c>
      <c r="I13" s="623">
        <f t="shared" si="4"/>
        <v>9.0370982789521364</v>
      </c>
      <c r="J13" s="623">
        <f t="shared" si="5"/>
        <v>99.310288515561354</v>
      </c>
      <c r="K13" s="623">
        <f t="shared" si="6"/>
        <v>2.646541493160405</v>
      </c>
      <c r="L13" s="623">
        <f t="shared" si="7"/>
        <v>29.083317580633828</v>
      </c>
      <c r="M13" s="50">
        <f>'2'!L14*1000</f>
        <v>1814153456077.3289</v>
      </c>
      <c r="N13" s="50">
        <f>'10'!F13*1000</f>
        <v>1766017276669.9775</v>
      </c>
      <c r="O13" s="50">
        <f>'22'!F13*1000</f>
        <v>543964047447.67297</v>
      </c>
      <c r="P13" s="50">
        <f>'2'!G14*1000</f>
        <v>601944046609.06848</v>
      </c>
      <c r="Q13" s="50">
        <f>'2'!J14*1000</f>
        <v>163946830756.715</v>
      </c>
      <c r="R13" s="50">
        <f>'18'!Z13*1000</f>
        <v>48012323964.690033</v>
      </c>
      <c r="S13" s="50">
        <f>'2'!M14*1000</f>
        <v>165085444023.28009</v>
      </c>
      <c r="T13" s="802"/>
    </row>
    <row r="14" spans="1:20" s="33" customFormat="1" ht="13.65" hidden="1" customHeight="1">
      <c r="A14" s="1296" t="s">
        <v>220</v>
      </c>
      <c r="B14" s="1296"/>
      <c r="C14" s="1296"/>
      <c r="D14" s="32"/>
      <c r="E14" s="727">
        <f t="shared" si="0"/>
        <v>97.362958840211817</v>
      </c>
      <c r="F14" s="623">
        <f t="shared" si="1"/>
        <v>29.775913443042274</v>
      </c>
      <c r="G14" s="623">
        <f t="shared" si="2"/>
        <v>31.060894960473345</v>
      </c>
      <c r="H14" s="623">
        <f t="shared" si="3"/>
        <v>360.18391381837631</v>
      </c>
      <c r="I14" s="623">
        <f t="shared" si="4"/>
        <v>6.6219643922703204</v>
      </c>
      <c r="J14" s="623">
        <f t="shared" si="5"/>
        <v>76.788677692933476</v>
      </c>
      <c r="K14" s="623">
        <f t="shared" si="6"/>
        <v>1.0746011818883412</v>
      </c>
      <c r="L14" s="623">
        <f t="shared" si="7"/>
        <v>12.461136743771958</v>
      </c>
      <c r="M14" s="50">
        <f>'2'!L15*1000</f>
        <v>1858282579764.1816</v>
      </c>
      <c r="N14" s="50">
        <f>'10'!F14*1000</f>
        <v>1809278903270.6265</v>
      </c>
      <c r="O14" s="50">
        <f>'22'!F14*1000</f>
        <v>553320612477.7157</v>
      </c>
      <c r="P14" s="50">
        <f>'2'!G15*1000</f>
        <v>577199200169.32678</v>
      </c>
      <c r="Q14" s="50">
        <f>'2'!J15*1000</f>
        <v>123054810739.74641</v>
      </c>
      <c r="R14" s="50">
        <f>'18'!Z14*1000</f>
        <v>19969126564.971054</v>
      </c>
      <c r="S14" s="50">
        <f>'2'!M15*1000</f>
        <v>160251243330.20074</v>
      </c>
      <c r="T14" s="802"/>
    </row>
    <row r="15" spans="1:20" s="33" customFormat="1" ht="0.75" customHeight="1">
      <c r="A15" s="1296" t="s">
        <v>221</v>
      </c>
      <c r="B15" s="1296"/>
      <c r="C15" s="1296"/>
      <c r="D15" s="32"/>
      <c r="E15" s="727">
        <f t="shared" si="0"/>
        <v>95.943975478492831</v>
      </c>
      <c r="F15" s="623">
        <f t="shared" si="1"/>
        <v>33.541969878352447</v>
      </c>
      <c r="G15" s="623">
        <f t="shared" si="2"/>
        <v>36.56124742313078</v>
      </c>
      <c r="H15" s="623">
        <f t="shared" si="3"/>
        <v>361.13273953770857</v>
      </c>
      <c r="I15" s="623">
        <f t="shared" si="4"/>
        <v>6.9783047564829008</v>
      </c>
      <c r="J15" s="623">
        <f t="shared" si="5"/>
        <v>68.928017823684357</v>
      </c>
      <c r="K15" s="623">
        <f t="shared" si="6"/>
        <v>0.81774071897321621</v>
      </c>
      <c r="L15" s="623">
        <f t="shared" si="7"/>
        <v>8.0772119905159698</v>
      </c>
      <c r="M15" s="50">
        <f>'2'!L16*1000</f>
        <v>1616947529869.2383</v>
      </c>
      <c r="N15" s="50">
        <f>'10'!F15*1000</f>
        <v>1551363741557.8374</v>
      </c>
      <c r="O15" s="50">
        <f>'22'!F15*1000</f>
        <v>542356053417.50385</v>
      </c>
      <c r="P15" s="50">
        <f>'2'!G16*1000</f>
        <v>591176187097.69373</v>
      </c>
      <c r="Q15" s="50">
        <f>'2'!J16*1000</f>
        <v>112835526386.69783</v>
      </c>
      <c r="R15" s="50">
        <f>'18'!Z15*1000</f>
        <v>13222438356.172369</v>
      </c>
      <c r="S15" s="50">
        <f>'2'!M16*1000</f>
        <v>163700524038.46497</v>
      </c>
      <c r="T15" s="802"/>
    </row>
    <row r="16" spans="1:20" s="33" customFormat="1" ht="17.25" hidden="1" customHeight="1">
      <c r="A16" s="1296" t="s">
        <v>222</v>
      </c>
      <c r="B16" s="1296"/>
      <c r="C16" s="1296"/>
      <c r="D16" s="32"/>
      <c r="E16" s="727">
        <f t="shared" si="0"/>
        <v>95.298057323274847</v>
      </c>
      <c r="F16" s="623">
        <f t="shared" si="1"/>
        <v>30.436173352685795</v>
      </c>
      <c r="G16" s="623">
        <f t="shared" si="2"/>
        <v>31.104626331474162</v>
      </c>
      <c r="H16" s="623">
        <f t="shared" si="3"/>
        <v>318.25095015699156</v>
      </c>
      <c r="I16" s="623">
        <f t="shared" si="4"/>
        <v>6.3675851906410283</v>
      </c>
      <c r="J16" s="623">
        <f t="shared" si="5"/>
        <v>65.150759746518162</v>
      </c>
      <c r="K16" s="623">
        <f t="shared" si="6"/>
        <v>1.3284410257579715</v>
      </c>
      <c r="L16" s="623">
        <f t="shared" si="7"/>
        <v>13.59211373155776</v>
      </c>
      <c r="M16" s="50">
        <f>'2'!L17*1000</f>
        <v>1677734614158.7781</v>
      </c>
      <c r="N16" s="50">
        <f>'10'!F16*1000</f>
        <v>1598848494333.4563</v>
      </c>
      <c r="O16" s="50">
        <f>'22'!F16*1000</f>
        <v>510638215563.37988</v>
      </c>
      <c r="P16" s="50">
        <f>'2'!G17*1000</f>
        <v>521853082567.8877</v>
      </c>
      <c r="Q16" s="50">
        <f>'2'!J17*1000</f>
        <v>106831180829.43275</v>
      </c>
      <c r="R16" s="50">
        <f>'18'!Z16*1000</f>
        <v>22287714917.827419</v>
      </c>
      <c r="S16" s="50">
        <f>'2'!M17*1000</f>
        <v>163975341569.43137</v>
      </c>
      <c r="T16" s="802"/>
    </row>
    <row r="17" spans="1:20" s="33" customFormat="1" ht="15.75" hidden="1" customHeight="1">
      <c r="A17" s="1296" t="s">
        <v>365</v>
      </c>
      <c r="B17" s="1296"/>
      <c r="C17" s="1296"/>
      <c r="D17" s="32"/>
      <c r="E17" s="733">
        <f t="shared" si="0"/>
        <v>94.804288186332087</v>
      </c>
      <c r="F17" s="626">
        <f t="shared" si="1"/>
        <v>29.161014807454656</v>
      </c>
      <c r="G17" s="626">
        <f t="shared" si="2"/>
        <v>30.986663560319151</v>
      </c>
      <c r="H17" s="626">
        <f t="shared" si="3"/>
        <v>309.19840934118037</v>
      </c>
      <c r="I17" s="626">
        <f t="shared" si="4"/>
        <v>6.5546330433600168</v>
      </c>
      <c r="J17" s="626">
        <f t="shared" si="5"/>
        <v>65.404980012671729</v>
      </c>
      <c r="K17" s="626">
        <f t="shared" si="6"/>
        <v>1.8219534286994465</v>
      </c>
      <c r="L17" s="626">
        <f t="shared" si="7"/>
        <v>18.180243928197097</v>
      </c>
      <c r="M17" s="50">
        <f>'2'!L18*1000</f>
        <v>1905911401124.707</v>
      </c>
      <c r="N17" s="50">
        <f>'10'!F17*1000</f>
        <v>1806885737298.427</v>
      </c>
      <c r="O17" s="50">
        <f>'22'!F17*1000</f>
        <v>555783105898.94226</v>
      </c>
      <c r="P17" s="50">
        <f>'2'!G18*1000</f>
        <v>590578353624.27771</v>
      </c>
      <c r="Q17" s="50">
        <f>'2'!J18*1000</f>
        <v>124925498475.28592</v>
      </c>
      <c r="R17" s="50">
        <f>'18'!Z17*1000</f>
        <v>34724818120.765259</v>
      </c>
      <c r="S17" s="50">
        <f>'2'!M18*1000</f>
        <v>191003037461.4938</v>
      </c>
      <c r="T17" s="802"/>
    </row>
    <row r="18" spans="1:20" s="33" customFormat="1" ht="15.75" customHeight="1">
      <c r="A18" s="1296" t="s">
        <v>979</v>
      </c>
      <c r="B18" s="1296"/>
      <c r="C18" s="1296"/>
      <c r="D18" s="32"/>
      <c r="E18" s="733">
        <f t="shared" ref="E18:E23" si="8">N18/M18*100</f>
        <v>96.356360130126063</v>
      </c>
      <c r="F18" s="626">
        <f t="shared" ref="F18:F23" si="9">O18/M18*100</f>
        <v>31.698522124221203</v>
      </c>
      <c r="G18" s="626">
        <f t="shared" ref="G18:G23" si="10">P18/M18*100</f>
        <v>32.085281743425561</v>
      </c>
      <c r="H18" s="626">
        <f t="shared" ref="H18:H23" si="11">P18/S18*100</f>
        <v>408.58755089352894</v>
      </c>
      <c r="I18" s="626">
        <f t="shared" ref="I18:I23" si="12">Q18/M18*100</f>
        <v>8.5556173339123696</v>
      </c>
      <c r="J18" s="626">
        <f t="shared" ref="J18:J23" si="13">Q18/S18*100</f>
        <v>108.9508504491088</v>
      </c>
      <c r="K18" s="626">
        <f t="shared" ref="K18:K23" si="14">R18/M18*100</f>
        <v>3.7038632327535974</v>
      </c>
      <c r="L18" s="626">
        <f t="shared" ref="L18:L23" si="15">R18/S18*100</f>
        <v>47.166561266848611</v>
      </c>
      <c r="M18" s="50">
        <f>'2'!L19*1000</f>
        <v>1892556986282.2148</v>
      </c>
      <c r="N18" s="50">
        <f>'9'!F18*1000</f>
        <v>1823599025369.9514</v>
      </c>
      <c r="O18" s="50">
        <f>'21'!F18*1000</f>
        <v>599912595010.16187</v>
      </c>
      <c r="P18" s="50">
        <f>'1'!G19*1000</f>
        <v>607232241203.53247</v>
      </c>
      <c r="Q18" s="50">
        <f>'1'!J19*1000</f>
        <v>161919933572.53073</v>
      </c>
      <c r="R18" s="50">
        <f>'17'!Z18*1000</f>
        <v>70097722373.816498</v>
      </c>
      <c r="S18" s="50">
        <f>'1'!M19*1000</f>
        <v>148617411341.97382</v>
      </c>
      <c r="T18" s="802"/>
    </row>
    <row r="19" spans="1:20" s="33" customFormat="1" ht="15.75" customHeight="1">
      <c r="A19" s="1296" t="s">
        <v>1022</v>
      </c>
      <c r="B19" s="1296"/>
      <c r="C19" s="1296"/>
      <c r="D19" s="32"/>
      <c r="E19" s="733">
        <f t="shared" si="8"/>
        <v>95.372536329394251</v>
      </c>
      <c r="F19" s="626">
        <f t="shared" si="9"/>
        <v>28.724143982605742</v>
      </c>
      <c r="G19" s="626">
        <f t="shared" si="10"/>
        <v>29.964902701311612</v>
      </c>
      <c r="H19" s="626">
        <f t="shared" si="11"/>
        <v>301.42040190983852</v>
      </c>
      <c r="I19" s="626">
        <f t="shared" si="12"/>
        <v>6.3821086862213399</v>
      </c>
      <c r="J19" s="626">
        <f t="shared" si="13"/>
        <v>64.198365147666706</v>
      </c>
      <c r="K19" s="626">
        <f t="shared" si="14"/>
        <v>1.7110994133738389</v>
      </c>
      <c r="L19" s="626">
        <f t="shared" si="15"/>
        <v>17.212145756917664</v>
      </c>
      <c r="M19" s="50">
        <f>'2'!L20*1000</f>
        <v>1918058080334.3196</v>
      </c>
      <c r="N19" s="50">
        <f>'10'!F19*1000</f>
        <v>1829300639485.731</v>
      </c>
      <c r="O19" s="50">
        <f>'22'!F19*1000</f>
        <v>550945764665.23364</v>
      </c>
      <c r="P19" s="50">
        <f>'2'!G20*1000</f>
        <v>574744237526.82422</v>
      </c>
      <c r="Q19" s="50">
        <f>'2'!J20*1000</f>
        <v>122412551351.78688</v>
      </c>
      <c r="R19" s="50">
        <f>'18'!Z19*1000</f>
        <v>32819880560.770058</v>
      </c>
      <c r="S19" s="50">
        <f>'2'!M20*1000</f>
        <v>190678611628.53299</v>
      </c>
      <c r="T19" s="802"/>
    </row>
    <row r="20" spans="1:20" s="33" customFormat="1" ht="15.75" customHeight="1">
      <c r="A20" s="1296" t="s">
        <v>981</v>
      </c>
      <c r="B20" s="1296"/>
      <c r="C20" s="1296"/>
      <c r="D20" s="32"/>
      <c r="E20" s="733">
        <f t="shared" si="8"/>
        <v>95.532719277895367</v>
      </c>
      <c r="F20" s="626">
        <f t="shared" si="9"/>
        <v>26.603897123587544</v>
      </c>
      <c r="G20" s="626">
        <f t="shared" si="10"/>
        <v>28.346727808228561</v>
      </c>
      <c r="H20" s="626">
        <f t="shared" si="11"/>
        <v>298.19109011649061</v>
      </c>
      <c r="I20" s="626">
        <f t="shared" si="12"/>
        <v>5.9039419575430427</v>
      </c>
      <c r="J20" s="626">
        <f t="shared" si="13"/>
        <v>62.106035667129255</v>
      </c>
      <c r="K20" s="626">
        <f t="shared" si="14"/>
        <v>1.8104330390879257</v>
      </c>
      <c r="L20" s="626">
        <f t="shared" si="15"/>
        <v>19.044702625317804</v>
      </c>
      <c r="M20" s="50">
        <f>'2'!L21*1000</f>
        <v>2003052329113.0562</v>
      </c>
      <c r="N20" s="50">
        <f>'10'!F20*1000</f>
        <v>1913570358560.9207</v>
      </c>
      <c r="O20" s="50">
        <f>'22'!F20*1000</f>
        <v>532889980968.86169</v>
      </c>
      <c r="P20" s="50">
        <f>'2'!G21*1000</f>
        <v>567799791590.06055</v>
      </c>
      <c r="Q20" s="50">
        <f>'2'!J21*1000</f>
        <v>118259046890.04887</v>
      </c>
      <c r="R20" s="50">
        <f>'18'!Z20*1000</f>
        <v>36263921156.482986</v>
      </c>
      <c r="S20" s="50">
        <f>'2'!M21*1000</f>
        <v>190414740885.86792</v>
      </c>
      <c r="T20" s="802"/>
    </row>
    <row r="21" spans="1:20" s="33" customFormat="1" ht="15.75" customHeight="1">
      <c r="A21" s="1296" t="s">
        <v>982</v>
      </c>
      <c r="B21" s="1296"/>
      <c r="C21" s="1296"/>
      <c r="D21" s="32"/>
      <c r="E21" s="733">
        <f t="shared" si="8"/>
        <v>95.546884632043856</v>
      </c>
      <c r="F21" s="626">
        <f t="shared" si="9"/>
        <v>25.432577559967086</v>
      </c>
      <c r="G21" s="626">
        <f t="shared" si="10"/>
        <v>26.987941449260646</v>
      </c>
      <c r="H21" s="626">
        <f t="shared" si="11"/>
        <v>294.4694044334646</v>
      </c>
      <c r="I21" s="626">
        <f t="shared" si="12"/>
        <v>5.7809397527682158</v>
      </c>
      <c r="J21" s="626">
        <f t="shared" si="13"/>
        <v>63.076685165627289</v>
      </c>
      <c r="K21" s="626">
        <f t="shared" si="14"/>
        <v>1.7729458871449504</v>
      </c>
      <c r="L21" s="626">
        <f t="shared" si="15"/>
        <v>19.34487372673016</v>
      </c>
      <c r="M21" s="50">
        <f>'2'!L22*1000</f>
        <v>2263187709159.2305</v>
      </c>
      <c r="N21" s="50">
        <f>'10'!F21*1000</f>
        <v>2162405349476.9663</v>
      </c>
      <c r="O21" s="50">
        <f>'22'!F21*1000</f>
        <v>575586969459.5636</v>
      </c>
      <c r="P21" s="50">
        <f>'2'!G22*1000</f>
        <v>610787773834.75635</v>
      </c>
      <c r="Q21" s="50">
        <f>'2'!J22*1000</f>
        <v>130833517958.55026</v>
      </c>
      <c r="R21" s="50">
        <f>'18'!Z21*1000</f>
        <v>40125093407.9086</v>
      </c>
      <c r="S21" s="50">
        <f>'2'!M22*1000</f>
        <v>207419774224.03622</v>
      </c>
      <c r="T21" s="802"/>
    </row>
    <row r="22" spans="1:20" s="33" customFormat="1" ht="15.75" customHeight="1">
      <c r="A22" s="1296" t="s">
        <v>983</v>
      </c>
      <c r="B22" s="1296"/>
      <c r="C22" s="1296"/>
      <c r="D22" s="32"/>
      <c r="E22" s="733">
        <f t="shared" si="8"/>
        <v>94.993972445292201</v>
      </c>
      <c r="F22" s="626">
        <f t="shared" si="9"/>
        <v>24.265382957922942</v>
      </c>
      <c r="G22" s="626">
        <f t="shared" si="10"/>
        <v>25.756994192240068</v>
      </c>
      <c r="H22" s="626">
        <f t="shared" si="11"/>
        <v>271.21384727367672</v>
      </c>
      <c r="I22" s="626">
        <f t="shared" si="12"/>
        <v>5.308331838946664</v>
      </c>
      <c r="J22" s="626">
        <f t="shared" si="13"/>
        <v>55.895229462753818</v>
      </c>
      <c r="K22" s="626">
        <f t="shared" si="14"/>
        <v>1.2888364637620668</v>
      </c>
      <c r="L22" s="626">
        <f t="shared" si="15"/>
        <v>13.571082605159784</v>
      </c>
      <c r="M22" s="50">
        <f>'2'!L23*1000</f>
        <v>2296967937910.5015</v>
      </c>
      <c r="N22" s="50">
        <f>'10'!F22*1000</f>
        <v>2181981090015.8982</v>
      </c>
      <c r="O22" s="50">
        <f>'22'!F22*1000</f>
        <v>557368066554.68884</v>
      </c>
      <c r="P22" s="50">
        <f>'2'!G23*1000</f>
        <v>591629898365.22437</v>
      </c>
      <c r="Q22" s="50">
        <f>'2'!J23*1000</f>
        <v>121930680378.4998</v>
      </c>
      <c r="R22" s="50">
        <f>'18'!Z22*1000</f>
        <v>29604160344.714176</v>
      </c>
      <c r="S22" s="50">
        <f>'2'!M23*1000</f>
        <v>218141479246.8992</v>
      </c>
      <c r="T22" s="802"/>
    </row>
    <row r="23" spans="1:20" s="33" customFormat="1" ht="15.75" customHeight="1">
      <c r="A23" s="1296" t="s">
        <v>1202</v>
      </c>
      <c r="B23" s="1296"/>
      <c r="C23" s="1296"/>
      <c r="D23" s="32"/>
      <c r="E23" s="733">
        <f t="shared" si="8"/>
        <v>94.563368073331461</v>
      </c>
      <c r="F23" s="626">
        <f t="shared" si="9"/>
        <v>20.503435525895629</v>
      </c>
      <c r="G23" s="626">
        <f t="shared" si="10"/>
        <v>21.715358007380392</v>
      </c>
      <c r="H23" s="626">
        <f t="shared" si="11"/>
        <v>223.28580654020524</v>
      </c>
      <c r="I23" s="626">
        <f t="shared" si="12"/>
        <v>4.6714281010756427</v>
      </c>
      <c r="J23" s="626">
        <f t="shared" si="13"/>
        <v>48.033451296946083</v>
      </c>
      <c r="K23" s="626">
        <f t="shared" si="14"/>
        <v>1.0552004698867004</v>
      </c>
      <c r="L23" s="626">
        <f t="shared" si="15"/>
        <v>10.849984048164361</v>
      </c>
      <c r="M23" s="50">
        <f>'2'!L24*1000</f>
        <v>2611526961905.2568</v>
      </c>
      <c r="N23" s="50">
        <f>'10'!F23*1000</f>
        <v>2469547853320.7588</v>
      </c>
      <c r="O23" s="50">
        <f>'22'!F23*1000</f>
        <v>535452746875.62524</v>
      </c>
      <c r="P23" s="50">
        <f>'2'!G24*1000</f>
        <v>567102429236.99109</v>
      </c>
      <c r="Q23" s="50">
        <f>'2'!J24*1000</f>
        <v>121995604365.60916</v>
      </c>
      <c r="R23" s="50">
        <f>'18'!Z23*1000</f>
        <v>27556844773.242142</v>
      </c>
      <c r="S23" s="50">
        <f>'2'!M24*1000</f>
        <v>253980509564.93628</v>
      </c>
      <c r="T23" s="802"/>
    </row>
    <row r="24" spans="1:20" ht="13.65" customHeight="1">
      <c r="A24" s="1296" t="s">
        <v>641</v>
      </c>
      <c r="B24" s="1296"/>
      <c r="C24" s="1296"/>
      <c r="D24" s="32"/>
      <c r="E24" s="626"/>
      <c r="F24" s="626"/>
      <c r="G24" s="626"/>
      <c r="H24" s="626"/>
      <c r="I24" s="626"/>
      <c r="J24" s="626"/>
      <c r="K24" s="626"/>
      <c r="L24" s="626"/>
      <c r="M24" s="50"/>
      <c r="N24" s="50"/>
      <c r="O24" s="50"/>
      <c r="P24" s="50"/>
      <c r="Q24" s="50"/>
      <c r="R24" s="50"/>
      <c r="S24" s="50"/>
      <c r="T24" s="802"/>
    </row>
    <row r="25" spans="1:20" ht="13.65" customHeight="1">
      <c r="A25" s="34"/>
      <c r="B25" s="595" t="s">
        <v>301</v>
      </c>
      <c r="C25" s="34"/>
      <c r="D25" s="594"/>
      <c r="E25" s="734">
        <f t="shared" ref="E25:E30" si="16">N25/M25*100</f>
        <v>80.257229967277723</v>
      </c>
      <c r="F25" s="632">
        <f t="shared" ref="F25:F30" si="17">O25/M25*100</f>
        <v>46.767890768350142</v>
      </c>
      <c r="G25" s="632">
        <f t="shared" ref="G25:G30" si="18">P25/M25*100</f>
        <v>51.455271608568999</v>
      </c>
      <c r="H25" s="632">
        <f t="shared" ref="H25:H30" si="19">P25/S25*100</f>
        <v>184.98939752312839</v>
      </c>
      <c r="I25" s="632">
        <f t="shared" ref="I25:I30" si="20">Q25/M25*100</f>
        <v>9.3194567959222727</v>
      </c>
      <c r="J25" s="632">
        <f t="shared" ref="J25:J30" si="21">Q25/S25*100</f>
        <v>33.504841078972809</v>
      </c>
      <c r="K25" s="632">
        <f t="shared" ref="K25:K30" si="22">R25/M25*100</f>
        <v>2.2030736170733465</v>
      </c>
      <c r="L25" s="632">
        <f t="shared" ref="L25:L30" si="23">R25/S25*100</f>
        <v>7.9203791639033518</v>
      </c>
      <c r="M25" s="169">
        <f>'2'!L26*1000</f>
        <v>321931164097.09186</v>
      </c>
      <c r="N25" s="169">
        <f>'10'!F25*1000</f>
        <v>258373034705.73721</v>
      </c>
      <c r="O25" s="169">
        <f>'22'!F25*1000</f>
        <v>150560415174.20596</v>
      </c>
      <c r="P25" s="169">
        <f>'2'!G26*1000</f>
        <v>165650554878.78659</v>
      </c>
      <c r="Q25" s="169">
        <f>'2'!J26*1000</f>
        <v>30002235750.638115</v>
      </c>
      <c r="R25" s="169">
        <f>'18'!Z25*1000</f>
        <v>7092380541.3601322</v>
      </c>
      <c r="S25" s="169">
        <f>'2'!M26*1000</f>
        <v>89545972416.108902</v>
      </c>
      <c r="T25" s="802"/>
    </row>
    <row r="26" spans="1:20" ht="13.65" customHeight="1">
      <c r="A26" s="34"/>
      <c r="B26" s="595" t="s">
        <v>850</v>
      </c>
      <c r="C26" s="34"/>
      <c r="D26" s="594"/>
      <c r="E26" s="734">
        <f t="shared" si="16"/>
        <v>90.355470018699378</v>
      </c>
      <c r="F26" s="632">
        <f t="shared" si="17"/>
        <v>29.380216291152571</v>
      </c>
      <c r="G26" s="632">
        <f t="shared" si="18"/>
        <v>30.690535168549754</v>
      </c>
      <c r="H26" s="632">
        <f t="shared" si="19"/>
        <v>195.75188980986513</v>
      </c>
      <c r="I26" s="632">
        <f t="shared" si="20"/>
        <v>5.9406947713388805</v>
      </c>
      <c r="J26" s="632">
        <f t="shared" si="21"/>
        <v>37.891233303251717</v>
      </c>
      <c r="K26" s="632">
        <f t="shared" si="22"/>
        <v>0.35608670382398672</v>
      </c>
      <c r="L26" s="632">
        <f t="shared" si="23"/>
        <v>2.2712098315294691</v>
      </c>
      <c r="M26" s="169">
        <f>'2'!L27*1000</f>
        <v>294424802634.84247</v>
      </c>
      <c r="N26" s="169">
        <f>'10'!F26*1000</f>
        <v>266028914272.3399</v>
      </c>
      <c r="O26" s="169">
        <f>'22'!F26*1000</f>
        <v>86502643828.915787</v>
      </c>
      <c r="P26" s="169">
        <f>'2'!G27*1000</f>
        <v>90360547597.579529</v>
      </c>
      <c r="Q26" s="169">
        <f>'2'!J27*1000</f>
        <v>17490878855.652905</v>
      </c>
      <c r="R26" s="169">
        <f>'18'!Z26*1000</f>
        <v>1048407574.9426889</v>
      </c>
      <c r="S26" s="169">
        <f>'2'!M27*1000</f>
        <v>46160753638.367027</v>
      </c>
      <c r="T26" s="802"/>
    </row>
    <row r="27" spans="1:20" ht="13.65" customHeight="1">
      <c r="A27" s="34"/>
      <c r="B27" s="595" t="s">
        <v>851</v>
      </c>
      <c r="C27" s="34"/>
      <c r="D27" s="594"/>
      <c r="E27" s="734">
        <f t="shared" si="16"/>
        <v>94.033277780056451</v>
      </c>
      <c r="F27" s="632">
        <f t="shared" si="17"/>
        <v>26.455186795560564</v>
      </c>
      <c r="G27" s="632">
        <f t="shared" si="18"/>
        <v>27.883560752412496</v>
      </c>
      <c r="H27" s="632">
        <f t="shared" si="19"/>
        <v>240.33686145369418</v>
      </c>
      <c r="I27" s="632">
        <f t="shared" si="20"/>
        <v>6.2173095202400015</v>
      </c>
      <c r="J27" s="632">
        <f t="shared" si="21"/>
        <v>53.588875181638052</v>
      </c>
      <c r="K27" s="632">
        <f t="shared" si="22"/>
        <v>1.0599713988213622</v>
      </c>
      <c r="L27" s="632">
        <f t="shared" si="23"/>
        <v>9.136214756982465</v>
      </c>
      <c r="M27" s="169">
        <f>'2'!L28*1000</f>
        <v>417843011258.34222</v>
      </c>
      <c r="N27" s="169">
        <f>'10'!F27*1000</f>
        <v>392911479461.1095</v>
      </c>
      <c r="O27" s="169">
        <f>'22'!F27*1000</f>
        <v>110541149140.58958</v>
      </c>
      <c r="P27" s="169">
        <f>'2'!G28*1000</f>
        <v>116509509893.92964</v>
      </c>
      <c r="Q27" s="169">
        <f>'2'!J28*1000</f>
        <v>25978593318.62241</v>
      </c>
      <c r="R27" s="169">
        <f>'18'!Z27*1000</f>
        <v>4429016411.3123522</v>
      </c>
      <c r="S27" s="169">
        <f>'2'!M28*1000</f>
        <v>48477586496.392517</v>
      </c>
      <c r="T27" s="802"/>
    </row>
    <row r="28" spans="1:20" ht="13.65" customHeight="1">
      <c r="A28" s="34"/>
      <c r="B28" s="595" t="s">
        <v>852</v>
      </c>
      <c r="C28" s="34"/>
      <c r="D28" s="594"/>
      <c r="E28" s="734">
        <f t="shared" si="16"/>
        <v>97.863530209339359</v>
      </c>
      <c r="F28" s="632">
        <f t="shared" si="17"/>
        <v>19.161407429082868</v>
      </c>
      <c r="G28" s="632">
        <f t="shared" si="18"/>
        <v>19.596434766090638</v>
      </c>
      <c r="H28" s="632">
        <f t="shared" si="19"/>
        <v>262.47451954915101</v>
      </c>
      <c r="I28" s="632">
        <f t="shared" si="20"/>
        <v>5.4188702658233678</v>
      </c>
      <c r="J28" s="632">
        <f t="shared" si="21"/>
        <v>72.580313026240901</v>
      </c>
      <c r="K28" s="632">
        <f t="shared" si="22"/>
        <v>1.3825195999539222</v>
      </c>
      <c r="L28" s="632">
        <f t="shared" si="23"/>
        <v>18.517458512050638</v>
      </c>
      <c r="M28" s="169">
        <f>'2'!L29*1000</f>
        <v>289952220809.25781</v>
      </c>
      <c r="N28" s="169">
        <f>'10'!F28*1000</f>
        <v>283757479204.31836</v>
      </c>
      <c r="O28" s="169">
        <f>'22'!F28*1000</f>
        <v>55558926378.93589</v>
      </c>
      <c r="P28" s="169">
        <f>'2'!G29*1000</f>
        <v>56820297803.717293</v>
      </c>
      <c r="Q28" s="169">
        <f>'2'!J29*1000</f>
        <v>15712134678.527386</v>
      </c>
      <c r="R28" s="169">
        <f>'18'!Z28*1000</f>
        <v>4008646283.1896639</v>
      </c>
      <c r="S28" s="169">
        <f>'2'!M29*1000</f>
        <v>21647929064.244698</v>
      </c>
      <c r="T28" s="802"/>
    </row>
    <row r="29" spans="1:20" ht="13.65" customHeight="1">
      <c r="A29" s="34"/>
      <c r="B29" s="595" t="s">
        <v>853</v>
      </c>
      <c r="C29" s="34"/>
      <c r="D29" s="594"/>
      <c r="E29" s="734">
        <f t="shared" si="16"/>
        <v>97.467857259615343</v>
      </c>
      <c r="F29" s="632">
        <f t="shared" si="17"/>
        <v>11.615791572424234</v>
      </c>
      <c r="G29" s="632">
        <f t="shared" si="18"/>
        <v>12.185592006608294</v>
      </c>
      <c r="H29" s="632">
        <f t="shared" si="19"/>
        <v>243.91194947175117</v>
      </c>
      <c r="I29" s="632">
        <f t="shared" si="20"/>
        <v>3.0475275672675508</v>
      </c>
      <c r="J29" s="632">
        <f t="shared" si="21"/>
        <v>61.000597229746553</v>
      </c>
      <c r="K29" s="632">
        <f t="shared" si="22"/>
        <v>0.69363191641656674</v>
      </c>
      <c r="L29" s="632">
        <f t="shared" si="23"/>
        <v>13.884029012069485</v>
      </c>
      <c r="M29" s="169">
        <f>'2'!L30*1000</f>
        <v>470363173351.72131</v>
      </c>
      <c r="N29" s="169">
        <f>'10'!F29*1000</f>
        <v>458452906404.25281</v>
      </c>
      <c r="O29" s="169">
        <f>'22'!F29*1000</f>
        <v>54636405849.97644</v>
      </c>
      <c r="P29" s="169">
        <f>'2'!G30*1000</f>
        <v>57316537253.976463</v>
      </c>
      <c r="Q29" s="169">
        <f>'2'!J30*1000</f>
        <v>14334447374.168165</v>
      </c>
      <c r="R29" s="169">
        <f>'18'!Z29*1000</f>
        <v>3262589093.4373221</v>
      </c>
      <c r="S29" s="169">
        <f>'2'!M30*1000</f>
        <v>23498863986.823498</v>
      </c>
      <c r="T29" s="802"/>
    </row>
    <row r="30" spans="1:20" ht="13.65" customHeight="1">
      <c r="A30" s="34"/>
      <c r="B30" s="595" t="s">
        <v>306</v>
      </c>
      <c r="C30" s="34"/>
      <c r="D30" s="594"/>
      <c r="E30" s="734">
        <f t="shared" si="16"/>
        <v>99.144621445416874</v>
      </c>
      <c r="F30" s="632">
        <f t="shared" si="17"/>
        <v>9.5045299762615851</v>
      </c>
      <c r="G30" s="632">
        <f t="shared" si="18"/>
        <v>9.8462352744431705</v>
      </c>
      <c r="H30" s="632">
        <f t="shared" si="19"/>
        <v>326.35670188923018</v>
      </c>
      <c r="I30" s="632">
        <f t="shared" si="20"/>
        <v>2.261570338048704</v>
      </c>
      <c r="J30" s="632">
        <f t="shared" si="21"/>
        <v>74.960491603510519</v>
      </c>
      <c r="K30" s="632">
        <f t="shared" si="22"/>
        <v>0.94439240787258938</v>
      </c>
      <c r="L30" s="632">
        <f t="shared" si="23"/>
        <v>31.302196517943447</v>
      </c>
      <c r="M30" s="169">
        <f>'2'!L31*1000</f>
        <v>817012589753.99988</v>
      </c>
      <c r="N30" s="169">
        <f>'10'!F30*1000</f>
        <v>810024039272.99988</v>
      </c>
      <c r="O30" s="169">
        <f>'22'!F30*1000</f>
        <v>77653206503</v>
      </c>
      <c r="P30" s="169">
        <f>'2'!G31*1000</f>
        <v>80444981809</v>
      </c>
      <c r="Q30" s="169">
        <f>'2'!J31*1000</f>
        <v>18477314388.000004</v>
      </c>
      <c r="R30" s="169">
        <f>'18'!Z30*1000</f>
        <v>7715804869</v>
      </c>
      <c r="S30" s="169">
        <f>'2'!M31*1000</f>
        <v>24649403963</v>
      </c>
      <c r="T30" s="802"/>
    </row>
    <row r="31" spans="1:20" ht="13.65" customHeight="1">
      <c r="A31" s="1100" t="s">
        <v>642</v>
      </c>
      <c r="B31" s="1100"/>
      <c r="C31" s="1100"/>
      <c r="D31" s="2"/>
      <c r="E31" s="632"/>
      <c r="F31" s="632"/>
      <c r="G31" s="632"/>
      <c r="H31" s="632"/>
      <c r="I31" s="632"/>
      <c r="J31" s="632"/>
      <c r="K31" s="632"/>
      <c r="L31" s="632"/>
      <c r="M31" s="169"/>
      <c r="N31" s="169"/>
      <c r="O31" s="169"/>
      <c r="P31" s="169"/>
      <c r="Q31" s="169"/>
      <c r="R31" s="169"/>
      <c r="S31" s="169"/>
      <c r="T31" s="802"/>
    </row>
    <row r="32" spans="1:20" ht="13.65" customHeight="1">
      <c r="A32" s="98"/>
      <c r="B32" s="62" t="s">
        <v>643</v>
      </c>
      <c r="C32" s="98"/>
      <c r="D32" s="46"/>
      <c r="E32" s="734">
        <f t="shared" ref="E32:E41" si="24">N32/M32*100</f>
        <v>81.808154027511449</v>
      </c>
      <c r="F32" s="632">
        <f t="shared" ref="F32:F41" si="25">O32/M32*100</f>
        <v>8.2998116350811522</v>
      </c>
      <c r="G32" s="632">
        <f t="shared" ref="G32:G41" si="26">P32/M32*100</f>
        <v>15.041847823453763</v>
      </c>
      <c r="H32" s="632">
        <f t="shared" ref="H32:H41" si="27">P32/S32*100</f>
        <v>57.939066262303697</v>
      </c>
      <c r="I32" s="632">
        <f t="shared" ref="I32:I41" si="28">Q32/M32*100</f>
        <v>1.0570907043434694</v>
      </c>
      <c r="J32" s="632">
        <f t="shared" ref="J32:J41" si="29">Q32/S32*100</f>
        <v>4.0717635946777353</v>
      </c>
      <c r="K32" s="632">
        <f t="shared" ref="K32:K41" si="30">R32/M32*100</f>
        <v>-3.2261455006376059</v>
      </c>
      <c r="L32" s="632">
        <f t="shared" ref="L32:L41" si="31">R32/S32*100</f>
        <v>-12.426655297085468</v>
      </c>
      <c r="M32" s="169">
        <f>'2'!L33*1000</f>
        <v>122839192889.94145</v>
      </c>
      <c r="N32" s="169">
        <f>'10'!F32*1000</f>
        <v>100492476125.55519</v>
      </c>
      <c r="O32" s="169">
        <f>'22'!F32*1000</f>
        <v>10195421623.91914</v>
      </c>
      <c r="P32" s="169">
        <f>'2'!G33*1000</f>
        <v>18477284462.063828</v>
      </c>
      <c r="Q32" s="169">
        <f>'2'!J33*1000</f>
        <v>1298521689.3301151</v>
      </c>
      <c r="R32" s="169">
        <f>'18'!Z32*1000</f>
        <v>-3962971094.4383965</v>
      </c>
      <c r="S32" s="169">
        <f>'2'!M33*1000</f>
        <v>31890890989.531727</v>
      </c>
      <c r="T32" s="802"/>
    </row>
    <row r="33" spans="1:20" ht="13.65" customHeight="1">
      <c r="A33" s="98"/>
      <c r="B33" s="62" t="s">
        <v>644</v>
      </c>
      <c r="C33" s="98"/>
      <c r="D33" s="46"/>
      <c r="E33" s="734">
        <f t="shared" si="24"/>
        <v>66.48050684440544</v>
      </c>
      <c r="F33" s="632">
        <f t="shared" si="25"/>
        <v>38.524819971212992</v>
      </c>
      <c r="G33" s="632">
        <f t="shared" si="26"/>
        <v>39.541253984006438</v>
      </c>
      <c r="H33" s="632">
        <f t="shared" si="27"/>
        <v>93.243323996086175</v>
      </c>
      <c r="I33" s="632">
        <f t="shared" si="28"/>
        <v>9.2724323361951502</v>
      </c>
      <c r="J33" s="632">
        <f t="shared" si="29"/>
        <v>21.865578995176509</v>
      </c>
      <c r="K33" s="632">
        <f t="shared" si="30"/>
        <v>1.8007297428820888</v>
      </c>
      <c r="L33" s="632">
        <f t="shared" si="31"/>
        <v>4.2463505814170137</v>
      </c>
      <c r="M33" s="169">
        <f>'2'!L34*1000</f>
        <v>43024605372.992058</v>
      </c>
      <c r="N33" s="169">
        <f>'10'!F33*1000</f>
        <v>28602975719.770416</v>
      </c>
      <c r="O33" s="169">
        <f>'22'!F33*1000</f>
        <v>16575151763.270023</v>
      </c>
      <c r="P33" s="169">
        <f>'2'!G34*1000</f>
        <v>17012468486.15127</v>
      </c>
      <c r="Q33" s="169">
        <f>'2'!J34*1000</f>
        <v>3989427421.1256719</v>
      </c>
      <c r="R33" s="169">
        <f>'18'!Z33*1000</f>
        <v>774756865.70911324</v>
      </c>
      <c r="S33" s="169">
        <f>'2'!M34*1000</f>
        <v>18245240256.412735</v>
      </c>
      <c r="T33" s="802"/>
    </row>
    <row r="34" spans="1:20" ht="13.65" customHeight="1">
      <c r="A34" s="42"/>
      <c r="B34" s="62" t="s">
        <v>645</v>
      </c>
      <c r="C34" s="42"/>
      <c r="D34" s="46"/>
      <c r="E34" s="734">
        <f t="shared" si="24"/>
        <v>76.332136438620424</v>
      </c>
      <c r="F34" s="632">
        <f t="shared" si="25"/>
        <v>53.095746433889524</v>
      </c>
      <c r="G34" s="632">
        <f t="shared" si="26"/>
        <v>56.191372640025762</v>
      </c>
      <c r="H34" s="632">
        <f t="shared" si="27"/>
        <v>179.48709452562963</v>
      </c>
      <c r="I34" s="632">
        <f t="shared" si="28"/>
        <v>12.935840025900111</v>
      </c>
      <c r="J34" s="632">
        <f t="shared" si="29"/>
        <v>41.319801108458776</v>
      </c>
      <c r="K34" s="632">
        <f t="shared" si="30"/>
        <v>3.922892653512088</v>
      </c>
      <c r="L34" s="632">
        <f t="shared" si="31"/>
        <v>12.530546442164638</v>
      </c>
      <c r="M34" s="169">
        <f>'2'!L35*1000</f>
        <v>73410818007.303009</v>
      </c>
      <c r="N34" s="169">
        <f>'10'!F34*1000</f>
        <v>56036045762.041862</v>
      </c>
      <c r="O34" s="169">
        <f>'22'!F34*1000</f>
        <v>38978021784.201714</v>
      </c>
      <c r="P34" s="169">
        <f>'2'!G35*1000</f>
        <v>41250546304.574768</v>
      </c>
      <c r="Q34" s="169">
        <f>'2'!J35*1000</f>
        <v>9496305979.1293888</v>
      </c>
      <c r="R34" s="169">
        <f>'18'!Z34*1000</f>
        <v>2879827586.4916191</v>
      </c>
      <c r="S34" s="169">
        <f>'2'!M35*1000</f>
        <v>22982458105.746677</v>
      </c>
      <c r="T34" s="802"/>
    </row>
    <row r="35" spans="1:20" ht="13.65" customHeight="1">
      <c r="A35" s="42"/>
      <c r="B35" s="62" t="s">
        <v>646</v>
      </c>
      <c r="C35" s="42"/>
      <c r="D35" s="46"/>
      <c r="E35" s="734">
        <f t="shared" si="24"/>
        <v>86.369216200431751</v>
      </c>
      <c r="F35" s="632">
        <f t="shared" si="25"/>
        <v>37.842024027379793</v>
      </c>
      <c r="G35" s="632">
        <f t="shared" si="26"/>
        <v>40.514570713815203</v>
      </c>
      <c r="H35" s="632">
        <f t="shared" si="27"/>
        <v>186.74527815361915</v>
      </c>
      <c r="I35" s="632">
        <f t="shared" si="28"/>
        <v>9.2055519485579431</v>
      </c>
      <c r="J35" s="632">
        <f t="shared" si="29"/>
        <v>42.431484004465695</v>
      </c>
      <c r="K35" s="632">
        <f t="shared" si="30"/>
        <v>2.1343300515233881</v>
      </c>
      <c r="L35" s="632">
        <f t="shared" si="31"/>
        <v>9.8378448079532941</v>
      </c>
      <c r="M35" s="169">
        <f>'2'!L36*1000</f>
        <v>197438586480.28195</v>
      </c>
      <c r="N35" s="169">
        <f>'10'!F35*1000</f>
        <v>170526159620.23114</v>
      </c>
      <c r="O35" s="169">
        <f>'22'!F35*1000</f>
        <v>74714757335.187332</v>
      </c>
      <c r="P35" s="169">
        <f>'2'!G36*1000</f>
        <v>79991395735.911011</v>
      </c>
      <c r="Q35" s="169">
        <f>'2'!J36*1000</f>
        <v>18175311644.940853</v>
      </c>
      <c r="R35" s="169">
        <f>'18'!Z35*1000</f>
        <v>4213991084.551651</v>
      </c>
      <c r="S35" s="169">
        <f>'2'!M36*1000</f>
        <v>42834494412.281212</v>
      </c>
      <c r="T35" s="802"/>
    </row>
    <row r="36" spans="1:20" ht="13.65" customHeight="1">
      <c r="A36" s="42"/>
      <c r="B36" s="62" t="s">
        <v>647</v>
      </c>
      <c r="C36" s="42"/>
      <c r="D36" s="46"/>
      <c r="E36" s="734">
        <f t="shared" si="24"/>
        <v>93.237094864663831</v>
      </c>
      <c r="F36" s="632">
        <f t="shared" si="25"/>
        <v>32.640328855731454</v>
      </c>
      <c r="G36" s="632">
        <f t="shared" si="26"/>
        <v>34.798369448822079</v>
      </c>
      <c r="H36" s="632">
        <f t="shared" si="27"/>
        <v>263.80635347522195</v>
      </c>
      <c r="I36" s="632">
        <f t="shared" si="28"/>
        <v>6.0929352966277062</v>
      </c>
      <c r="J36" s="632">
        <f t="shared" si="29"/>
        <v>46.190527545486297</v>
      </c>
      <c r="K36" s="632">
        <f t="shared" si="30"/>
        <v>0.72684355050146709</v>
      </c>
      <c r="L36" s="632">
        <f t="shared" si="31"/>
        <v>5.5101991743255647</v>
      </c>
      <c r="M36" s="169">
        <f>'2'!L37*1000</f>
        <v>227847068811.14151</v>
      </c>
      <c r="N36" s="169">
        <f>'10'!F36*1000</f>
        <v>212437987693.79987</v>
      </c>
      <c r="O36" s="169">
        <f>'22'!F36*1000</f>
        <v>74370032548.101318</v>
      </c>
      <c r="P36" s="169">
        <f>'2'!G37*1000</f>
        <v>79287064783.212891</v>
      </c>
      <c r="Q36" s="169">
        <f>'2'!J37*1000</f>
        <v>13882574477.925659</v>
      </c>
      <c r="R36" s="169">
        <f>'18'!Z36*1000</f>
        <v>1656091724.6604218</v>
      </c>
      <c r="S36" s="169">
        <f>'2'!M37*1000</f>
        <v>30055024732.624542</v>
      </c>
      <c r="T36" s="802"/>
    </row>
    <row r="37" spans="1:20" ht="13.65" customHeight="1">
      <c r="A37" s="42"/>
      <c r="B37" s="62" t="s">
        <v>648</v>
      </c>
      <c r="C37" s="42"/>
      <c r="D37" s="46"/>
      <c r="E37" s="734">
        <f t="shared" si="24"/>
        <v>94.424842382361192</v>
      </c>
      <c r="F37" s="632">
        <f t="shared" si="25"/>
        <v>29.887621964471094</v>
      </c>
      <c r="G37" s="632">
        <f t="shared" si="26"/>
        <v>33.59841354879574</v>
      </c>
      <c r="H37" s="632">
        <f t="shared" si="27"/>
        <v>317.96033187380533</v>
      </c>
      <c r="I37" s="632">
        <f t="shared" si="28"/>
        <v>6.0681694256893053</v>
      </c>
      <c r="J37" s="632">
        <f t="shared" si="29"/>
        <v>57.426436568395836</v>
      </c>
      <c r="K37" s="632">
        <f t="shared" si="30"/>
        <v>0.83439122671839749</v>
      </c>
      <c r="L37" s="632">
        <f t="shared" si="31"/>
        <v>7.8963047161339075</v>
      </c>
      <c r="M37" s="169">
        <f>'2'!L38*1000</f>
        <v>360134526215.85321</v>
      </c>
      <c r="N37" s="169">
        <f>'10'!F37*1000</f>
        <v>340056458743.78265</v>
      </c>
      <c r="O37" s="169">
        <f>'22'!F37*1000</f>
        <v>107635645758.93326</v>
      </c>
      <c r="P37" s="169">
        <f>'2'!G38*1000</f>
        <v>120999487449.99858</v>
      </c>
      <c r="Q37" s="169">
        <f>'2'!J38*1000</f>
        <v>21853573211.181438</v>
      </c>
      <c r="R37" s="169">
        <f>'18'!Z37*1000</f>
        <v>3004930891.1289463</v>
      </c>
      <c r="S37" s="169">
        <f>'2'!M38*1000</f>
        <v>38054900350.90976</v>
      </c>
      <c r="T37" s="802"/>
    </row>
    <row r="38" spans="1:20" ht="13.65" customHeight="1">
      <c r="A38" s="42"/>
      <c r="B38" s="62" t="s">
        <v>649</v>
      </c>
      <c r="C38" s="42"/>
      <c r="D38" s="46"/>
      <c r="E38" s="734">
        <f t="shared" si="24"/>
        <v>96.95700767401398</v>
      </c>
      <c r="F38" s="632">
        <f t="shared" si="25"/>
        <v>21.583991915155295</v>
      </c>
      <c r="G38" s="632">
        <f t="shared" si="26"/>
        <v>20.762236535283776</v>
      </c>
      <c r="H38" s="632">
        <f t="shared" si="27"/>
        <v>334.49303492705496</v>
      </c>
      <c r="I38" s="632">
        <f t="shared" si="28"/>
        <v>5.1299165819856478</v>
      </c>
      <c r="J38" s="632">
        <f t="shared" si="29"/>
        <v>82.646268070153781</v>
      </c>
      <c r="K38" s="632">
        <f t="shared" si="30"/>
        <v>0.85879931596310399</v>
      </c>
      <c r="L38" s="632">
        <f t="shared" si="31"/>
        <v>13.835811431085363</v>
      </c>
      <c r="M38" s="169">
        <f>'2'!L39*1000</f>
        <v>202104193853.09076</v>
      </c>
      <c r="N38" s="169">
        <f>'10'!F38*1000</f>
        <v>195954178743.64529</v>
      </c>
      <c r="O38" s="169">
        <f>'22'!F38*1000</f>
        <v>43622152861.440895</v>
      </c>
      <c r="P38" s="169">
        <f>'2'!G39*1000</f>
        <v>41961350775.507156</v>
      </c>
      <c r="Q38" s="169">
        <f>'2'!J39*1000</f>
        <v>10367776553.358122</v>
      </c>
      <c r="R38" s="169">
        <f>'18'!Z38*1000</f>
        <v>1735669434.3430891</v>
      </c>
      <c r="S38" s="169">
        <f>'2'!M39*1000</f>
        <v>12544760695.73704</v>
      </c>
      <c r="T38" s="802"/>
    </row>
    <row r="39" spans="1:20" ht="13.65" customHeight="1">
      <c r="A39" s="42"/>
      <c r="B39" s="62" t="s">
        <v>650</v>
      </c>
      <c r="C39" s="42"/>
      <c r="D39" s="46"/>
      <c r="E39" s="734">
        <f t="shared" si="24"/>
        <v>97.342943520617268</v>
      </c>
      <c r="F39" s="632">
        <f t="shared" si="25"/>
        <v>13.108236225085998</v>
      </c>
      <c r="G39" s="632">
        <f t="shared" si="26"/>
        <v>13.031401208666798</v>
      </c>
      <c r="H39" s="632">
        <f t="shared" si="27"/>
        <v>172.18984580372168</v>
      </c>
      <c r="I39" s="632">
        <f t="shared" si="28"/>
        <v>3.5303583120681603</v>
      </c>
      <c r="J39" s="632">
        <f t="shared" si="29"/>
        <v>46.64823403507927</v>
      </c>
      <c r="K39" s="632">
        <f t="shared" si="30"/>
        <v>0.97395839529507056</v>
      </c>
      <c r="L39" s="632">
        <f t="shared" si="31"/>
        <v>12.869356350839867</v>
      </c>
      <c r="M39" s="169">
        <f>'2'!L40*1000</f>
        <v>285800326770.19586</v>
      </c>
      <c r="N39" s="169">
        <f>'10'!F39*1000</f>
        <v>278206450669.65137</v>
      </c>
      <c r="O39" s="169">
        <f>'22'!F39*1000</f>
        <v>37463381965.104965</v>
      </c>
      <c r="P39" s="169">
        <f>'2'!G40*1000</f>
        <v>37243787237.104965</v>
      </c>
      <c r="Q39" s="169">
        <f>'2'!J40*1000</f>
        <v>10089775592.049574</v>
      </c>
      <c r="R39" s="169">
        <f>'18'!Z39*1000</f>
        <v>2783576276.3590674</v>
      </c>
      <c r="S39" s="169">
        <f>'2'!M40*1000</f>
        <v>21629491020.950775</v>
      </c>
      <c r="T39" s="802"/>
    </row>
    <row r="40" spans="1:20" ht="13.65" customHeight="1">
      <c r="A40" s="42"/>
      <c r="B40" s="62" t="s">
        <v>651</v>
      </c>
      <c r="C40" s="42"/>
      <c r="D40" s="46"/>
      <c r="E40" s="734">
        <f t="shared" si="24"/>
        <v>98.766695283222063</v>
      </c>
      <c r="F40" s="632">
        <f t="shared" si="25"/>
        <v>11.731386572930589</v>
      </c>
      <c r="G40" s="632">
        <f t="shared" si="26"/>
        <v>11.211384579614919</v>
      </c>
      <c r="H40" s="632">
        <f t="shared" si="27"/>
        <v>330.43710052144638</v>
      </c>
      <c r="I40" s="632">
        <f t="shared" si="28"/>
        <v>3.2724746497097756</v>
      </c>
      <c r="J40" s="632">
        <f t="shared" si="29"/>
        <v>96.450802048677531</v>
      </c>
      <c r="K40" s="632">
        <f t="shared" si="30"/>
        <v>1.2483546454204129</v>
      </c>
      <c r="L40" s="632">
        <f t="shared" si="31"/>
        <v>36.793197711300692</v>
      </c>
      <c r="M40" s="169">
        <f>'2'!L41*1000</f>
        <v>630402851169.45618</v>
      </c>
      <c r="N40" s="169">
        <f>'10'!F40*1000</f>
        <v>622628063071.28064</v>
      </c>
      <c r="O40" s="169">
        <f>'22'!F40*1000</f>
        <v>73954995437.465195</v>
      </c>
      <c r="P40" s="169">
        <f>'2'!G41*1000</f>
        <v>70676888045.465195</v>
      </c>
      <c r="Q40" s="169">
        <f>'2'!J41*1000</f>
        <v>20629773495.5681</v>
      </c>
      <c r="R40" s="169">
        <f>'18'!Z40*1000</f>
        <v>7869663277.4366379</v>
      </c>
      <c r="S40" s="169">
        <f>'2'!M41*1000</f>
        <v>21388908186.742199</v>
      </c>
      <c r="T40" s="802"/>
    </row>
    <row r="41" spans="1:20" ht="13.65" customHeight="1">
      <c r="A41" s="42"/>
      <c r="B41" s="62" t="s">
        <v>652</v>
      </c>
      <c r="C41" s="42"/>
      <c r="D41" s="46"/>
      <c r="E41" s="734">
        <f t="shared" si="24"/>
        <v>99.163814758985296</v>
      </c>
      <c r="F41" s="632">
        <f t="shared" si="25"/>
        <v>12.367154683368394</v>
      </c>
      <c r="G41" s="632">
        <f t="shared" si="26"/>
        <v>12.849299960620833</v>
      </c>
      <c r="H41" s="632">
        <f t="shared" si="27"/>
        <v>419.40035238876271</v>
      </c>
      <c r="I41" s="632">
        <f t="shared" si="28"/>
        <v>2.6065993733513872</v>
      </c>
      <c r="J41" s="632">
        <f t="shared" si="29"/>
        <v>85.079241598394447</v>
      </c>
      <c r="K41" s="632">
        <f t="shared" si="30"/>
        <v>1.4089561182239414</v>
      </c>
      <c r="L41" s="632">
        <f t="shared" si="31"/>
        <v>45.988240160507026</v>
      </c>
      <c r="M41" s="169">
        <f>'2'!L42*1000</f>
        <v>468524792335.00006</v>
      </c>
      <c r="N41" s="169">
        <f>'10'!F41*1000</f>
        <v>464607057171</v>
      </c>
      <c r="O41" s="169">
        <f>'22'!F41*1000</f>
        <v>57943185798</v>
      </c>
      <c r="P41" s="169">
        <f>'2'!G42*1000</f>
        <v>60202155957</v>
      </c>
      <c r="Q41" s="169">
        <f>'2'!J42*1000</f>
        <v>12212564301</v>
      </c>
      <c r="R41" s="169">
        <f>'18'!Z41*1000</f>
        <v>6601308727</v>
      </c>
      <c r="S41" s="169">
        <f>'2'!M42*1000</f>
        <v>14354340814.000002</v>
      </c>
      <c r="T41" s="802"/>
    </row>
    <row r="42" spans="1:20" ht="13.65" customHeight="1">
      <c r="A42" s="1100" t="s">
        <v>653</v>
      </c>
      <c r="B42" s="1100"/>
      <c r="C42" s="1100"/>
      <c r="D42" s="46"/>
      <c r="E42" s="632"/>
      <c r="F42" s="632"/>
      <c r="G42" s="632"/>
      <c r="H42" s="632"/>
      <c r="I42" s="632"/>
      <c r="J42" s="632"/>
      <c r="K42" s="632"/>
      <c r="L42" s="632"/>
      <c r="M42" s="169"/>
      <c r="N42" s="169"/>
      <c r="O42" s="169"/>
      <c r="P42" s="169"/>
      <c r="Q42" s="169"/>
      <c r="R42" s="169"/>
      <c r="S42" s="169"/>
      <c r="T42" s="802"/>
    </row>
    <row r="43" spans="1:20" ht="13.65" customHeight="1">
      <c r="A43" s="42"/>
      <c r="B43" s="62" t="s">
        <v>643</v>
      </c>
      <c r="C43" s="42"/>
      <c r="D43" s="46"/>
      <c r="E43" s="734">
        <f t="shared" ref="E43:E52" si="32">N43/M43*100</f>
        <v>78.879543817068566</v>
      </c>
      <c r="F43" s="632">
        <f t="shared" ref="F43:F52" si="33">O43/M43*100</f>
        <v>13.991171757856391</v>
      </c>
      <c r="G43" s="632">
        <f t="shared" ref="G43:G52" si="34">P43/M43*100</f>
        <v>11.490342950418874</v>
      </c>
      <c r="H43" s="632">
        <f t="shared" ref="H43:H52" si="35">P43/S43*100</f>
        <v>36.928178491893384</v>
      </c>
      <c r="I43" s="632">
        <f t="shared" ref="I43:I52" si="36">Q43/M43*100</f>
        <v>-3.8542194877594124E-2</v>
      </c>
      <c r="J43" s="632">
        <f t="shared" ref="J43:J52" si="37">Q43/S43*100</f>
        <v>-0.1238686310800888</v>
      </c>
      <c r="K43" s="632">
        <f t="shared" ref="K43:K52" si="38">R43/M43*100</f>
        <v>-4.3543638546108685</v>
      </c>
      <c r="L43" s="632">
        <f t="shared" ref="L43:L52" si="39">R43/S43*100</f>
        <v>-13.994249461096997</v>
      </c>
      <c r="M43" s="169">
        <f>'2'!L44*1000</f>
        <v>111305379341.77614</v>
      </c>
      <c r="N43" s="169">
        <f>'10'!F43*1000</f>
        <v>87797175468.650696</v>
      </c>
      <c r="O43" s="169">
        <f>'22'!F43*1000</f>
        <v>15572926799.441504</v>
      </c>
      <c r="P43" s="169">
        <f>'2'!G44*1000</f>
        <v>12789369808.634762</v>
      </c>
      <c r="Q43" s="169">
        <f>'2'!J44*1000</f>
        <v>-42899536.215152755</v>
      </c>
      <c r="R43" s="169">
        <f>'18'!Z43*1000</f>
        <v>-4846641206.2958126</v>
      </c>
      <c r="S43" s="169">
        <f>'2'!M44*1000</f>
        <v>34633091397.785393</v>
      </c>
      <c r="T43" s="802"/>
    </row>
    <row r="44" spans="1:20" ht="13.65" customHeight="1">
      <c r="A44" s="42"/>
      <c r="B44" s="62" t="s">
        <v>644</v>
      </c>
      <c r="C44" s="42"/>
      <c r="D44" s="46"/>
      <c r="E44" s="734">
        <f t="shared" si="32"/>
        <v>66.114051749792992</v>
      </c>
      <c r="F44" s="632">
        <f t="shared" si="33"/>
        <v>40.218934747454774</v>
      </c>
      <c r="G44" s="632">
        <f t="shared" si="34"/>
        <v>40.651873493695774</v>
      </c>
      <c r="H44" s="632">
        <f t="shared" si="35"/>
        <v>95.963616694926429</v>
      </c>
      <c r="I44" s="632">
        <f t="shared" si="36"/>
        <v>10.373729334788097</v>
      </c>
      <c r="J44" s="632">
        <f t="shared" si="37"/>
        <v>24.488430668143739</v>
      </c>
      <c r="K44" s="632">
        <f t="shared" si="38"/>
        <v>2.1312107429884883</v>
      </c>
      <c r="L44" s="632">
        <f t="shared" si="39"/>
        <v>5.0309782369064253</v>
      </c>
      <c r="M44" s="169">
        <f>'2'!L45*1000</f>
        <v>40927978708.954811</v>
      </c>
      <c r="N44" s="169">
        <f>'10'!F44*1000</f>
        <v>27059145023.782639</v>
      </c>
      <c r="O44" s="169">
        <f>'22'!F44*1000</f>
        <v>16460797050.406719</v>
      </c>
      <c r="P44" s="169">
        <f>'2'!G45*1000</f>
        <v>16637990128.29105</v>
      </c>
      <c r="Q44" s="169">
        <f>'2'!J45*1000</f>
        <v>4245757733.4666719</v>
      </c>
      <c r="R44" s="169">
        <f>'18'!Z44*1000</f>
        <v>872261479.133286</v>
      </c>
      <c r="S44" s="169">
        <f>'2'!M45*1000</f>
        <v>17337810621.690228</v>
      </c>
      <c r="T44" s="802"/>
    </row>
    <row r="45" spans="1:20" ht="13.65" customHeight="1">
      <c r="A45" s="42"/>
      <c r="B45" s="62" t="s">
        <v>645</v>
      </c>
      <c r="C45" s="42"/>
      <c r="D45" s="46"/>
      <c r="E45" s="734">
        <f t="shared" si="32"/>
        <v>78.664993403001773</v>
      </c>
      <c r="F45" s="632">
        <f t="shared" si="33"/>
        <v>54.498113958467123</v>
      </c>
      <c r="G45" s="632">
        <f t="shared" si="34"/>
        <v>52.687833274823191</v>
      </c>
      <c r="H45" s="632">
        <f t="shared" si="35"/>
        <v>180.09305718385099</v>
      </c>
      <c r="I45" s="632">
        <f t="shared" si="36"/>
        <v>11.767055191087058</v>
      </c>
      <c r="J45" s="632">
        <f t="shared" si="37"/>
        <v>40.221144269878565</v>
      </c>
      <c r="K45" s="632">
        <f t="shared" si="38"/>
        <v>2.6951936848341318</v>
      </c>
      <c r="L45" s="632">
        <f t="shared" si="39"/>
        <v>9.2124811409986052</v>
      </c>
      <c r="M45" s="169">
        <f>'2'!L46*1000</f>
        <v>74546355601.155273</v>
      </c>
      <c r="N45" s="169">
        <f>'10'!F45*1000</f>
        <v>58641885715.827034</v>
      </c>
      <c r="O45" s="169">
        <f>'22'!F45*1000</f>
        <v>40626357827.401741</v>
      </c>
      <c r="P45" s="169">
        <f>'2'!G46*1000</f>
        <v>39276859551.593513</v>
      </c>
      <c r="Q45" s="169">
        <f>'2'!J46*1000</f>
        <v>8771910806.5319595</v>
      </c>
      <c r="R45" s="169">
        <f>'18'!Z45*1000</f>
        <v>2009168668.4363322</v>
      </c>
      <c r="S45" s="169">
        <f>'2'!M46*1000</f>
        <v>21809202512.175179</v>
      </c>
      <c r="T45" s="802"/>
    </row>
    <row r="46" spans="1:20" ht="13.65" customHeight="1">
      <c r="A46" s="98"/>
      <c r="B46" s="62" t="s">
        <v>646</v>
      </c>
      <c r="C46" s="98"/>
      <c r="D46" s="46"/>
      <c r="E46" s="734">
        <f t="shared" si="32"/>
        <v>86.011114560991089</v>
      </c>
      <c r="F46" s="632">
        <f t="shared" si="33"/>
        <v>40.960306520700378</v>
      </c>
      <c r="G46" s="632">
        <f t="shared" si="34"/>
        <v>40.456589819946714</v>
      </c>
      <c r="H46" s="632">
        <f t="shared" si="35"/>
        <v>179.99111951224302</v>
      </c>
      <c r="I46" s="632">
        <f t="shared" si="36"/>
        <v>9.2546474276819524</v>
      </c>
      <c r="J46" s="632">
        <f t="shared" si="37"/>
        <v>41.173869538017541</v>
      </c>
      <c r="K46" s="632">
        <f t="shared" si="38"/>
        <v>2.3007029437434725</v>
      </c>
      <c r="L46" s="632">
        <f t="shared" si="39"/>
        <v>10.235813259409468</v>
      </c>
      <c r="M46" s="169">
        <f>'2'!L47*1000</f>
        <v>191058114544.73709</v>
      </c>
      <c r="N46" s="169">
        <f>'10'!F46*1000</f>
        <v>164331213779.1434</v>
      </c>
      <c r="O46" s="169">
        <f>'22'!F46*1000</f>
        <v>78257989350.195145</v>
      </c>
      <c r="P46" s="169">
        <f>'2'!G47*1000</f>
        <v>77295597719.088242</v>
      </c>
      <c r="Q46" s="169">
        <f>'2'!J47*1000</f>
        <v>17681754883.092148</v>
      </c>
      <c r="R46" s="169">
        <f>'18'!Z46*1000</f>
        <v>4395679665.5915422</v>
      </c>
      <c r="S46" s="169">
        <f>'2'!M47*1000</f>
        <v>42944117425.654762</v>
      </c>
      <c r="T46" s="802"/>
    </row>
    <row r="47" spans="1:20" ht="13.65" customHeight="1">
      <c r="A47" s="98"/>
      <c r="B47" s="62" t="s">
        <v>647</v>
      </c>
      <c r="C47" s="98"/>
      <c r="D47" s="46"/>
      <c r="E47" s="734">
        <f t="shared" si="32"/>
        <v>92.749393702568966</v>
      </c>
      <c r="F47" s="632">
        <f t="shared" si="33"/>
        <v>33.1683817864498</v>
      </c>
      <c r="G47" s="632">
        <f t="shared" si="34"/>
        <v>33.980700452373952</v>
      </c>
      <c r="H47" s="632">
        <f t="shared" si="35"/>
        <v>253.88584409573821</v>
      </c>
      <c r="I47" s="632">
        <f t="shared" si="36"/>
        <v>6.644029871916354</v>
      </c>
      <c r="J47" s="632">
        <f t="shared" si="37"/>
        <v>49.64068161552386</v>
      </c>
      <c r="K47" s="632">
        <f t="shared" si="38"/>
        <v>1.1477496032513241</v>
      </c>
      <c r="L47" s="632">
        <f t="shared" si="39"/>
        <v>8.5753787577281528</v>
      </c>
      <c r="M47" s="169">
        <f>'2'!L48*1000</f>
        <v>221813840381.83395</v>
      </c>
      <c r="N47" s="169">
        <f>'10'!F47*1000</f>
        <v>205730992102.5351</v>
      </c>
      <c r="O47" s="169">
        <f>'22'!F47*1000</f>
        <v>73572061433.033035</v>
      </c>
      <c r="P47" s="169">
        <f>'2'!G48*1000</f>
        <v>75373896662.057892</v>
      </c>
      <c r="Q47" s="169">
        <f>'2'!J48*1000</f>
        <v>14737377815.01391</v>
      </c>
      <c r="R47" s="169">
        <f>'18'!Z47*1000</f>
        <v>2545867472.9390244</v>
      </c>
      <c r="S47" s="169">
        <f>'2'!M48*1000</f>
        <v>29688105270.506943</v>
      </c>
      <c r="T47" s="802"/>
    </row>
    <row r="48" spans="1:20" ht="13.65" customHeight="1">
      <c r="A48" s="98"/>
      <c r="B48" s="62" t="s">
        <v>648</v>
      </c>
      <c r="C48" s="98"/>
      <c r="D48" s="46"/>
      <c r="E48" s="734">
        <f t="shared" si="32"/>
        <v>95.210242719361759</v>
      </c>
      <c r="F48" s="632">
        <f t="shared" si="33"/>
        <v>26.153957353693833</v>
      </c>
      <c r="G48" s="632">
        <f t="shared" si="34"/>
        <v>26.898191637075353</v>
      </c>
      <c r="H48" s="632">
        <f t="shared" si="35"/>
        <v>284.65803636036344</v>
      </c>
      <c r="I48" s="632">
        <f t="shared" si="36"/>
        <v>5.2887396837162051</v>
      </c>
      <c r="J48" s="632">
        <f t="shared" si="37"/>
        <v>55.969645599248771</v>
      </c>
      <c r="K48" s="632">
        <f t="shared" si="38"/>
        <v>0.80248961934980356</v>
      </c>
      <c r="L48" s="632">
        <f t="shared" si="39"/>
        <v>8.4925827849640676</v>
      </c>
      <c r="M48" s="169">
        <f>'2'!L49*1000</f>
        <v>410307830741.12561</v>
      </c>
      <c r="N48" s="169">
        <f>'10'!F48*1000</f>
        <v>390655081545.17371</v>
      </c>
      <c r="O48" s="169">
        <f>'22'!F48*1000</f>
        <v>107311735070.90028</v>
      </c>
      <c r="P48" s="169">
        <f>'2'!G49*1000</f>
        <v>110365386614.67474</v>
      </c>
      <c r="Q48" s="169">
        <f>'2'!J49*1000</f>
        <v>21700113069.801029</v>
      </c>
      <c r="R48" s="169">
        <f>'18'!Z48*1000</f>
        <v>3292677749.0768952</v>
      </c>
      <c r="S48" s="169">
        <f>'2'!M49*1000</f>
        <v>38771217572.426956</v>
      </c>
      <c r="T48" s="802"/>
    </row>
    <row r="49" spans="1:20" ht="13.65" customHeight="1">
      <c r="A49" s="98"/>
      <c r="B49" s="62" t="s">
        <v>649</v>
      </c>
      <c r="C49" s="98"/>
      <c r="D49" s="46"/>
      <c r="E49" s="734">
        <f t="shared" si="32"/>
        <v>97.87373280171235</v>
      </c>
      <c r="F49" s="632">
        <f t="shared" si="33"/>
        <v>19.995887685995278</v>
      </c>
      <c r="G49" s="632">
        <f t="shared" si="34"/>
        <v>20.035069683570509</v>
      </c>
      <c r="H49" s="632">
        <f t="shared" si="35"/>
        <v>395.07493154978653</v>
      </c>
      <c r="I49" s="632">
        <f t="shared" si="36"/>
        <v>5.6158574284340883</v>
      </c>
      <c r="J49" s="632">
        <f t="shared" si="37"/>
        <v>110.74004354231721</v>
      </c>
      <c r="K49" s="632">
        <f t="shared" si="38"/>
        <v>0.90534422169747453</v>
      </c>
      <c r="L49" s="632">
        <f t="shared" si="39"/>
        <v>17.852636006024689</v>
      </c>
      <c r="M49" s="169">
        <f>'2'!L50*1000</f>
        <v>191954384346.30588</v>
      </c>
      <c r="N49" s="169">
        <f>'10'!F49*1000</f>
        <v>187872921236.27536</v>
      </c>
      <c r="O49" s="169">
        <f>'22'!F49*1000</f>
        <v>38382983102.231026</v>
      </c>
      <c r="P49" s="169">
        <f>'2'!G50*1000</f>
        <v>38458194664.451141</v>
      </c>
      <c r="Q49" s="169">
        <f>'2'!J50*1000</f>
        <v>10779884552.516939</v>
      </c>
      <c r="R49" s="169">
        <f>'18'!Z49*1000</f>
        <v>1737847926.974242</v>
      </c>
      <c r="S49" s="169">
        <f>'2'!M50*1000</f>
        <v>9734405195.8924961</v>
      </c>
      <c r="T49" s="802"/>
    </row>
    <row r="50" spans="1:20" ht="13.65" customHeight="1">
      <c r="A50" s="98"/>
      <c r="B50" s="62" t="s">
        <v>650</v>
      </c>
      <c r="C50" s="98"/>
      <c r="D50" s="46"/>
      <c r="E50" s="734">
        <f t="shared" si="32"/>
        <v>96.698136946757103</v>
      </c>
      <c r="F50" s="632">
        <f t="shared" si="33"/>
        <v>13.857498485987623</v>
      </c>
      <c r="G50" s="632">
        <f t="shared" si="34"/>
        <v>15.595595327251385</v>
      </c>
      <c r="H50" s="632">
        <f t="shared" si="35"/>
        <v>213.92970662789961</v>
      </c>
      <c r="I50" s="632">
        <f t="shared" si="36"/>
        <v>4.0369255058615279</v>
      </c>
      <c r="J50" s="632">
        <f t="shared" si="37"/>
        <v>55.375782137574134</v>
      </c>
      <c r="K50" s="632">
        <f t="shared" si="38"/>
        <v>1.2116537130074005</v>
      </c>
      <c r="L50" s="632">
        <f t="shared" si="39"/>
        <v>16.62063665536019</v>
      </c>
      <c r="M50" s="169">
        <f>'2'!L51*1000</f>
        <v>319444024246.00836</v>
      </c>
      <c r="N50" s="169">
        <f>'10'!F50*1000</f>
        <v>308896420033.63715</v>
      </c>
      <c r="O50" s="169">
        <f>'22'!F50*1000</f>
        <v>44266950823.468544</v>
      </c>
      <c r="P50" s="169">
        <f>'2'!G51*1000</f>
        <v>49819197318.494263</v>
      </c>
      <c r="Q50" s="169">
        <f>'2'!J51*1000</f>
        <v>12895717291.737595</v>
      </c>
      <c r="R50" s="169">
        <f>'18'!Z50*1000</f>
        <v>3870555380.7570214</v>
      </c>
      <c r="S50" s="169">
        <f>'2'!M51*1000</f>
        <v>23287648126.937176</v>
      </c>
      <c r="T50" s="802"/>
    </row>
    <row r="51" spans="1:20" ht="13.65" customHeight="1">
      <c r="A51" s="98"/>
      <c r="B51" s="62" t="s">
        <v>651</v>
      </c>
      <c r="C51" s="98"/>
      <c r="D51" s="46"/>
      <c r="E51" s="734">
        <f t="shared" si="32"/>
        <v>98.548813795719951</v>
      </c>
      <c r="F51" s="632">
        <f t="shared" si="33"/>
        <v>11.935568696543116</v>
      </c>
      <c r="G51" s="632">
        <f t="shared" si="34"/>
        <v>12.954223372881557</v>
      </c>
      <c r="H51" s="632">
        <f t="shared" si="35"/>
        <v>306.76290394626324</v>
      </c>
      <c r="I51" s="632">
        <f t="shared" si="36"/>
        <v>3.4037299540942674</v>
      </c>
      <c r="J51" s="632">
        <f t="shared" si="37"/>
        <v>80.60213684076524</v>
      </c>
      <c r="K51" s="632">
        <f t="shared" si="38"/>
        <v>1.248783381701065</v>
      </c>
      <c r="L51" s="632">
        <f t="shared" si="39"/>
        <v>29.571855104212286</v>
      </c>
      <c r="M51" s="169">
        <f>'2'!L52*1000</f>
        <v>533748508036.45612</v>
      </c>
      <c r="N51" s="169">
        <f>'10'!F51*1000</f>
        <v>526002823322.28052</v>
      </c>
      <c r="O51" s="169">
        <f>'22'!F51*1000</f>
        <v>63705919843.465179</v>
      </c>
      <c r="P51" s="169">
        <f>'2'!G52*1000</f>
        <v>69142973980.465195</v>
      </c>
      <c r="Q51" s="169">
        <f>'2'!J52*1000</f>
        <v>18167357847.568104</v>
      </c>
      <c r="R51" s="169">
        <f>'18'!Z51*1000</f>
        <v>6665362668.4366369</v>
      </c>
      <c r="S51" s="169">
        <f>'2'!M52*1000</f>
        <v>22539548651.742199</v>
      </c>
      <c r="T51" s="802"/>
    </row>
    <row r="52" spans="1:20" ht="13.65" customHeight="1">
      <c r="A52" s="98"/>
      <c r="B52" s="62" t="s">
        <v>652</v>
      </c>
      <c r="C52" s="98"/>
      <c r="D52" s="46"/>
      <c r="E52" s="734">
        <f t="shared" si="32"/>
        <v>99.252479225764063</v>
      </c>
      <c r="F52" s="632">
        <f t="shared" si="33"/>
        <v>11.094644863309167</v>
      </c>
      <c r="G52" s="632">
        <f t="shared" si="34"/>
        <v>15.09292443909534</v>
      </c>
      <c r="H52" s="632">
        <f t="shared" si="35"/>
        <v>588.8993299631411</v>
      </c>
      <c r="I52" s="632">
        <f t="shared" si="36"/>
        <v>2.5286813246166879</v>
      </c>
      <c r="J52" s="632">
        <f t="shared" si="37"/>
        <v>98.664691774361884</v>
      </c>
      <c r="K52" s="632">
        <f t="shared" si="38"/>
        <v>1.3582079611484563</v>
      </c>
      <c r="L52" s="632">
        <f t="shared" si="39"/>
        <v>52.994882568886183</v>
      </c>
      <c r="M52" s="169">
        <f>'2'!L53*1000</f>
        <v>516420545956.90283</v>
      </c>
      <c r="N52" s="169">
        <f>'10'!F52*1000</f>
        <v>512560195093.45233</v>
      </c>
      <c r="O52" s="169">
        <f>'22'!F52*1000</f>
        <v>57295025575.080673</v>
      </c>
      <c r="P52" s="169">
        <f>'2'!G53*1000</f>
        <v>77942962789.238968</v>
      </c>
      <c r="Q52" s="169">
        <f>'2'!J53*1000</f>
        <v>13058629902.095743</v>
      </c>
      <c r="R52" s="169">
        <f>'18'!Z52*1000</f>
        <v>7014064968.192977</v>
      </c>
      <c r="S52" s="169">
        <f>'2'!M53*1000</f>
        <v>13235362790.125332</v>
      </c>
      <c r="T52" s="802"/>
    </row>
    <row r="53" spans="1:20" ht="13.65" customHeight="1">
      <c r="A53" s="1100" t="s">
        <v>654</v>
      </c>
      <c r="B53" s="1100"/>
      <c r="C53" s="1100"/>
      <c r="D53" s="2"/>
      <c r="E53" s="632"/>
      <c r="F53" s="632"/>
      <c r="G53" s="632"/>
      <c r="H53" s="632"/>
      <c r="I53" s="632"/>
      <c r="J53" s="632"/>
      <c r="K53" s="632"/>
      <c r="L53" s="632"/>
      <c r="M53" s="169"/>
      <c r="N53" s="169"/>
      <c r="O53" s="169"/>
      <c r="P53" s="169"/>
      <c r="Q53" s="169"/>
      <c r="R53" s="169"/>
      <c r="S53" s="169"/>
      <c r="T53" s="802"/>
    </row>
    <row r="54" spans="1:20" ht="13.65" customHeight="1">
      <c r="A54" s="44"/>
      <c r="B54" s="62" t="s">
        <v>643</v>
      </c>
      <c r="C54" s="44"/>
      <c r="D54" s="180"/>
      <c r="E54" s="734">
        <f t="shared" ref="E54:E63" si="40">N54/M54*100</f>
        <v>65.311288638826383</v>
      </c>
      <c r="F54" s="632">
        <f t="shared" ref="F54:F63" si="41">O54/M54*100</f>
        <v>129.17962283930828</v>
      </c>
      <c r="G54" s="632">
        <f t="shared" ref="G54:G63" si="42">P54/M54*100</f>
        <v>136.06739511475104</v>
      </c>
      <c r="H54" s="632">
        <f t="shared" ref="H54:H63" si="43">P54/S54*100</f>
        <v>281.91473153802673</v>
      </c>
      <c r="I54" s="632">
        <f t="shared" ref="I54:I63" si="44">Q54/M54*100</f>
        <v>24.31346120006674</v>
      </c>
      <c r="J54" s="632">
        <f t="shared" ref="J54:J63" si="45">Q54/S54*100</f>
        <v>50.374469807381281</v>
      </c>
      <c r="K54" s="632">
        <f t="shared" ref="K54:K63" si="46">R54/M54*100</f>
        <v>8.4323598025977677</v>
      </c>
      <c r="L54" s="632">
        <f t="shared" ref="L54:L63" si="47">R54/S54*100</f>
        <v>17.470801494925404</v>
      </c>
      <c r="M54" s="169">
        <f>'2'!L55*1000</f>
        <v>15380104661.415371</v>
      </c>
      <c r="N54" s="169">
        <f>'10'!F54*1000</f>
        <v>10044944548.370584</v>
      </c>
      <c r="O54" s="169">
        <f>'22'!F54*1000</f>
        <v>19867961193.907249</v>
      </c>
      <c r="P54" s="169">
        <f>'2'!G55*1000</f>
        <v>20927307778.710293</v>
      </c>
      <c r="Q54" s="169">
        <f>'2'!J55*1000</f>
        <v>3739435779.3828826</v>
      </c>
      <c r="R54" s="169">
        <f>'18'!Z54*1000</f>
        <v>1296905763.0666552</v>
      </c>
      <c r="S54" s="169">
        <f>'2'!M55*1000</f>
        <v>7423275706.2883263</v>
      </c>
      <c r="T54" s="802"/>
    </row>
    <row r="55" spans="1:20" ht="13.65" customHeight="1">
      <c r="A55" s="6"/>
      <c r="B55" s="62" t="s">
        <v>644</v>
      </c>
      <c r="C55" s="6"/>
      <c r="D55" s="2"/>
      <c r="E55" s="734">
        <f t="shared" si="40"/>
        <v>54.446045185944122</v>
      </c>
      <c r="F55" s="632">
        <f t="shared" si="41"/>
        <v>87.532332071062697</v>
      </c>
      <c r="G55" s="632">
        <f t="shared" si="42"/>
        <v>88.587489098418487</v>
      </c>
      <c r="H55" s="632">
        <f t="shared" si="43"/>
        <v>166.10276530970711</v>
      </c>
      <c r="I55" s="632">
        <f t="shared" si="44"/>
        <v>18.266112930335542</v>
      </c>
      <c r="J55" s="632">
        <f t="shared" si="45"/>
        <v>34.249213969902407</v>
      </c>
      <c r="K55" s="632">
        <f t="shared" si="46"/>
        <v>5.4329911907370425</v>
      </c>
      <c r="L55" s="632">
        <f t="shared" si="47"/>
        <v>10.186933503467049</v>
      </c>
      <c r="M55" s="169">
        <f>'2'!L56*1000</f>
        <v>18175493935.38279</v>
      </c>
      <c r="N55" s="169">
        <f>'10'!F55*1000</f>
        <v>9895837640.8270473</v>
      </c>
      <c r="O55" s="169">
        <f>'22'!F55*1000</f>
        <v>15909433707.075127</v>
      </c>
      <c r="P55" s="169">
        <f>'2'!G56*1000</f>
        <v>16101213708.59094</v>
      </c>
      <c r="Q55" s="169">
        <f>'2'!J56*1000</f>
        <v>3319956247.8833084</v>
      </c>
      <c r="R55" s="169">
        <f>'18'!Z55*1000</f>
        <v>987472984.38229239</v>
      </c>
      <c r="S55" s="169">
        <f>'2'!M56*1000</f>
        <v>9693525377.8402805</v>
      </c>
      <c r="T55" s="802"/>
    </row>
    <row r="56" spans="1:20" ht="13.65" customHeight="1">
      <c r="A56" s="98"/>
      <c r="B56" s="62" t="s">
        <v>645</v>
      </c>
      <c r="C56" s="98"/>
      <c r="D56" s="46"/>
      <c r="E56" s="734">
        <f t="shared" si="40"/>
        <v>60.653744479285308</v>
      </c>
      <c r="F56" s="632">
        <f t="shared" si="41"/>
        <v>79.914339407967745</v>
      </c>
      <c r="G56" s="632">
        <f t="shared" si="42"/>
        <v>81.465736592025365</v>
      </c>
      <c r="H56" s="632">
        <f t="shared" si="43"/>
        <v>169.92217273520004</v>
      </c>
      <c r="I56" s="632">
        <f t="shared" si="44"/>
        <v>17.701896716761581</v>
      </c>
      <c r="J56" s="632">
        <f t="shared" si="45"/>
        <v>36.922820285905054</v>
      </c>
      <c r="K56" s="632">
        <f t="shared" si="46"/>
        <v>5.8600989590042714</v>
      </c>
      <c r="L56" s="632">
        <f t="shared" si="47"/>
        <v>12.22306197934463</v>
      </c>
      <c r="M56" s="169">
        <f>'2'!L57*1000</f>
        <v>42272384255.253014</v>
      </c>
      <c r="N56" s="169">
        <f>'10'!F56*1000</f>
        <v>25639783931.482796</v>
      </c>
      <c r="O56" s="169">
        <f>'22'!F56*1000</f>
        <v>33781696629.58321</v>
      </c>
      <c r="P56" s="169">
        <f>'2'!G57*1000</f>
        <v>34437509208.553223</v>
      </c>
      <c r="Q56" s="169">
        <f>'2'!J57*1000</f>
        <v>7483013800.5774727</v>
      </c>
      <c r="R56" s="169">
        <f>'18'!Z56*1000</f>
        <v>2477203549.6883674</v>
      </c>
      <c r="S56" s="169">
        <f>'2'!M57*1000</f>
        <v>20266636574.980282</v>
      </c>
      <c r="T56" s="802"/>
    </row>
    <row r="57" spans="1:20" ht="13.65" customHeight="1">
      <c r="A57" s="98"/>
      <c r="B57" s="62" t="s">
        <v>646</v>
      </c>
      <c r="C57" s="98"/>
      <c r="D57" s="46"/>
      <c r="E57" s="734">
        <f t="shared" si="40"/>
        <v>71.654497384341227</v>
      </c>
      <c r="F57" s="632">
        <f t="shared" si="41"/>
        <v>64.473569590876636</v>
      </c>
      <c r="G57" s="632">
        <f t="shared" si="42"/>
        <v>65.060775266601667</v>
      </c>
      <c r="H57" s="632">
        <f t="shared" si="43"/>
        <v>184.63598516577372</v>
      </c>
      <c r="I57" s="632">
        <f t="shared" si="44"/>
        <v>15.144168215304333</v>
      </c>
      <c r="J57" s="632">
        <f t="shared" si="45"/>
        <v>42.977637547216467</v>
      </c>
      <c r="K57" s="632">
        <f t="shared" si="46"/>
        <v>3.7650645604541642</v>
      </c>
      <c r="L57" s="632">
        <f t="shared" si="47"/>
        <v>10.684877354805399</v>
      </c>
      <c r="M57" s="169">
        <f>'2'!L58*1000</f>
        <v>80236037065.73114</v>
      </c>
      <c r="N57" s="169">
        <f>'10'!F57*1000</f>
        <v>57492729080.563377</v>
      </c>
      <c r="O57" s="169">
        <f>'22'!F57*1000</f>
        <v>51731037194.535736</v>
      </c>
      <c r="P57" s="169">
        <f>'2'!G58*1000</f>
        <v>52202187758.162552</v>
      </c>
      <c r="Q57" s="169">
        <f>'2'!J58*1000</f>
        <v>12151080422.528257</v>
      </c>
      <c r="R57" s="169">
        <f>'18'!Z57*1000</f>
        <v>3020938596.2747102</v>
      </c>
      <c r="S57" s="169">
        <f>'2'!M58*1000</f>
        <v>28273030152.43388</v>
      </c>
      <c r="T57" s="802"/>
    </row>
    <row r="58" spans="1:20" ht="13.65" customHeight="1">
      <c r="A58" s="98"/>
      <c r="B58" s="62" t="s">
        <v>647</v>
      </c>
      <c r="C58" s="98"/>
      <c r="D58" s="46"/>
      <c r="E58" s="734">
        <f t="shared" si="40"/>
        <v>81.591603062585278</v>
      </c>
      <c r="F58" s="632">
        <f t="shared" si="41"/>
        <v>53.345721737068544</v>
      </c>
      <c r="G58" s="632">
        <f t="shared" si="42"/>
        <v>54.175722329529052</v>
      </c>
      <c r="H58" s="632">
        <f t="shared" si="43"/>
        <v>207.80376299136844</v>
      </c>
      <c r="I58" s="632">
        <f t="shared" si="44"/>
        <v>11.001541928430623</v>
      </c>
      <c r="J58" s="632">
        <f t="shared" si="45"/>
        <v>42.19900931877568</v>
      </c>
      <c r="K58" s="632">
        <f t="shared" si="46"/>
        <v>1.8946153693748655</v>
      </c>
      <c r="L58" s="632">
        <f t="shared" si="47"/>
        <v>7.2672441870292106</v>
      </c>
      <c r="M58" s="169">
        <f>'2'!L59*1000</f>
        <v>94651071215.170151</v>
      </c>
      <c r="N58" s="169">
        <f>'10'!F58*1000</f>
        <v>77227326320.366547</v>
      </c>
      <c r="O58" s="169">
        <f>'22'!F58*1000</f>
        <v>50492297071.599243</v>
      </c>
      <c r="P58" s="169">
        <f>'2'!G59*1000</f>
        <v>51277901523.455376</v>
      </c>
      <c r="Q58" s="169">
        <f>'2'!J59*1000</f>
        <v>10413077285.445673</v>
      </c>
      <c r="R58" s="169">
        <f>'18'!Z58*1000</f>
        <v>1793273742.5205629</v>
      </c>
      <c r="S58" s="169">
        <f>'2'!M59*1000</f>
        <v>24676117884.152706</v>
      </c>
      <c r="T58" s="802"/>
    </row>
    <row r="59" spans="1:20" ht="13.65" customHeight="1">
      <c r="A59" s="98"/>
      <c r="B59" s="62" t="s">
        <v>648</v>
      </c>
      <c r="C59" s="98"/>
      <c r="D59" s="46"/>
      <c r="E59" s="734">
        <f t="shared" si="40"/>
        <v>89.548381383676769</v>
      </c>
      <c r="F59" s="632">
        <f t="shared" si="41"/>
        <v>38.911784852879755</v>
      </c>
      <c r="G59" s="632">
        <f t="shared" si="42"/>
        <v>38.486325530023358</v>
      </c>
      <c r="H59" s="632">
        <f t="shared" si="43"/>
        <v>188.05691193912148</v>
      </c>
      <c r="I59" s="632">
        <f t="shared" si="44"/>
        <v>8.1462999857659728</v>
      </c>
      <c r="J59" s="632">
        <f t="shared" si="45"/>
        <v>39.805515282506335</v>
      </c>
      <c r="K59" s="632">
        <f t="shared" si="46"/>
        <v>0.60218524336973045</v>
      </c>
      <c r="L59" s="632">
        <f t="shared" si="47"/>
        <v>2.942476210026256</v>
      </c>
      <c r="M59" s="169">
        <f>'2'!L60*1000</f>
        <v>209082535244.29895</v>
      </c>
      <c r="N59" s="169">
        <f>'10'!F59*1000</f>
        <v>187230026067.22522</v>
      </c>
      <c r="O59" s="169">
        <f>'22'!F59*1000</f>
        <v>81357746279.208099</v>
      </c>
      <c r="P59" s="169">
        <f>'2'!G60*1000</f>
        <v>80468185140.546707</v>
      </c>
      <c r="Q59" s="169">
        <f>'2'!J60*1000</f>
        <v>17032490538.845461</v>
      </c>
      <c r="R59" s="169">
        <f>'18'!Z59*1000</f>
        <v>1259064173.7044842</v>
      </c>
      <c r="S59" s="169">
        <f>'2'!M60*1000</f>
        <v>42789272838.105614</v>
      </c>
      <c r="T59" s="802"/>
    </row>
    <row r="60" spans="1:20" ht="13.65" customHeight="1">
      <c r="A60" s="98"/>
      <c r="B60" s="62" t="s">
        <v>649</v>
      </c>
      <c r="C60" s="98"/>
      <c r="D60" s="46"/>
      <c r="E60" s="734">
        <f t="shared" si="40"/>
        <v>95.926873249891258</v>
      </c>
      <c r="F60" s="632">
        <f t="shared" si="41"/>
        <v>27.906091485403184</v>
      </c>
      <c r="G60" s="632">
        <f t="shared" si="42"/>
        <v>42.004115962163525</v>
      </c>
      <c r="H60" s="632">
        <f t="shared" si="43"/>
        <v>354.85016475427642</v>
      </c>
      <c r="I60" s="632">
        <f t="shared" si="44"/>
        <v>5.7805855726119493</v>
      </c>
      <c r="J60" s="632">
        <f t="shared" si="45"/>
        <v>48.834303396963804</v>
      </c>
      <c r="K60" s="632">
        <f t="shared" si="46"/>
        <v>0.73054452941531822</v>
      </c>
      <c r="L60" s="632">
        <f t="shared" si="47"/>
        <v>6.1716296292695159</v>
      </c>
      <c r="M60" s="169">
        <f>'2'!L61*1000</f>
        <v>125890733443.06456</v>
      </c>
      <c r="N60" s="169">
        <f>'10'!F60*1000</f>
        <v>120763044303.28702</v>
      </c>
      <c r="O60" s="169">
        <f>'22'!F60*1000</f>
        <v>35131183246.266655</v>
      </c>
      <c r="P60" s="169">
        <f>'2'!G61*1000</f>
        <v>52879289661.043015</v>
      </c>
      <c r="Q60" s="169">
        <f>'2'!J61*1000</f>
        <v>7277221574.6651564</v>
      </c>
      <c r="R60" s="169">
        <f>'18'!Z60*1000</f>
        <v>919687866.20912862</v>
      </c>
      <c r="S60" s="169">
        <f>'2'!M61*1000</f>
        <v>14901864198.840208</v>
      </c>
      <c r="T60" s="802"/>
    </row>
    <row r="61" spans="1:20" ht="13.65" customHeight="1">
      <c r="A61" s="98"/>
      <c r="B61" s="62" t="s">
        <v>650</v>
      </c>
      <c r="C61" s="98"/>
      <c r="D61" s="46"/>
      <c r="E61" s="734">
        <f t="shared" si="40"/>
        <v>94.410508933707007</v>
      </c>
      <c r="F61" s="632">
        <f t="shared" si="41"/>
        <v>26.693671877347708</v>
      </c>
      <c r="G61" s="632">
        <f t="shared" si="42"/>
        <v>27.735493417454226</v>
      </c>
      <c r="H61" s="632">
        <f t="shared" si="43"/>
        <v>262.01217406231035</v>
      </c>
      <c r="I61" s="632">
        <f t="shared" si="44"/>
        <v>6.7807710696600783</v>
      </c>
      <c r="J61" s="632">
        <f t="shared" si="45"/>
        <v>64.056714010445347</v>
      </c>
      <c r="K61" s="632">
        <f t="shared" si="46"/>
        <v>1.8053104434797362</v>
      </c>
      <c r="L61" s="632">
        <f t="shared" si="47"/>
        <v>17.054440208943504</v>
      </c>
      <c r="M61" s="169">
        <f>'2'!L62*1000</f>
        <v>193210629624.10745</v>
      </c>
      <c r="N61" s="169">
        <f>'10'!F61*1000</f>
        <v>182411138742.13953</v>
      </c>
      <c r="O61" s="169">
        <f>'22'!F61*1000</f>
        <v>51575011504.016815</v>
      </c>
      <c r="P61" s="169">
        <f>'2'!G62*1000</f>
        <v>53587921461.216187</v>
      </c>
      <c r="Q61" s="169">
        <f>'2'!J62*1000</f>
        <v>13101170477.059563</v>
      </c>
      <c r="R61" s="169">
        <f>'18'!Z61*1000</f>
        <v>3488051674.5169644</v>
      </c>
      <c r="S61" s="169">
        <f>'2'!M62*1000</f>
        <v>20452454796.42186</v>
      </c>
      <c r="T61" s="802"/>
    </row>
    <row r="62" spans="1:20" ht="13.65" customHeight="1">
      <c r="A62" s="98"/>
      <c r="B62" s="62" t="s">
        <v>651</v>
      </c>
      <c r="C62" s="98"/>
      <c r="D62" s="46"/>
      <c r="E62" s="734">
        <f t="shared" si="40"/>
        <v>95.676634619217154</v>
      </c>
      <c r="F62" s="632">
        <f t="shared" si="41"/>
        <v>15.259436317251634</v>
      </c>
      <c r="G62" s="632">
        <f t="shared" si="42"/>
        <v>17.306327604561098</v>
      </c>
      <c r="H62" s="632">
        <f t="shared" si="43"/>
        <v>174.47427156023133</v>
      </c>
      <c r="I62" s="632">
        <f t="shared" si="44"/>
        <v>3.8285935575769905</v>
      </c>
      <c r="J62" s="632">
        <f t="shared" si="45"/>
        <v>38.598083159040073</v>
      </c>
      <c r="K62" s="632">
        <f t="shared" si="46"/>
        <v>-8.7002018959180305E-2</v>
      </c>
      <c r="L62" s="632">
        <f t="shared" si="47"/>
        <v>-0.87711351761143252</v>
      </c>
      <c r="M62" s="169">
        <f>'2'!L63*1000</f>
        <v>350053159916.37634</v>
      </c>
      <c r="N62" s="169">
        <f>'10'!F62*1000</f>
        <v>334919082786.21533</v>
      </c>
      <c r="O62" s="169">
        <f>'22'!F62*1000</f>
        <v>53416139013.966469</v>
      </c>
      <c r="P62" s="169">
        <f>'2'!G63*1000</f>
        <v>60581346645.246239</v>
      </c>
      <c r="Q62" s="169">
        <f>'2'!J63*1000</f>
        <v>13402112728.653065</v>
      </c>
      <c r="R62" s="169">
        <f>'18'!Z62*1000</f>
        <v>-304553316.55765551</v>
      </c>
      <c r="S62" s="169">
        <f>'2'!M63*1000</f>
        <v>34722223571.131279</v>
      </c>
      <c r="T62" s="802"/>
    </row>
    <row r="63" spans="1:20" ht="13.65" customHeight="1" thickBot="1">
      <c r="A63" s="100"/>
      <c r="B63" s="63" t="s">
        <v>652</v>
      </c>
      <c r="C63" s="100"/>
      <c r="D63" s="181"/>
      <c r="E63" s="736">
        <f t="shared" si="40"/>
        <v>98.741994502647316</v>
      </c>
      <c r="F63" s="635">
        <f t="shared" si="41"/>
        <v>9.5907633012753255</v>
      </c>
      <c r="G63" s="635">
        <f t="shared" si="42"/>
        <v>9.7559708371969958</v>
      </c>
      <c r="H63" s="635">
        <f t="shared" si="43"/>
        <v>284.82386951673703</v>
      </c>
      <c r="I63" s="635">
        <f t="shared" si="44"/>
        <v>2.2984368291058033</v>
      </c>
      <c r="J63" s="635">
        <f t="shared" si="45"/>
        <v>67.102462935793554</v>
      </c>
      <c r="K63" s="635">
        <f t="shared" si="46"/>
        <v>0.85114084177510962</v>
      </c>
      <c r="L63" s="635">
        <f t="shared" si="47"/>
        <v>24.848908643086016</v>
      </c>
      <c r="M63" s="169">
        <f>'2'!L64*1000</f>
        <v>1482574812544.4563</v>
      </c>
      <c r="N63" s="169">
        <f>'10'!F63*1000</f>
        <v>1463923939900.2808</v>
      </c>
      <c r="O63" s="169">
        <f>'22'!F63*1000</f>
        <v>142190241035.46515</v>
      </c>
      <c r="P63" s="169">
        <f>'2'!G64*1000</f>
        <v>144639566351.46518</v>
      </c>
      <c r="Q63" s="169">
        <f>'2'!J64*1000</f>
        <v>34076045510.568111</v>
      </c>
      <c r="R63" s="169">
        <f>'18'!Z63*1000</f>
        <v>12618799739.436638</v>
      </c>
      <c r="S63" s="169">
        <f>'2'!M64*1000</f>
        <v>50782108464.742195</v>
      </c>
      <c r="T63" s="802"/>
    </row>
    <row r="64" spans="1:20" ht="13.65" customHeight="1">
      <c r="A64" s="791"/>
      <c r="B64" s="791"/>
      <c r="C64" s="791"/>
      <c r="D64" s="27"/>
    </row>
  </sheetData>
  <mergeCells count="31">
    <mergeCell ref="A15:C15"/>
    <mergeCell ref="A17:C17"/>
    <mergeCell ref="A16:C16"/>
    <mergeCell ref="A18:C18"/>
    <mergeCell ref="A19:C19"/>
    <mergeCell ref="A11:C11"/>
    <mergeCell ref="A3:C5"/>
    <mergeCell ref="A13:C13"/>
    <mergeCell ref="A14:C14"/>
    <mergeCell ref="A12:C12"/>
    <mergeCell ref="A6:C6"/>
    <mergeCell ref="A7:C7"/>
    <mergeCell ref="A9:C9"/>
    <mergeCell ref="A10:C10"/>
    <mergeCell ref="A8:C8"/>
    <mergeCell ref="K3:K4"/>
    <mergeCell ref="L3:L4"/>
    <mergeCell ref="E3:E4"/>
    <mergeCell ref="F3:F4"/>
    <mergeCell ref="G3:G4"/>
    <mergeCell ref="H3:H4"/>
    <mergeCell ref="I3:I4"/>
    <mergeCell ref="J3:J4"/>
    <mergeCell ref="A53:C53"/>
    <mergeCell ref="A31:C31"/>
    <mergeCell ref="A42:C42"/>
    <mergeCell ref="A24:C24"/>
    <mergeCell ref="A20:C20"/>
    <mergeCell ref="A21:C21"/>
    <mergeCell ref="A22:C22"/>
    <mergeCell ref="A23:C23"/>
  </mergeCells>
  <phoneticPr fontId="3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7" max="51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BD200"/>
  <sheetViews>
    <sheetView view="pageBreakPreview" zoomScaleNormal="100" workbookViewId="0">
      <selection activeCell="J65" sqref="J65"/>
    </sheetView>
  </sheetViews>
  <sheetFormatPr defaultColWidth="9.109375" defaultRowHeight="15.6"/>
  <cols>
    <col min="1" max="1" width="2.33203125" style="699" customWidth="1"/>
    <col min="2" max="2" width="17.33203125" style="699" customWidth="1"/>
    <col min="3" max="3" width="2.33203125" style="699" customWidth="1"/>
    <col min="4" max="4" width="1.6640625" style="700" customWidth="1"/>
    <col min="5" max="5" width="10.5546875" style="681" hidden="1" customWidth="1"/>
    <col min="6" max="10" width="16.88671875" style="681" customWidth="1"/>
    <col min="11" max="18" width="13.44140625" style="681" customWidth="1"/>
    <col min="19" max="19" width="2.33203125" style="699" customWidth="1"/>
    <col min="20" max="20" width="17.33203125" style="699" customWidth="1"/>
    <col min="21" max="21" width="2.33203125" style="699" customWidth="1"/>
    <col min="22" max="22" width="1.6640625" style="700" customWidth="1"/>
    <col min="23" max="27" width="16.5546875" style="681" customWidth="1"/>
    <col min="28" max="36" width="11.5546875" style="681" customWidth="1"/>
    <col min="37" max="56" width="9.109375" style="681"/>
    <col min="57" max="57" width="9.6640625" style="681" bestFit="1" customWidth="1"/>
    <col min="58" max="16384" width="9.109375" style="681"/>
  </cols>
  <sheetData>
    <row r="1" spans="1:54" s="809" customFormat="1" ht="35.1" customHeight="1">
      <c r="A1" s="963"/>
      <c r="B1" s="963"/>
      <c r="C1" s="963"/>
      <c r="D1" s="963"/>
      <c r="E1" s="963"/>
      <c r="F1" s="963"/>
      <c r="G1" s="963"/>
      <c r="H1" s="963"/>
      <c r="I1" s="963"/>
      <c r="J1" s="963" t="s">
        <v>1179</v>
      </c>
      <c r="K1" s="809" t="s">
        <v>1178</v>
      </c>
      <c r="L1" s="963"/>
      <c r="M1" s="963"/>
      <c r="N1" s="963"/>
      <c r="S1" s="963"/>
      <c r="T1" s="963"/>
      <c r="U1" s="963"/>
      <c r="V1" s="963"/>
      <c r="AA1" s="963" t="s">
        <v>1179</v>
      </c>
      <c r="AB1" s="809" t="s">
        <v>1215</v>
      </c>
      <c r="AC1" s="963"/>
      <c r="AD1" s="963"/>
      <c r="AE1" s="963"/>
      <c r="AF1" s="963"/>
      <c r="AG1" s="963"/>
    </row>
    <row r="2" spans="1:54" ht="14.25" customHeight="1" thickBot="1">
      <c r="A2" s="681"/>
      <c r="B2" s="682"/>
      <c r="C2" s="682"/>
      <c r="D2" s="683"/>
      <c r="J2" s="684"/>
      <c r="K2" s="684"/>
      <c r="L2" s="684"/>
      <c r="M2" s="684"/>
      <c r="N2" s="684"/>
      <c r="O2" s="684"/>
      <c r="P2" s="684"/>
      <c r="Q2" s="684"/>
      <c r="R2" s="684"/>
      <c r="S2" s="681"/>
      <c r="T2" s="682"/>
      <c r="U2" s="682"/>
      <c r="V2" s="683"/>
      <c r="W2" s="684"/>
      <c r="X2" s="684"/>
      <c r="Y2" s="684"/>
      <c r="Z2" s="686"/>
      <c r="AA2" s="686"/>
      <c r="AB2" s="684"/>
      <c r="AC2" s="684"/>
      <c r="AD2" s="684"/>
      <c r="AE2" s="684"/>
      <c r="AF2" s="684"/>
      <c r="AG2" s="684"/>
      <c r="AH2" s="686"/>
      <c r="AI2" s="686"/>
      <c r="AJ2" s="686" t="s">
        <v>0</v>
      </c>
    </row>
    <row r="3" spans="1:54" s="1023" customFormat="1" ht="16.2">
      <c r="A3" s="1470" t="s">
        <v>1177</v>
      </c>
      <c r="B3" s="1470"/>
      <c r="C3" s="1470"/>
      <c r="D3" s="1022"/>
      <c r="E3" s="1471" t="s">
        <v>2</v>
      </c>
      <c r="F3" s="1471" t="s">
        <v>24</v>
      </c>
      <c r="G3" s="1472" t="s">
        <v>2</v>
      </c>
      <c r="H3" s="1471" t="s">
        <v>415</v>
      </c>
      <c r="I3" s="1467" t="s">
        <v>416</v>
      </c>
      <c r="J3" s="1464" t="s">
        <v>1207</v>
      </c>
      <c r="K3" s="1460" t="s">
        <v>3</v>
      </c>
      <c r="L3" s="1461"/>
      <c r="M3" s="1461"/>
      <c r="N3" s="1461"/>
      <c r="O3" s="1462" t="s">
        <v>511</v>
      </c>
      <c r="P3" s="1462"/>
      <c r="Q3" s="1462"/>
      <c r="R3" s="1034"/>
      <c r="S3" s="1034"/>
      <c r="T3" s="1034"/>
      <c r="U3" s="1034"/>
      <c r="V3" s="1034"/>
      <c r="W3" s="1034"/>
      <c r="X3" s="1034"/>
      <c r="Y3" s="1034"/>
      <c r="Z3" s="1034"/>
      <c r="AA3" s="1034"/>
      <c r="AB3" s="1034"/>
      <c r="AC3" s="1034"/>
      <c r="AD3" s="1034"/>
      <c r="AE3" s="1034"/>
      <c r="AF3" s="1034"/>
      <c r="AG3" s="1034"/>
      <c r="AH3" s="1034"/>
      <c r="AI3" s="1034"/>
      <c r="AJ3" s="1034"/>
    </row>
    <row r="4" spans="1:54" s="1023" customFormat="1" ht="16.2">
      <c r="A4" s="1455"/>
      <c r="B4" s="1455"/>
      <c r="C4" s="1455"/>
      <c r="D4" s="1024"/>
      <c r="E4" s="1459"/>
      <c r="F4" s="1459"/>
      <c r="G4" s="1448"/>
      <c r="H4" s="1459"/>
      <c r="I4" s="1468"/>
      <c r="J4" s="1465"/>
      <c r="K4" s="1440" t="s">
        <v>524</v>
      </c>
      <c r="L4" s="1463"/>
      <c r="M4" s="1441"/>
      <c r="N4" s="1020" t="s">
        <v>525</v>
      </c>
      <c r="O4" s="1440" t="s">
        <v>526</v>
      </c>
      <c r="P4" s="1463"/>
      <c r="Q4" s="1441"/>
      <c r="R4" s="1028" t="s">
        <v>527</v>
      </c>
      <c r="S4" s="1454" t="s">
        <v>23</v>
      </c>
      <c r="T4" s="1454"/>
      <c r="U4" s="1454"/>
      <c r="V4" s="1024"/>
      <c r="W4" s="1449" t="s">
        <v>528</v>
      </c>
      <c r="X4" s="1450"/>
      <c r="Y4" s="1450"/>
      <c r="Z4" s="1450"/>
      <c r="AA4" s="1451"/>
      <c r="AB4" s="1446" t="s">
        <v>529</v>
      </c>
      <c r="AC4" s="1446"/>
      <c r="AD4" s="1446"/>
      <c r="AE4" s="1446"/>
      <c r="AF4" s="1446"/>
      <c r="AG4" s="1446"/>
      <c r="AH4" s="1446"/>
      <c r="AI4" s="1446"/>
      <c r="AJ4" s="1459" t="s">
        <v>144</v>
      </c>
    </row>
    <row r="5" spans="1:54" s="1023" customFormat="1" ht="16.2">
      <c r="A5" s="1455"/>
      <c r="B5" s="1455"/>
      <c r="C5" s="1455"/>
      <c r="D5" s="1024"/>
      <c r="E5" s="1459"/>
      <c r="F5" s="1459"/>
      <c r="G5" s="1448"/>
      <c r="H5" s="1459"/>
      <c r="I5" s="1468"/>
      <c r="J5" s="1465"/>
      <c r="K5" s="1438" t="s">
        <v>4</v>
      </c>
      <c r="L5" s="1438" t="s">
        <v>7</v>
      </c>
      <c r="M5" s="1438" t="s">
        <v>5</v>
      </c>
      <c r="N5" s="1445" t="s">
        <v>1168</v>
      </c>
      <c r="O5" s="1438" t="s">
        <v>626</v>
      </c>
      <c r="P5" s="1438" t="s">
        <v>9</v>
      </c>
      <c r="Q5" s="1438" t="s">
        <v>6</v>
      </c>
      <c r="R5" s="1445" t="s">
        <v>11</v>
      </c>
      <c r="S5" s="1455"/>
      <c r="T5" s="1455"/>
      <c r="U5" s="1455"/>
      <c r="V5" s="1024"/>
      <c r="W5" s="1438" t="s">
        <v>627</v>
      </c>
      <c r="X5" s="1438" t="s">
        <v>10</v>
      </c>
      <c r="Y5" s="1438" t="s">
        <v>8</v>
      </c>
      <c r="Z5" s="1438" t="s">
        <v>12</v>
      </c>
      <c r="AA5" s="1438" t="s">
        <v>13</v>
      </c>
      <c r="AB5" s="1449" t="s">
        <v>1166</v>
      </c>
      <c r="AC5" s="1450"/>
      <c r="AD5" s="1450"/>
      <c r="AE5" s="1450"/>
      <c r="AF5" s="1450"/>
      <c r="AG5" s="1450"/>
      <c r="AH5" s="1451"/>
      <c r="AI5" s="1448" t="s">
        <v>1167</v>
      </c>
      <c r="AJ5" s="1459"/>
    </row>
    <row r="6" spans="1:54" s="1023" customFormat="1" ht="16.5" customHeight="1">
      <c r="A6" s="1455"/>
      <c r="B6" s="1455"/>
      <c r="C6" s="1455"/>
      <c r="D6" s="1024"/>
      <c r="E6" s="1459"/>
      <c r="F6" s="1459"/>
      <c r="G6" s="1448"/>
      <c r="H6" s="1459"/>
      <c r="I6" s="1468"/>
      <c r="J6" s="1465"/>
      <c r="K6" s="1438"/>
      <c r="L6" s="1438"/>
      <c r="M6" s="1438"/>
      <c r="N6" s="1448"/>
      <c r="O6" s="1438"/>
      <c r="P6" s="1438"/>
      <c r="Q6" s="1438"/>
      <c r="R6" s="1448"/>
      <c r="S6" s="1455"/>
      <c r="T6" s="1455"/>
      <c r="U6" s="1455"/>
      <c r="V6" s="1024"/>
      <c r="W6" s="1438"/>
      <c r="X6" s="1438"/>
      <c r="Y6" s="1438"/>
      <c r="Z6" s="1438"/>
      <c r="AA6" s="1438"/>
      <c r="AB6" s="1440" t="s">
        <v>1210</v>
      </c>
      <c r="AC6" s="1441"/>
      <c r="AD6" s="1440" t="s">
        <v>1212</v>
      </c>
      <c r="AE6" s="1441"/>
      <c r="AF6" s="1438" t="s">
        <v>1164</v>
      </c>
      <c r="AG6" s="1438" t="s">
        <v>1165</v>
      </c>
      <c r="AH6" s="1445" t="s">
        <v>811</v>
      </c>
      <c r="AI6" s="1448"/>
      <c r="AJ6" s="1459"/>
    </row>
    <row r="7" spans="1:54" s="1023" customFormat="1" ht="48.6">
      <c r="A7" s="1456"/>
      <c r="B7" s="1456"/>
      <c r="C7" s="1456"/>
      <c r="D7" s="1025"/>
      <c r="E7" s="1459"/>
      <c r="F7" s="1449"/>
      <c r="G7" s="1446"/>
      <c r="H7" s="1449"/>
      <c r="I7" s="1469"/>
      <c r="J7" s="1466"/>
      <c r="K7" s="1438"/>
      <c r="L7" s="1438"/>
      <c r="M7" s="1438"/>
      <c r="N7" s="1446"/>
      <c r="O7" s="1438"/>
      <c r="P7" s="1438"/>
      <c r="Q7" s="1438"/>
      <c r="R7" s="1446"/>
      <c r="S7" s="1455"/>
      <c r="T7" s="1455"/>
      <c r="U7" s="1455"/>
      <c r="V7" s="1025"/>
      <c r="W7" s="1438"/>
      <c r="X7" s="1438"/>
      <c r="Y7" s="1438"/>
      <c r="Z7" s="1438"/>
      <c r="AA7" s="1438"/>
      <c r="AB7" s="1021" t="s">
        <v>1160</v>
      </c>
      <c r="AC7" s="1021" t="s">
        <v>1211</v>
      </c>
      <c r="AD7" s="1021" t="s">
        <v>1213</v>
      </c>
      <c r="AE7" s="1021" t="s">
        <v>1211</v>
      </c>
      <c r="AF7" s="1438"/>
      <c r="AG7" s="1438"/>
      <c r="AH7" s="1446"/>
      <c r="AI7" s="1446"/>
      <c r="AJ7" s="1449"/>
    </row>
    <row r="8" spans="1:54" s="812" customFormat="1" ht="24.9" hidden="1" customHeight="1">
      <c r="A8" s="1443" t="s">
        <v>894</v>
      </c>
      <c r="B8" s="1443"/>
      <c r="C8" s="1443"/>
      <c r="D8" s="690"/>
      <c r="E8" s="811" t="s">
        <v>14</v>
      </c>
      <c r="F8" s="811" t="s">
        <v>14</v>
      </c>
      <c r="G8" s="811"/>
      <c r="H8" s="811"/>
      <c r="I8" s="811"/>
      <c r="J8" s="811"/>
      <c r="K8" s="811" t="s">
        <v>14</v>
      </c>
      <c r="L8" s="811"/>
      <c r="M8" s="811"/>
      <c r="N8" s="811"/>
      <c r="O8" s="811"/>
      <c r="P8" s="811"/>
      <c r="Q8" s="811" t="s">
        <v>14</v>
      </c>
      <c r="R8" s="811"/>
      <c r="S8" s="1456"/>
      <c r="T8" s="1456"/>
      <c r="U8" s="1456"/>
      <c r="V8" s="690"/>
      <c r="W8" s="811"/>
      <c r="X8" s="811" t="s">
        <v>14</v>
      </c>
      <c r="Y8" s="811"/>
      <c r="Z8" s="811" t="s">
        <v>14</v>
      </c>
      <c r="AA8" s="811"/>
      <c r="AB8" s="1021" t="s">
        <v>1160</v>
      </c>
      <c r="AC8" s="1021" t="s">
        <v>1161</v>
      </c>
      <c r="AD8" s="1021" t="s">
        <v>1163</v>
      </c>
      <c r="AE8" s="1021" t="s">
        <v>1161</v>
      </c>
      <c r="AF8" s="1046"/>
      <c r="AG8" s="1046"/>
      <c r="AH8" s="1048"/>
      <c r="AI8" s="1048"/>
      <c r="AJ8" s="1047"/>
    </row>
    <row r="9" spans="1:54" s="812" customFormat="1" ht="24.9" hidden="1" customHeight="1">
      <c r="A9" s="1443" t="s">
        <v>835</v>
      </c>
      <c r="B9" s="1443"/>
      <c r="C9" s="1443"/>
      <c r="D9" s="813"/>
      <c r="E9" s="814" t="s">
        <v>14</v>
      </c>
      <c r="F9" s="811" t="s">
        <v>14</v>
      </c>
      <c r="G9" s="811"/>
      <c r="H9" s="811"/>
      <c r="I9" s="811"/>
      <c r="J9" s="811"/>
      <c r="K9" s="811" t="s">
        <v>14</v>
      </c>
      <c r="L9" s="811"/>
      <c r="M9" s="811"/>
      <c r="N9" s="811"/>
      <c r="O9" s="811"/>
      <c r="P9" s="811"/>
      <c r="Q9" s="811" t="s">
        <v>14</v>
      </c>
      <c r="R9" s="811"/>
      <c r="S9" s="1443" t="s">
        <v>835</v>
      </c>
      <c r="T9" s="1443"/>
      <c r="U9" s="1443"/>
      <c r="V9" s="813"/>
      <c r="W9" s="811"/>
      <c r="X9" s="811" t="s">
        <v>14</v>
      </c>
      <c r="Y9" s="811"/>
      <c r="Z9" s="811" t="s">
        <v>14</v>
      </c>
      <c r="AA9" s="811"/>
      <c r="AB9" s="811"/>
      <c r="AC9" s="811"/>
      <c r="AD9" s="811"/>
      <c r="AE9" s="811"/>
      <c r="AF9" s="811"/>
      <c r="AG9" s="811"/>
      <c r="AH9" s="811"/>
      <c r="AI9" s="811"/>
      <c r="AJ9" s="811" t="s">
        <v>14</v>
      </c>
    </row>
    <row r="10" spans="1:54" s="812" customFormat="1" ht="24.9" hidden="1" customHeight="1">
      <c r="A10" s="1443" t="s">
        <v>836</v>
      </c>
      <c r="B10" s="1443"/>
      <c r="C10" s="1443"/>
      <c r="D10" s="813"/>
      <c r="E10" s="815">
        <v>17631</v>
      </c>
      <c r="F10" s="811" t="s">
        <v>14</v>
      </c>
      <c r="G10" s="811"/>
      <c r="H10" s="811"/>
      <c r="I10" s="811"/>
      <c r="J10" s="811"/>
      <c r="K10" s="811" t="s">
        <v>14</v>
      </c>
      <c r="L10" s="811"/>
      <c r="M10" s="811"/>
      <c r="N10" s="811"/>
      <c r="O10" s="811"/>
      <c r="P10" s="811"/>
      <c r="Q10" s="811" t="s">
        <v>14</v>
      </c>
      <c r="R10" s="811"/>
      <c r="S10" s="1443" t="s">
        <v>836</v>
      </c>
      <c r="T10" s="1443"/>
      <c r="U10" s="1443"/>
      <c r="V10" s="813"/>
      <c r="W10" s="811"/>
      <c r="X10" s="811" t="s">
        <v>14</v>
      </c>
      <c r="Y10" s="811"/>
      <c r="Z10" s="811" t="s">
        <v>14</v>
      </c>
      <c r="AA10" s="811"/>
      <c r="AB10" s="811"/>
      <c r="AC10" s="811"/>
      <c r="AD10" s="811"/>
      <c r="AE10" s="811"/>
      <c r="AF10" s="811"/>
      <c r="AG10" s="811"/>
      <c r="AH10" s="811"/>
      <c r="AI10" s="811"/>
      <c r="AJ10" s="811" t="s">
        <v>14</v>
      </c>
    </row>
    <row r="11" spans="1:54" s="812" customFormat="1" ht="19.5" hidden="1" customHeight="1">
      <c r="A11" s="1443" t="s">
        <v>837</v>
      </c>
      <c r="B11" s="1443"/>
      <c r="C11" s="1443"/>
      <c r="D11" s="813"/>
      <c r="E11" s="816"/>
      <c r="F11" s="817" t="s">
        <v>15</v>
      </c>
      <c r="G11" s="818"/>
      <c r="H11" s="818"/>
      <c r="I11" s="818"/>
      <c r="J11" s="818"/>
      <c r="K11" s="819" t="s">
        <v>15</v>
      </c>
      <c r="L11" s="819" t="s">
        <v>15</v>
      </c>
      <c r="M11" s="819" t="s">
        <v>15</v>
      </c>
      <c r="N11" s="819" t="s">
        <v>15</v>
      </c>
      <c r="O11" s="819" t="s">
        <v>15</v>
      </c>
      <c r="P11" s="819" t="s">
        <v>15</v>
      </c>
      <c r="Q11" s="819" t="s">
        <v>15</v>
      </c>
      <c r="R11" s="819" t="s">
        <v>15</v>
      </c>
      <c r="S11" s="1443" t="s">
        <v>837</v>
      </c>
      <c r="T11" s="1443"/>
      <c r="U11" s="1443"/>
      <c r="V11" s="813"/>
      <c r="W11" s="819" t="s">
        <v>15</v>
      </c>
      <c r="X11" s="819" t="s">
        <v>15</v>
      </c>
      <c r="Y11" s="819" t="s">
        <v>15</v>
      </c>
      <c r="Z11" s="819" t="s">
        <v>15</v>
      </c>
      <c r="AA11" s="819"/>
      <c r="AB11" s="819" t="s">
        <v>15</v>
      </c>
      <c r="AC11" s="819"/>
      <c r="AD11" s="819"/>
      <c r="AE11" s="819"/>
      <c r="AF11" s="819"/>
      <c r="AG11" s="819"/>
      <c r="AH11" s="819"/>
      <c r="AI11" s="819"/>
      <c r="AJ11" s="819" t="s">
        <v>15</v>
      </c>
    </row>
    <row r="12" spans="1:54" s="812" customFormat="1" ht="19.5" hidden="1" customHeight="1">
      <c r="A12" s="1443" t="s">
        <v>838</v>
      </c>
      <c r="B12" s="1443"/>
      <c r="C12" s="1443"/>
      <c r="D12" s="813"/>
      <c r="E12" s="816"/>
      <c r="F12" s="820" t="s">
        <v>15</v>
      </c>
      <c r="G12" s="819"/>
      <c r="H12" s="819"/>
      <c r="I12" s="819"/>
      <c r="J12" s="819"/>
      <c r="K12" s="819" t="s">
        <v>15</v>
      </c>
      <c r="L12" s="819" t="s">
        <v>15</v>
      </c>
      <c r="M12" s="819" t="s">
        <v>15</v>
      </c>
      <c r="N12" s="819" t="s">
        <v>15</v>
      </c>
      <c r="O12" s="819" t="s">
        <v>15</v>
      </c>
      <c r="P12" s="819" t="s">
        <v>15</v>
      </c>
      <c r="Q12" s="819" t="s">
        <v>15</v>
      </c>
      <c r="R12" s="819" t="s">
        <v>15</v>
      </c>
      <c r="S12" s="1443" t="s">
        <v>838</v>
      </c>
      <c r="T12" s="1443"/>
      <c r="U12" s="1443"/>
      <c r="V12" s="813"/>
      <c r="W12" s="819" t="s">
        <v>15</v>
      </c>
      <c r="X12" s="819" t="s">
        <v>15</v>
      </c>
      <c r="Y12" s="819" t="s">
        <v>15</v>
      </c>
      <c r="Z12" s="819" t="s">
        <v>15</v>
      </c>
      <c r="AA12" s="819"/>
      <c r="AB12" s="819" t="s">
        <v>15</v>
      </c>
      <c r="AC12" s="819"/>
      <c r="AD12" s="819"/>
      <c r="AE12" s="819"/>
      <c r="AF12" s="819"/>
      <c r="AG12" s="819"/>
      <c r="AH12" s="819"/>
      <c r="AI12" s="819"/>
      <c r="AJ12" s="819" t="s">
        <v>15</v>
      </c>
    </row>
    <row r="13" spans="1:54" s="812" customFormat="1" ht="19.5" hidden="1" customHeight="1">
      <c r="A13" s="1443" t="s">
        <v>839</v>
      </c>
      <c r="B13" s="1443"/>
      <c r="C13" s="1443"/>
      <c r="D13" s="813"/>
      <c r="E13" s="816"/>
      <c r="F13" s="820" t="s">
        <v>15</v>
      </c>
      <c r="G13" s="819"/>
      <c r="H13" s="819"/>
      <c r="I13" s="819"/>
      <c r="J13" s="819"/>
      <c r="K13" s="819" t="s">
        <v>15</v>
      </c>
      <c r="L13" s="819" t="s">
        <v>15</v>
      </c>
      <c r="M13" s="819" t="s">
        <v>15</v>
      </c>
      <c r="N13" s="819" t="s">
        <v>15</v>
      </c>
      <c r="O13" s="819" t="s">
        <v>15</v>
      </c>
      <c r="P13" s="819" t="s">
        <v>15</v>
      </c>
      <c r="Q13" s="819" t="s">
        <v>15</v>
      </c>
      <c r="R13" s="819" t="s">
        <v>15</v>
      </c>
      <c r="S13" s="1443" t="s">
        <v>839</v>
      </c>
      <c r="T13" s="1443"/>
      <c r="U13" s="1443"/>
      <c r="V13" s="813"/>
      <c r="W13" s="819" t="s">
        <v>15</v>
      </c>
      <c r="X13" s="819" t="s">
        <v>15</v>
      </c>
      <c r="Y13" s="819" t="s">
        <v>15</v>
      </c>
      <c r="Z13" s="819" t="s">
        <v>15</v>
      </c>
      <c r="AA13" s="819" t="s">
        <v>15</v>
      </c>
      <c r="AB13" s="819" t="s">
        <v>15</v>
      </c>
      <c r="AC13" s="819"/>
      <c r="AD13" s="819"/>
      <c r="AE13" s="819"/>
      <c r="AF13" s="819"/>
      <c r="AG13" s="819"/>
      <c r="AH13" s="819" t="s">
        <v>15</v>
      </c>
      <c r="AI13" s="819" t="s">
        <v>15</v>
      </c>
      <c r="AJ13" s="819" t="s">
        <v>15</v>
      </c>
    </row>
    <row r="14" spans="1:54" s="812" customFormat="1" ht="19.5" hidden="1" customHeight="1">
      <c r="A14" s="1443" t="s">
        <v>840</v>
      </c>
      <c r="B14" s="1443"/>
      <c r="C14" s="1443"/>
      <c r="D14" s="813"/>
      <c r="E14" s="816"/>
      <c r="F14" s="820" t="s">
        <v>15</v>
      </c>
      <c r="G14" s="819"/>
      <c r="H14" s="819"/>
      <c r="I14" s="819"/>
      <c r="J14" s="819"/>
      <c r="K14" s="819" t="s">
        <v>15</v>
      </c>
      <c r="L14" s="819" t="s">
        <v>15</v>
      </c>
      <c r="M14" s="819" t="s">
        <v>15</v>
      </c>
      <c r="N14" s="819" t="s">
        <v>15</v>
      </c>
      <c r="O14" s="819" t="s">
        <v>15</v>
      </c>
      <c r="P14" s="819" t="s">
        <v>15</v>
      </c>
      <c r="Q14" s="819" t="s">
        <v>15</v>
      </c>
      <c r="R14" s="819" t="s">
        <v>15</v>
      </c>
      <c r="S14" s="1443" t="s">
        <v>840</v>
      </c>
      <c r="T14" s="1443"/>
      <c r="U14" s="1443"/>
      <c r="V14" s="813"/>
      <c r="W14" s="819" t="s">
        <v>15</v>
      </c>
      <c r="X14" s="819" t="s">
        <v>15</v>
      </c>
      <c r="Y14" s="819" t="s">
        <v>15</v>
      </c>
      <c r="Z14" s="819" t="s">
        <v>15</v>
      </c>
      <c r="AA14" s="819" t="s">
        <v>15</v>
      </c>
      <c r="AB14" s="819" t="s">
        <v>15</v>
      </c>
      <c r="AC14" s="819"/>
      <c r="AD14" s="819"/>
      <c r="AE14" s="819"/>
      <c r="AF14" s="819"/>
      <c r="AG14" s="819"/>
      <c r="AH14" s="819" t="s">
        <v>15</v>
      </c>
      <c r="AI14" s="819" t="s">
        <v>15</v>
      </c>
      <c r="AJ14" s="819" t="s">
        <v>15</v>
      </c>
    </row>
    <row r="15" spans="1:54" s="812" customFormat="1" ht="17.100000000000001" hidden="1" customHeight="1">
      <c r="A15" s="1443" t="s">
        <v>16</v>
      </c>
      <c r="B15" s="1443"/>
      <c r="C15" s="1443"/>
      <c r="D15" s="690"/>
      <c r="E15" s="816"/>
      <c r="F15" s="821">
        <v>0</v>
      </c>
      <c r="G15" s="821">
        <v>0</v>
      </c>
      <c r="H15" s="821">
        <v>0</v>
      </c>
      <c r="I15" s="821">
        <v>0</v>
      </c>
      <c r="J15" s="821">
        <v>0</v>
      </c>
      <c r="K15" s="821">
        <v>0</v>
      </c>
      <c r="L15" s="821">
        <v>0</v>
      </c>
      <c r="M15" s="821">
        <v>0</v>
      </c>
      <c r="N15" s="821">
        <v>0</v>
      </c>
      <c r="O15" s="821">
        <v>0</v>
      </c>
      <c r="P15" s="821">
        <v>0</v>
      </c>
      <c r="Q15" s="821">
        <v>0</v>
      </c>
      <c r="R15" s="821">
        <v>0</v>
      </c>
      <c r="S15" s="1443" t="s">
        <v>16</v>
      </c>
      <c r="T15" s="1443"/>
      <c r="U15" s="1443"/>
      <c r="V15" s="690"/>
      <c r="W15" s="821">
        <v>0</v>
      </c>
      <c r="X15" s="821">
        <v>0</v>
      </c>
      <c r="Y15" s="821">
        <v>0</v>
      </c>
      <c r="Z15" s="821">
        <v>0</v>
      </c>
      <c r="AA15" s="821">
        <v>0</v>
      </c>
      <c r="AB15" s="821">
        <v>0</v>
      </c>
      <c r="AC15" s="821"/>
      <c r="AD15" s="821"/>
      <c r="AE15" s="821"/>
      <c r="AF15" s="821"/>
      <c r="AG15" s="821"/>
      <c r="AH15" s="821">
        <v>0</v>
      </c>
      <c r="AI15" s="821">
        <v>0</v>
      </c>
      <c r="AJ15" s="821">
        <v>0</v>
      </c>
    </row>
    <row r="16" spans="1:54" s="812" customFormat="1" ht="17.100000000000001" hidden="1" customHeight="1">
      <c r="A16" s="1443" t="s">
        <v>841</v>
      </c>
      <c r="B16" s="1443"/>
      <c r="C16" s="1443"/>
      <c r="D16" s="813"/>
      <c r="E16" s="816"/>
      <c r="F16" s="822">
        <v>13367.838154574758</v>
      </c>
      <c r="G16" s="821">
        <v>0</v>
      </c>
      <c r="H16" s="821">
        <v>0</v>
      </c>
      <c r="I16" s="821">
        <v>0</v>
      </c>
      <c r="J16" s="821">
        <v>0</v>
      </c>
      <c r="K16" s="823">
        <v>94.252571804564056</v>
      </c>
      <c r="L16" s="821">
        <v>0</v>
      </c>
      <c r="M16" s="823">
        <v>54.686949063437474</v>
      </c>
      <c r="N16" s="823">
        <v>6.6085333674067881</v>
      </c>
      <c r="O16" s="823">
        <v>40.081608024850077</v>
      </c>
      <c r="P16" s="821">
        <v>0</v>
      </c>
      <c r="Q16" s="823">
        <v>24.230093245365726</v>
      </c>
      <c r="R16" s="823">
        <v>16.286863161545575</v>
      </c>
      <c r="S16" s="1443" t="s">
        <v>841</v>
      </c>
      <c r="T16" s="1443"/>
      <c r="U16" s="1443"/>
      <c r="V16" s="813"/>
      <c r="W16" s="823">
        <v>8.8803062545150446</v>
      </c>
      <c r="X16" s="823">
        <v>4.3178282698899197</v>
      </c>
      <c r="Y16" s="823">
        <v>24.987195989366796</v>
      </c>
      <c r="Z16" s="823">
        <v>4.0803166777754427</v>
      </c>
      <c r="AA16" s="821">
        <v>0</v>
      </c>
      <c r="AB16" s="823">
        <v>10.824839305710512</v>
      </c>
      <c r="AC16" s="823"/>
      <c r="AD16" s="823"/>
      <c r="AE16" s="823"/>
      <c r="AF16" s="823"/>
      <c r="AG16" s="823"/>
      <c r="AH16" s="821">
        <v>0</v>
      </c>
      <c r="AI16" s="821">
        <v>0</v>
      </c>
      <c r="AJ16" s="821">
        <v>0</v>
      </c>
      <c r="AL16" s="822">
        <v>13367.838154574758</v>
      </c>
      <c r="AM16" s="824">
        <v>12599.531255358484</v>
      </c>
      <c r="AN16" s="824">
        <v>883.41804494600865</v>
      </c>
      <c r="AO16" s="824">
        <v>1447.0469988801751</v>
      </c>
      <c r="AP16" s="824">
        <v>1187.1049677341509</v>
      </c>
      <c r="AQ16" s="824">
        <v>7310.4628424750572</v>
      </c>
      <c r="AR16" s="824">
        <v>3239.0396497430406</v>
      </c>
      <c r="AS16" s="819" t="s">
        <v>15</v>
      </c>
      <c r="AT16" s="819" t="s">
        <v>15</v>
      </c>
      <c r="AU16" s="824">
        <v>3340.247919224948</v>
      </c>
      <c r="AV16" s="824">
        <v>417.36532794567876</v>
      </c>
      <c r="AW16" s="824">
        <v>577.20029491135983</v>
      </c>
      <c r="AX16" s="824">
        <v>5358.0444905130062</v>
      </c>
      <c r="AY16" s="824">
        <v>2177.2015078924701</v>
      </c>
      <c r="AZ16" s="824">
        <v>545.45012967914283</v>
      </c>
      <c r="BA16" s="824">
        <v>157.84997267647904</v>
      </c>
      <c r="BB16" s="819" t="s">
        <v>15</v>
      </c>
    </row>
    <row r="17" spans="1:56" s="812" customFormat="1" ht="17.100000000000001" hidden="1" customHeight="1">
      <c r="A17" s="1443" t="s">
        <v>842</v>
      </c>
      <c r="B17" s="1443"/>
      <c r="C17" s="1443"/>
      <c r="D17" s="813"/>
      <c r="E17" s="816"/>
      <c r="F17" s="822">
        <v>13388.599999999951</v>
      </c>
      <c r="G17" s="823">
        <v>100</v>
      </c>
      <c r="H17" s="823">
        <v>10.667666946263559</v>
      </c>
      <c r="I17" s="823">
        <v>89.332333053736988</v>
      </c>
      <c r="J17" s="825">
        <v>11960.348743232586</v>
      </c>
      <c r="K17" s="823">
        <v>66.8932735692498</v>
      </c>
      <c r="L17" s="823">
        <v>49.001000821920755</v>
      </c>
      <c r="M17" s="823">
        <v>56.998521787884378</v>
      </c>
      <c r="N17" s="823">
        <v>6.3347644613798595</v>
      </c>
      <c r="O17" s="823">
        <v>33.908215071234338</v>
      </c>
      <c r="P17" s="823">
        <v>28.339569780614493</v>
      </c>
      <c r="Q17" s="823">
        <v>31.88602656084873</v>
      </c>
      <c r="R17" s="823">
        <v>22.008036478988767</v>
      </c>
      <c r="S17" s="1443" t="s">
        <v>842</v>
      </c>
      <c r="T17" s="1443"/>
      <c r="U17" s="1443"/>
      <c r="V17" s="813"/>
      <c r="W17" s="823">
        <v>8.9164511906750263</v>
      </c>
      <c r="X17" s="823">
        <v>7.3182560134989707</v>
      </c>
      <c r="Y17" s="823">
        <v>6.8400342019406137</v>
      </c>
      <c r="Z17" s="823">
        <v>4.557962107534415</v>
      </c>
      <c r="AA17" s="821">
        <v>0</v>
      </c>
      <c r="AB17" s="823">
        <v>5.9672699343507905</v>
      </c>
      <c r="AC17" s="823"/>
      <c r="AD17" s="823"/>
      <c r="AE17" s="823"/>
      <c r="AF17" s="823"/>
      <c r="AG17" s="823"/>
      <c r="AH17" s="821">
        <v>0</v>
      </c>
      <c r="AI17" s="821">
        <v>0</v>
      </c>
      <c r="AJ17" s="823">
        <v>2.0991751162984631</v>
      </c>
      <c r="AL17" s="822">
        <v>13388.6</v>
      </c>
      <c r="AM17" s="824">
        <v>8956.0728250925367</v>
      </c>
      <c r="AN17" s="824">
        <v>848.13627467630045</v>
      </c>
      <c r="AO17" s="824">
        <v>798.93390243048646</v>
      </c>
      <c r="AP17" s="824">
        <v>1193.7879841147126</v>
      </c>
      <c r="AQ17" s="824">
        <v>7631.3040880926319</v>
      </c>
      <c r="AR17" s="824">
        <v>4269.0925521257805</v>
      </c>
      <c r="AS17" s="824">
        <v>6560.5479960436405</v>
      </c>
      <c r="AT17" s="824">
        <v>3794.2716396473397</v>
      </c>
      <c r="AU17" s="824">
        <v>915.78481916101828</v>
      </c>
      <c r="AV17" s="824">
        <v>405.81454825509616</v>
      </c>
      <c r="AW17" s="824">
        <v>979.81202462332044</v>
      </c>
      <c r="AX17" s="824">
        <v>4539.8352830272597</v>
      </c>
      <c r="AY17" s="824">
        <v>2946.567972025879</v>
      </c>
      <c r="AZ17" s="824">
        <v>610.24731472935059</v>
      </c>
      <c r="BA17" s="824">
        <v>281.05015962073503</v>
      </c>
      <c r="BB17" s="824">
        <v>1429.6512567674386</v>
      </c>
    </row>
    <row r="18" spans="1:56" s="812" customFormat="1" ht="17.100000000000001" hidden="1" customHeight="1">
      <c r="A18" s="1296" t="s">
        <v>222</v>
      </c>
      <c r="B18" s="1296"/>
      <c r="C18" s="1296"/>
      <c r="D18" s="813"/>
      <c r="E18" s="816"/>
      <c r="F18" s="822">
        <v>13660.999999999885</v>
      </c>
      <c r="G18" s="823">
        <v>100</v>
      </c>
      <c r="H18" s="823">
        <v>30.1841582674992</v>
      </c>
      <c r="I18" s="823">
        <v>69.815841732501553</v>
      </c>
      <c r="J18" s="825">
        <v>9537.542139076957</v>
      </c>
      <c r="K18" s="823">
        <v>45.449641258887951</v>
      </c>
      <c r="L18" s="823">
        <v>33.296105414359083</v>
      </c>
      <c r="M18" s="823">
        <v>48.440529888332073</v>
      </c>
      <c r="N18" s="823">
        <v>5.3195793857065103</v>
      </c>
      <c r="O18" s="823">
        <v>24.42805317215873</v>
      </c>
      <c r="P18" s="823">
        <v>23.702338574272368</v>
      </c>
      <c r="Q18" s="823">
        <v>26.784183048978097</v>
      </c>
      <c r="R18" s="823">
        <v>15.009603399232073</v>
      </c>
      <c r="S18" s="1296" t="s">
        <v>222</v>
      </c>
      <c r="T18" s="1296"/>
      <c r="U18" s="1296"/>
      <c r="V18" s="813"/>
      <c r="W18" s="823">
        <v>8.5705971360146158</v>
      </c>
      <c r="X18" s="823">
        <v>6.1064547580365414</v>
      </c>
      <c r="Y18" s="823">
        <v>4.9581800873083237</v>
      </c>
      <c r="Z18" s="823">
        <v>2.5544588835896853</v>
      </c>
      <c r="AA18" s="823">
        <v>3.8296832563733196</v>
      </c>
      <c r="AB18" s="823">
        <v>6.5814012824238768</v>
      </c>
      <c r="AC18" s="823"/>
      <c r="AD18" s="823"/>
      <c r="AE18" s="823"/>
      <c r="AF18" s="823"/>
      <c r="AG18" s="823"/>
      <c r="AH18" s="823">
        <v>1.5448217921037901</v>
      </c>
      <c r="AI18" s="823">
        <v>1.5448217921037901</v>
      </c>
      <c r="AJ18" s="823">
        <v>1.5434638839443544</v>
      </c>
      <c r="AL18" s="822">
        <v>13614.999999999931</v>
      </c>
      <c r="AM18" s="824">
        <v>6208.8754923766355</v>
      </c>
      <c r="AN18" s="824">
        <v>726.70773988136023</v>
      </c>
      <c r="AO18" s="824">
        <v>899.08522919191864</v>
      </c>
      <c r="AP18" s="824">
        <v>1170.8292747509465</v>
      </c>
      <c r="AQ18" s="824">
        <v>6616.4607880449976</v>
      </c>
      <c r="AR18" s="824">
        <v>3658.9872463208699</v>
      </c>
      <c r="AS18" s="824">
        <v>4548.580960655544</v>
      </c>
      <c r="AT18" s="824">
        <v>3236.9764726313228</v>
      </c>
      <c r="AU18" s="824">
        <v>677.33698172718414</v>
      </c>
      <c r="AV18" s="824">
        <v>408.84061304301656</v>
      </c>
      <c r="AW18" s="824">
        <v>834.20278449536477</v>
      </c>
      <c r="AX18" s="824">
        <v>3337.1163438485778</v>
      </c>
      <c r="AY18" s="824">
        <v>2050.4619203690763</v>
      </c>
      <c r="AZ18" s="824">
        <v>348.96462808718405</v>
      </c>
      <c r="BA18" s="824">
        <v>211.03810501929698</v>
      </c>
      <c r="BB18" s="824">
        <v>523.17302965315491</v>
      </c>
      <c r="BC18" s="812">
        <v>210.85260118563642</v>
      </c>
      <c r="BD18" s="812">
        <v>4078.4578609230357</v>
      </c>
    </row>
    <row r="19" spans="1:56" s="812" customFormat="1" ht="17.100000000000001" hidden="1" customHeight="1">
      <c r="A19" s="1296" t="s">
        <v>365</v>
      </c>
      <c r="B19" s="1296"/>
      <c r="C19" s="1296"/>
      <c r="D19" s="813"/>
      <c r="E19" s="816"/>
      <c r="F19" s="826">
        <v>13884.21580122613</v>
      </c>
      <c r="G19" s="827">
        <v>100</v>
      </c>
      <c r="H19" s="827">
        <v>31.959976648065279</v>
      </c>
      <c r="I19" s="827">
        <v>68.040023351935218</v>
      </c>
      <c r="J19" s="828">
        <f>F19*I19/100</f>
        <v>9446.8236733873382</v>
      </c>
      <c r="K19" s="827">
        <v>46.837704727785955</v>
      </c>
      <c r="L19" s="827">
        <v>30.918403741670083</v>
      </c>
      <c r="M19" s="827">
        <v>43.257701079433097</v>
      </c>
      <c r="N19" s="827">
        <v>5.8350185141666211</v>
      </c>
      <c r="O19" s="827">
        <v>22.311868515514398</v>
      </c>
      <c r="P19" s="827">
        <v>19.344399932197771</v>
      </c>
      <c r="Q19" s="827">
        <v>25.178381282166551</v>
      </c>
      <c r="R19" s="829">
        <v>14.383044928114559</v>
      </c>
      <c r="S19" s="1296" t="s">
        <v>365</v>
      </c>
      <c r="T19" s="1296"/>
      <c r="U19" s="1296"/>
      <c r="V19" s="813"/>
      <c r="W19" s="827">
        <v>5.0047200545872323</v>
      </c>
      <c r="X19" s="827">
        <v>4.5066059204939215</v>
      </c>
      <c r="Y19" s="827">
        <v>3.2097667789273787</v>
      </c>
      <c r="Z19" s="827">
        <v>2.3291500928197668</v>
      </c>
      <c r="AA19" s="827">
        <v>2.4053260678117616</v>
      </c>
      <c r="AB19" s="829">
        <v>7.9144494701392185</v>
      </c>
      <c r="AC19" s="829"/>
      <c r="AD19" s="829"/>
      <c r="AE19" s="829">
        <v>0</v>
      </c>
      <c r="AF19" s="829"/>
      <c r="AG19" s="829"/>
      <c r="AH19" s="827">
        <v>3.1638701511291862</v>
      </c>
      <c r="AI19" s="827">
        <v>3.1638701511291862</v>
      </c>
      <c r="AJ19" s="827">
        <v>1.3109576595375692</v>
      </c>
      <c r="AL19" s="822"/>
      <c r="AM19" s="824"/>
      <c r="AN19" s="824"/>
      <c r="AO19" s="824"/>
      <c r="AP19" s="824"/>
      <c r="AQ19" s="824"/>
      <c r="AR19" s="824"/>
      <c r="AS19" s="824"/>
      <c r="AT19" s="824"/>
      <c r="AU19" s="824"/>
      <c r="AV19" s="824"/>
      <c r="AW19" s="824"/>
      <c r="AX19" s="824"/>
      <c r="AY19" s="824"/>
      <c r="AZ19" s="824"/>
      <c r="BA19" s="824"/>
      <c r="BB19" s="824"/>
    </row>
    <row r="20" spans="1:56" s="812" customFormat="1" ht="17.100000000000001" hidden="1" customHeight="1">
      <c r="A20" s="1296" t="s">
        <v>979</v>
      </c>
      <c r="B20" s="1296"/>
      <c r="C20" s="1296"/>
      <c r="D20" s="690"/>
      <c r="E20" s="816"/>
      <c r="F20" s="830">
        <v>0</v>
      </c>
      <c r="G20" s="804">
        <v>0</v>
      </c>
      <c r="H20" s="804">
        <v>0</v>
      </c>
      <c r="I20" s="804">
        <v>0</v>
      </c>
      <c r="J20" s="830">
        <v>0</v>
      </c>
      <c r="K20" s="804">
        <v>0</v>
      </c>
      <c r="L20" s="804">
        <v>0</v>
      </c>
      <c r="M20" s="804">
        <v>0</v>
      </c>
      <c r="N20" s="804">
        <v>0</v>
      </c>
      <c r="O20" s="804">
        <v>0</v>
      </c>
      <c r="P20" s="804">
        <v>0</v>
      </c>
      <c r="Q20" s="804">
        <v>0</v>
      </c>
      <c r="R20" s="805">
        <v>0</v>
      </c>
      <c r="S20" s="1296" t="s">
        <v>522</v>
      </c>
      <c r="T20" s="1296"/>
      <c r="U20" s="1296"/>
      <c r="V20" s="813"/>
      <c r="W20" s="804">
        <v>0</v>
      </c>
      <c r="X20" s="804">
        <v>0</v>
      </c>
      <c r="Y20" s="804">
        <v>0</v>
      </c>
      <c r="Z20" s="804">
        <v>0</v>
      </c>
      <c r="AA20" s="804">
        <v>0</v>
      </c>
      <c r="AB20" s="805">
        <v>0</v>
      </c>
      <c r="AC20" s="805"/>
      <c r="AD20" s="805"/>
      <c r="AE20" s="1444">
        <v>0</v>
      </c>
      <c r="AF20" s="1444"/>
      <c r="AG20" s="1444"/>
      <c r="AH20" s="804">
        <v>0</v>
      </c>
      <c r="AI20" s="804">
        <v>0</v>
      </c>
      <c r="AJ20" s="804">
        <v>0</v>
      </c>
      <c r="AL20" s="822"/>
      <c r="AM20" s="824"/>
      <c r="AN20" s="824"/>
      <c r="AO20" s="824"/>
      <c r="AP20" s="824"/>
      <c r="AQ20" s="824"/>
      <c r="AR20" s="824"/>
      <c r="AS20" s="824"/>
      <c r="AT20" s="824"/>
      <c r="AU20" s="824"/>
      <c r="AV20" s="824"/>
      <c r="AW20" s="824"/>
      <c r="AX20" s="824"/>
      <c r="AY20" s="824"/>
      <c r="AZ20" s="824"/>
      <c r="BA20" s="824"/>
      <c r="BB20" s="824"/>
    </row>
    <row r="21" spans="1:56" s="1053" customFormat="1" ht="17.100000000000001" customHeight="1">
      <c r="A21" s="1442" t="s">
        <v>1172</v>
      </c>
      <c r="B21" s="1442"/>
      <c r="C21" s="1442"/>
      <c r="D21" s="1050"/>
      <c r="E21" s="1051"/>
      <c r="F21" s="826">
        <v>14412</v>
      </c>
      <c r="G21" s="827">
        <v>100</v>
      </c>
      <c r="H21" s="827">
        <v>36.9024536691077</v>
      </c>
      <c r="I21" s="827">
        <v>63.097546330892463</v>
      </c>
      <c r="J21" s="828">
        <f>F21*I21/100</f>
        <v>9093.6183772082222</v>
      </c>
      <c r="K21" s="827">
        <v>38.054037984144117</v>
      </c>
      <c r="L21" s="827">
        <v>23.042182113954709</v>
      </c>
      <c r="M21" s="827">
        <v>40.129342152462463</v>
      </c>
      <c r="N21" s="827">
        <v>9.0078709910734815</v>
      </c>
      <c r="O21" s="827">
        <v>23.667657294699584</v>
      </c>
      <c r="P21" s="827">
        <v>22.020343974793185</v>
      </c>
      <c r="Q21" s="827">
        <v>23.206907176580287</v>
      </c>
      <c r="R21" s="829">
        <v>12.210828783222437</v>
      </c>
      <c r="S21" s="1457" t="s">
        <v>1172</v>
      </c>
      <c r="T21" s="1457"/>
      <c r="U21" s="1457"/>
      <c r="V21" s="1052"/>
      <c r="W21" s="827">
        <v>5.4748381442300618</v>
      </c>
      <c r="X21" s="827">
        <v>5.1244897688869111</v>
      </c>
      <c r="Y21" s="827">
        <v>3.0288521084220572</v>
      </c>
      <c r="Z21" s="827">
        <v>2.4648229911985209</v>
      </c>
      <c r="AA21" s="827">
        <v>1.5047947720592594</v>
      </c>
      <c r="AB21" s="829" t="s">
        <v>1209</v>
      </c>
      <c r="AC21" s="829" t="s">
        <v>1209</v>
      </c>
      <c r="AD21" s="829" t="s">
        <v>1208</v>
      </c>
      <c r="AE21" s="1083" t="s">
        <v>1208</v>
      </c>
      <c r="AF21" s="1084">
        <v>3.163735885968407</v>
      </c>
      <c r="AG21" s="1083" t="s">
        <v>1208</v>
      </c>
      <c r="AH21" s="1085">
        <v>3.8832363736535083</v>
      </c>
      <c r="AI21" s="1085" t="s">
        <v>1208</v>
      </c>
      <c r="AJ21" s="1085">
        <v>1.4402477984800641</v>
      </c>
      <c r="AL21" s="1054"/>
      <c r="AM21" s="1055"/>
      <c r="AN21" s="1055"/>
      <c r="AO21" s="1055"/>
      <c r="AP21" s="1055"/>
      <c r="AQ21" s="1055"/>
      <c r="AR21" s="1055"/>
      <c r="AS21" s="1055"/>
      <c r="AT21" s="1055"/>
      <c r="AU21" s="1055"/>
      <c r="AV21" s="1055"/>
      <c r="AW21" s="1055"/>
      <c r="AX21" s="1055"/>
      <c r="AY21" s="1055"/>
      <c r="AZ21" s="1055"/>
      <c r="BA21" s="1055"/>
      <c r="BB21" s="1055"/>
    </row>
    <row r="22" spans="1:56" s="1053" customFormat="1" ht="17.100000000000001" customHeight="1">
      <c r="A22" s="1442" t="s">
        <v>1173</v>
      </c>
      <c r="B22" s="1442"/>
      <c r="C22" s="1442"/>
      <c r="D22" s="1050"/>
      <c r="E22" s="1051"/>
      <c r="F22" s="826">
        <v>14563.000000000737</v>
      </c>
      <c r="G22" s="827">
        <v>100</v>
      </c>
      <c r="H22" s="827">
        <v>44.641924459145294</v>
      </c>
      <c r="I22" s="827">
        <v>55.358075540854294</v>
      </c>
      <c r="J22" s="828">
        <f>F22*I22/100</f>
        <v>8061.7965410150191</v>
      </c>
      <c r="K22" s="827">
        <v>38.764604804886808</v>
      </c>
      <c r="L22" s="827">
        <v>26.963021526697787</v>
      </c>
      <c r="M22" s="827">
        <v>31.862583569221641</v>
      </c>
      <c r="N22" s="827">
        <v>10.874997010534011</v>
      </c>
      <c r="O22" s="827">
        <v>23.651287116756748</v>
      </c>
      <c r="P22" s="827">
        <v>19.372337341254664</v>
      </c>
      <c r="Q22" s="827">
        <v>22.993241566829916</v>
      </c>
      <c r="R22" s="829">
        <v>14.799410565372433</v>
      </c>
      <c r="S22" s="1442" t="s">
        <v>1173</v>
      </c>
      <c r="T22" s="1442"/>
      <c r="U22" s="1442"/>
      <c r="V22" s="1052"/>
      <c r="W22" s="827">
        <v>6.9268454349390076</v>
      </c>
      <c r="X22" s="827">
        <v>5.8295973048164438</v>
      </c>
      <c r="Y22" s="827">
        <v>5.627762043009267</v>
      </c>
      <c r="Z22" s="827">
        <v>3.6717508846580884</v>
      </c>
      <c r="AA22" s="827">
        <v>2.6559132423011937</v>
      </c>
      <c r="AB22" s="829" t="s">
        <v>1208</v>
      </c>
      <c r="AC22" s="829" t="s">
        <v>1208</v>
      </c>
      <c r="AD22" s="829" t="s">
        <v>1208</v>
      </c>
      <c r="AE22" s="829" t="s">
        <v>1208</v>
      </c>
      <c r="AF22" s="1086">
        <v>5.7365314627381894</v>
      </c>
      <c r="AG22" s="829" t="s">
        <v>1208</v>
      </c>
      <c r="AH22" s="827">
        <v>6.4262541548153509</v>
      </c>
      <c r="AI22" s="827" t="s">
        <v>1208</v>
      </c>
      <c r="AJ22" s="827">
        <v>0.63153711882436725</v>
      </c>
      <c r="AL22" s="1054"/>
      <c r="AM22" s="1055"/>
      <c r="AN22" s="1055"/>
      <c r="AO22" s="1055"/>
      <c r="AP22" s="1055"/>
      <c r="AQ22" s="1055"/>
      <c r="AR22" s="1055"/>
      <c r="AS22" s="1055"/>
      <c r="AT22" s="1055"/>
      <c r="AU22" s="1055"/>
      <c r="AV22" s="1055"/>
      <c r="AW22" s="1055"/>
      <c r="AX22" s="1055"/>
      <c r="AY22" s="1055"/>
      <c r="AZ22" s="1055"/>
      <c r="BA22" s="1055"/>
      <c r="BB22" s="1055"/>
    </row>
    <row r="23" spans="1:56" s="1053" customFormat="1" ht="17.100000000000001" customHeight="1">
      <c r="A23" s="1442" t="s">
        <v>1174</v>
      </c>
      <c r="B23" s="1442"/>
      <c r="C23" s="1442"/>
      <c r="D23" s="1050"/>
      <c r="E23" s="1051"/>
      <c r="F23" s="826">
        <v>14821.000000244734</v>
      </c>
      <c r="G23" s="827">
        <v>100</v>
      </c>
      <c r="H23" s="827">
        <v>50.490188376544324</v>
      </c>
      <c r="I23" s="827">
        <v>49.509811623455626</v>
      </c>
      <c r="J23" s="828">
        <f>F23*I23/100</f>
        <v>7337.8491808335266</v>
      </c>
      <c r="K23" s="827">
        <v>8.6626223813076582</v>
      </c>
      <c r="L23" s="827">
        <v>15.671839856466189</v>
      </c>
      <c r="M23" s="827">
        <v>28.415931163335898</v>
      </c>
      <c r="N23" s="827">
        <v>8.920580310781677</v>
      </c>
      <c r="O23" s="827">
        <v>23.826359450112637</v>
      </c>
      <c r="P23" s="827">
        <v>16.527172333208245</v>
      </c>
      <c r="Q23" s="827">
        <v>19.978549951841732</v>
      </c>
      <c r="R23" s="829">
        <v>13.011500128738938</v>
      </c>
      <c r="S23" s="1442" t="s">
        <v>1174</v>
      </c>
      <c r="T23" s="1442"/>
      <c r="U23" s="1442"/>
      <c r="V23" s="1052"/>
      <c r="W23" s="827">
        <v>3.4758403563447797</v>
      </c>
      <c r="X23" s="827">
        <v>5.1332744878888317</v>
      </c>
      <c r="Y23" s="827">
        <v>2.8686217092422597</v>
      </c>
      <c r="Z23" s="827">
        <v>4.5547333383744792</v>
      </c>
      <c r="AA23" s="827">
        <v>2.1098510156545802</v>
      </c>
      <c r="AB23" s="829" t="s">
        <v>1208</v>
      </c>
      <c r="AC23" s="829" t="s">
        <v>1208</v>
      </c>
      <c r="AD23" s="829" t="s">
        <v>1208</v>
      </c>
      <c r="AE23" s="829" t="s">
        <v>1208</v>
      </c>
      <c r="AF23" s="1086">
        <v>4.9116955830147289</v>
      </c>
      <c r="AG23" s="829" t="s">
        <v>1208</v>
      </c>
      <c r="AH23" s="827">
        <v>4.0749409091529056</v>
      </c>
      <c r="AI23" s="827" t="s">
        <v>1208</v>
      </c>
      <c r="AJ23" s="827">
        <v>0.95856025484746488</v>
      </c>
      <c r="AL23" s="1054"/>
      <c r="AM23" s="1055"/>
      <c r="AN23" s="1055"/>
      <c r="AO23" s="1055"/>
      <c r="AP23" s="1055"/>
      <c r="AQ23" s="1055"/>
      <c r="AR23" s="1055"/>
      <c r="AS23" s="1055"/>
      <c r="AT23" s="1055"/>
      <c r="AU23" s="1055"/>
      <c r="AV23" s="1055"/>
      <c r="AW23" s="1055"/>
      <c r="AX23" s="1055"/>
      <c r="AY23" s="1055"/>
      <c r="AZ23" s="1055"/>
      <c r="BA23" s="1055"/>
      <c r="BB23" s="1055"/>
    </row>
    <row r="24" spans="1:56" s="1053" customFormat="1" ht="17.100000000000001" customHeight="1">
      <c r="A24" s="1442" t="s">
        <v>1175</v>
      </c>
      <c r="B24" s="1442"/>
      <c r="C24" s="1442"/>
      <c r="D24" s="1050"/>
      <c r="E24" s="1051"/>
      <c r="F24" s="826">
        <v>14935.000010349095</v>
      </c>
      <c r="G24" s="827">
        <v>100</v>
      </c>
      <c r="H24" s="827">
        <v>46.87617653306129</v>
      </c>
      <c r="I24" s="827">
        <v>53.123823466938759</v>
      </c>
      <c r="J24" s="828">
        <f>F24*I24/100</f>
        <v>7934.043040285138</v>
      </c>
      <c r="K24" s="827">
        <v>7.9313305149359437</v>
      </c>
      <c r="L24" s="827">
        <v>20.13790059229202</v>
      </c>
      <c r="M24" s="827">
        <v>29.170713329849214</v>
      </c>
      <c r="N24" s="827">
        <v>10.782034824318647</v>
      </c>
      <c r="O24" s="827">
        <v>26.483454170231898</v>
      </c>
      <c r="P24" s="827">
        <v>16.129187155292122</v>
      </c>
      <c r="Q24" s="827">
        <v>18.843721140382407</v>
      </c>
      <c r="R24" s="829">
        <v>14.664978622115109</v>
      </c>
      <c r="S24" s="1442" t="s">
        <v>1175</v>
      </c>
      <c r="T24" s="1442"/>
      <c r="U24" s="1442"/>
      <c r="V24" s="1052"/>
      <c r="W24" s="827">
        <v>4.0262994523163123</v>
      </c>
      <c r="X24" s="827">
        <v>6.0926075539643874</v>
      </c>
      <c r="Y24" s="827">
        <v>4.4527456081689465</v>
      </c>
      <c r="Z24" s="827">
        <v>4.0652481429440543</v>
      </c>
      <c r="AA24" s="827">
        <v>1.3872043255035895</v>
      </c>
      <c r="AB24" s="829" t="s">
        <v>1208</v>
      </c>
      <c r="AC24" s="829" t="s">
        <v>1208</v>
      </c>
      <c r="AD24" s="829" t="s">
        <v>1208</v>
      </c>
      <c r="AE24" s="829" t="s">
        <v>1208</v>
      </c>
      <c r="AF24" s="1086">
        <v>5.0374437057570773</v>
      </c>
      <c r="AG24" s="1086">
        <v>5.7407940533837314</v>
      </c>
      <c r="AH24" s="827">
        <v>1.9260826683294556</v>
      </c>
      <c r="AI24" s="827" t="s">
        <v>1208</v>
      </c>
      <c r="AJ24" s="827">
        <v>1.1924718328542314</v>
      </c>
      <c r="AL24" s="1054"/>
      <c r="AM24" s="1055"/>
      <c r="AN24" s="1055"/>
      <c r="AO24" s="1055"/>
      <c r="AP24" s="1055"/>
      <c r="AQ24" s="1055"/>
      <c r="AR24" s="1055"/>
      <c r="AS24" s="1055"/>
      <c r="AT24" s="1055"/>
      <c r="AU24" s="1055"/>
      <c r="AV24" s="1055"/>
      <c r="AW24" s="1055"/>
      <c r="AX24" s="1055"/>
      <c r="AY24" s="1055"/>
      <c r="AZ24" s="1055"/>
      <c r="BA24" s="1055"/>
      <c r="BB24" s="1055"/>
    </row>
    <row r="25" spans="1:56" s="1053" customFormat="1" ht="17.100000000000001" customHeight="1">
      <c r="A25" s="1442" t="s">
        <v>1176</v>
      </c>
      <c r="B25" s="1442"/>
      <c r="C25" s="1442"/>
      <c r="D25" s="1050"/>
      <c r="E25" s="1051"/>
      <c r="F25" s="826">
        <v>15829.000000031147</v>
      </c>
      <c r="G25" s="827">
        <v>100</v>
      </c>
      <c r="H25" s="827">
        <v>52.434955466793696</v>
      </c>
      <c r="I25" s="827">
        <v>47.565044533206347</v>
      </c>
      <c r="J25" s="828">
        <f>F25*I25/100</f>
        <v>7529.0708991760466</v>
      </c>
      <c r="K25" s="827">
        <v>11.377052854672861</v>
      </c>
      <c r="L25" s="827">
        <v>20.283531879551035</v>
      </c>
      <c r="M25" s="827">
        <v>27.478960372831423</v>
      </c>
      <c r="N25" s="827">
        <v>9.5855461572387455</v>
      </c>
      <c r="O25" s="827">
        <v>25.755730354738699</v>
      </c>
      <c r="P25" s="827">
        <v>16.812868520235096</v>
      </c>
      <c r="Q25" s="827">
        <v>19.753125223267403</v>
      </c>
      <c r="R25" s="829">
        <v>12.229243971406104</v>
      </c>
      <c r="S25" s="1442" t="s">
        <v>1176</v>
      </c>
      <c r="T25" s="1442"/>
      <c r="U25" s="1442"/>
      <c r="V25" s="1052"/>
      <c r="W25" s="827">
        <v>3.9750109760295333</v>
      </c>
      <c r="X25" s="827">
        <v>4.9732446199950537</v>
      </c>
      <c r="Y25" s="827">
        <v>3.6495580495899058</v>
      </c>
      <c r="Z25" s="827">
        <v>5.0189031359744858</v>
      </c>
      <c r="AA25" s="827">
        <v>1.7316463773638517</v>
      </c>
      <c r="AB25" s="829">
        <v>24.605027839392665</v>
      </c>
      <c r="AC25" s="829">
        <v>1.362676488458352</v>
      </c>
      <c r="AD25" s="829">
        <v>4.7211214369607681</v>
      </c>
      <c r="AE25" s="1086">
        <v>2.7057146406182895</v>
      </c>
      <c r="AF25" s="1086">
        <v>6.2178445973197727</v>
      </c>
      <c r="AG25" s="1086">
        <v>6.0090807407233777</v>
      </c>
      <c r="AH25" s="827">
        <v>2.6654338313906263</v>
      </c>
      <c r="AI25" s="827">
        <v>8.5806576010418141</v>
      </c>
      <c r="AJ25" s="827">
        <v>1.4301807449956458</v>
      </c>
      <c r="AL25" s="1054"/>
      <c r="AM25" s="1055"/>
      <c r="AN25" s="1055"/>
      <c r="AO25" s="1055"/>
      <c r="AP25" s="1055"/>
      <c r="AQ25" s="1055"/>
      <c r="AR25" s="1055"/>
      <c r="AS25" s="1055"/>
      <c r="AT25" s="1055"/>
      <c r="AU25" s="1055"/>
      <c r="AV25" s="1055"/>
      <c r="AW25" s="1055"/>
      <c r="AX25" s="1055"/>
      <c r="AY25" s="1055"/>
      <c r="AZ25" s="1055"/>
      <c r="BA25" s="1055"/>
      <c r="BB25" s="1055"/>
    </row>
    <row r="26" spans="1:56" ht="17.100000000000001" customHeight="1">
      <c r="A26" s="1392" t="s">
        <v>624</v>
      </c>
      <c r="B26" s="1392"/>
      <c r="C26" s="831"/>
      <c r="D26" s="813"/>
      <c r="E26" s="816"/>
      <c r="F26" s="1036"/>
      <c r="G26" s="827"/>
      <c r="H26" s="827"/>
      <c r="I26" s="827"/>
      <c r="J26" s="1029"/>
      <c r="K26" s="1037"/>
      <c r="L26" s="1037"/>
      <c r="M26" s="1037"/>
      <c r="N26" s="1037"/>
      <c r="O26" s="1037"/>
      <c r="P26" s="1037"/>
      <c r="Q26" s="1037"/>
      <c r="R26" s="1038"/>
      <c r="S26" s="1392" t="s">
        <v>624</v>
      </c>
      <c r="T26" s="1392"/>
      <c r="U26" s="964"/>
      <c r="V26" s="690"/>
      <c r="W26" s="1037"/>
      <c r="X26" s="1037"/>
      <c r="Y26" s="1037"/>
      <c r="Z26" s="1037"/>
      <c r="AA26" s="1037"/>
      <c r="AB26" s="1038"/>
      <c r="AC26" s="1038"/>
      <c r="AD26" s="1038"/>
      <c r="AE26" s="1038"/>
      <c r="AF26" s="1038"/>
      <c r="AG26" s="1038"/>
      <c r="AH26" s="1037"/>
      <c r="AI26" s="1037"/>
      <c r="AJ26" s="1037"/>
      <c r="AL26" s="832"/>
      <c r="AM26" s="833"/>
      <c r="AN26" s="833"/>
      <c r="AO26" s="833"/>
      <c r="AP26" s="833"/>
      <c r="AQ26" s="833"/>
      <c r="AR26" s="833"/>
      <c r="AS26" s="833"/>
      <c r="AT26" s="833"/>
      <c r="AU26" s="833"/>
      <c r="AV26" s="833"/>
      <c r="AW26" s="833"/>
      <c r="AX26" s="833"/>
      <c r="AY26" s="833"/>
      <c r="AZ26" s="833"/>
      <c r="BA26" s="833"/>
      <c r="BB26" s="833"/>
    </row>
    <row r="27" spans="1:56" ht="17.100000000000001" customHeight="1">
      <c r="A27" s="695"/>
      <c r="B27" s="695" t="s">
        <v>64</v>
      </c>
      <c r="C27" s="695"/>
      <c r="D27" s="834"/>
      <c r="E27" s="835"/>
      <c r="F27" s="1039">
        <v>11257.411299759198</v>
      </c>
      <c r="G27" s="1040">
        <v>100</v>
      </c>
      <c r="H27" s="1040">
        <v>50.444386423975217</v>
      </c>
      <c r="I27" s="1040">
        <v>49.55561357602565</v>
      </c>
      <c r="J27" s="1041">
        <f t="shared" ref="J27:J56" si="0">F27*I27/100</f>
        <v>5578.6792423725155</v>
      </c>
      <c r="K27" s="1040">
        <v>12.449854923666944</v>
      </c>
      <c r="L27" s="1040">
        <v>20.093940333004888</v>
      </c>
      <c r="M27" s="1040">
        <v>27.700092291849504</v>
      </c>
      <c r="N27" s="1040">
        <v>10.74412607390563</v>
      </c>
      <c r="O27" s="1040">
        <v>26.862335838399421</v>
      </c>
      <c r="P27" s="1040">
        <v>17.088307037007514</v>
      </c>
      <c r="Q27" s="1040">
        <v>19.987340310168825</v>
      </c>
      <c r="R27" s="1031">
        <v>13.456419462643524</v>
      </c>
      <c r="S27" s="695"/>
      <c r="T27" s="695" t="s">
        <v>64</v>
      </c>
      <c r="U27" s="695"/>
      <c r="V27" s="696"/>
      <c r="W27" s="1040">
        <v>3.774757078011528</v>
      </c>
      <c r="X27" s="1040">
        <v>6.1180434612401688</v>
      </c>
      <c r="Y27" s="1040">
        <v>3.9452654438406212</v>
      </c>
      <c r="Z27" s="1040">
        <v>5.0116776726325769</v>
      </c>
      <c r="AA27" s="1040">
        <v>2.4348608909699041</v>
      </c>
      <c r="AB27" s="1031">
        <v>25.556653784259996</v>
      </c>
      <c r="AC27" s="1031">
        <v>1.5711069043453292</v>
      </c>
      <c r="AD27" s="1031">
        <v>5.3238558615513076</v>
      </c>
      <c r="AE27" s="1031">
        <v>3.1691569364132013</v>
      </c>
      <c r="AF27" s="1031">
        <v>8.2971114808778594</v>
      </c>
      <c r="AG27" s="1031">
        <v>7.4446375263841809</v>
      </c>
      <c r="AH27" s="1040">
        <v>3.1269338963045437</v>
      </c>
      <c r="AI27" s="1040">
        <v>9.0942345774060929</v>
      </c>
      <c r="AJ27" s="1040">
        <v>1.3345613238913026</v>
      </c>
      <c r="AL27" s="832">
        <v>8611.2978275636742</v>
      </c>
      <c r="AM27" s="833">
        <v>4126.5327718824092</v>
      </c>
      <c r="AN27" s="833">
        <v>568.49960308689776</v>
      </c>
      <c r="AO27" s="833">
        <v>484.15770420854994</v>
      </c>
      <c r="AP27" s="833">
        <v>544.21812152749987</v>
      </c>
      <c r="AQ27" s="833">
        <v>4080.8349851160801</v>
      </c>
      <c r="AR27" s="833">
        <v>2372.0990690405642</v>
      </c>
      <c r="AS27" s="833">
        <v>3075.632778446005</v>
      </c>
      <c r="AT27" s="833">
        <v>1961.843580378629</v>
      </c>
      <c r="AU27" s="833">
        <v>438.51365701589128</v>
      </c>
      <c r="AV27" s="833">
        <v>323.56208399376311</v>
      </c>
      <c r="AW27" s="833">
        <v>608.2680809172341</v>
      </c>
      <c r="AX27" s="833">
        <v>2236.20393375202</v>
      </c>
      <c r="AY27" s="833">
        <v>1437.7592741900714</v>
      </c>
      <c r="AZ27" s="833">
        <v>201.88490053464443</v>
      </c>
      <c r="BA27" s="833">
        <v>152.72590012031108</v>
      </c>
      <c r="BB27" s="833">
        <v>374.67525410815989</v>
      </c>
      <c r="BC27" s="681">
        <v>153.77960110834528</v>
      </c>
      <c r="BD27" s="681">
        <v>2548.1893124217104</v>
      </c>
    </row>
    <row r="28" spans="1:56" ht="17.100000000000001" customHeight="1">
      <c r="A28" s="695"/>
      <c r="B28" s="695" t="s">
        <v>25</v>
      </c>
      <c r="C28" s="695"/>
      <c r="D28" s="834"/>
      <c r="E28" s="835"/>
      <c r="F28" s="1039">
        <v>4571.5887002718964</v>
      </c>
      <c r="G28" s="1040">
        <v>100</v>
      </c>
      <c r="H28" s="1040">
        <v>57.336676926173489</v>
      </c>
      <c r="I28" s="1040">
        <v>42.663323073826739</v>
      </c>
      <c r="J28" s="1041">
        <f t="shared" si="0"/>
        <v>1950.3916568035559</v>
      </c>
      <c r="K28" s="1040">
        <v>8.7353072984332591</v>
      </c>
      <c r="L28" s="1040">
        <v>20.750395842685084</v>
      </c>
      <c r="M28" s="1040">
        <v>26.934429110921954</v>
      </c>
      <c r="N28" s="1040">
        <v>6.7325750129221786</v>
      </c>
      <c r="O28" s="1040">
        <v>23.030744820629824</v>
      </c>
      <c r="P28" s="1040">
        <v>16.13460875663954</v>
      </c>
      <c r="Q28" s="1040">
        <v>19.176377020678469</v>
      </c>
      <c r="R28" s="1031">
        <v>9.2073581134282385</v>
      </c>
      <c r="S28" s="695"/>
      <c r="T28" s="695" t="s">
        <v>25</v>
      </c>
      <c r="U28" s="695"/>
      <c r="V28" s="696"/>
      <c r="W28" s="1040">
        <v>4.4681306860845629</v>
      </c>
      <c r="X28" s="1040">
        <v>2.1542089944548009</v>
      </c>
      <c r="Y28" s="1040">
        <v>2.9213867332896961</v>
      </c>
      <c r="Z28" s="1040">
        <v>5.0366956405072347</v>
      </c>
      <c r="AA28" s="1040">
        <v>0</v>
      </c>
      <c r="AB28" s="1031">
        <v>22.261675152337663</v>
      </c>
      <c r="AC28" s="1031">
        <v>0.84942232828424391</v>
      </c>
      <c r="AD28" s="1031">
        <v>3.2369045121670688</v>
      </c>
      <c r="AE28" s="1031">
        <v>1.5645007476979678</v>
      </c>
      <c r="AF28" s="1031">
        <v>1.0977071473367046</v>
      </c>
      <c r="AG28" s="1031">
        <v>2.4740616828229012</v>
      </c>
      <c r="AH28" s="1040">
        <v>1.5290026285371394</v>
      </c>
      <c r="AI28" s="1040">
        <v>7.3159884376336999</v>
      </c>
      <c r="AJ28" s="1040">
        <v>1.6656409366687324</v>
      </c>
      <c r="AL28" s="832">
        <v>5003.702172436313</v>
      </c>
      <c r="AM28" s="833">
        <v>2082.342720494235</v>
      </c>
      <c r="AN28" s="833">
        <v>158.20813679446229</v>
      </c>
      <c r="AO28" s="833">
        <v>414.92752498336858</v>
      </c>
      <c r="AP28" s="833">
        <v>626.61115322344642</v>
      </c>
      <c r="AQ28" s="833">
        <v>2535.6258029289233</v>
      </c>
      <c r="AR28" s="833">
        <v>1286.8881772803045</v>
      </c>
      <c r="AS28" s="833">
        <v>1472.948182209549</v>
      </c>
      <c r="AT28" s="833">
        <v>1275.1328922526895</v>
      </c>
      <c r="AU28" s="833">
        <v>238.82332471129286</v>
      </c>
      <c r="AV28" s="833">
        <v>85.278529049253308</v>
      </c>
      <c r="AW28" s="833">
        <v>225.93470357813038</v>
      </c>
      <c r="AX28" s="833">
        <v>1100.9124100965546</v>
      </c>
      <c r="AY28" s="833">
        <v>612.70264617900614</v>
      </c>
      <c r="AZ28" s="833">
        <v>147.07972755253951</v>
      </c>
      <c r="BA28" s="833">
        <v>58.312204898985868</v>
      </c>
      <c r="BB28" s="833">
        <v>148.49777554499494</v>
      </c>
      <c r="BC28" s="681">
        <v>57.073000077291169</v>
      </c>
      <c r="BD28" s="681">
        <v>1530.268548501328</v>
      </c>
    </row>
    <row r="29" spans="1:56" ht="17.100000000000001" customHeight="1">
      <c r="A29" s="1392" t="s">
        <v>26</v>
      </c>
      <c r="B29" s="1392"/>
      <c r="C29" s="1392"/>
      <c r="D29" s="813"/>
      <c r="E29" s="835"/>
      <c r="F29" s="1039"/>
      <c r="G29" s="1040"/>
      <c r="H29" s="1040"/>
      <c r="I29" s="1040"/>
      <c r="J29" s="1042"/>
      <c r="K29" s="1040"/>
      <c r="L29" s="1040"/>
      <c r="M29" s="1040"/>
      <c r="N29" s="1040"/>
      <c r="O29" s="1040"/>
      <c r="P29" s="1040"/>
      <c r="Q29" s="1040"/>
      <c r="R29" s="1031"/>
      <c r="S29" s="1392" t="s">
        <v>26</v>
      </c>
      <c r="T29" s="1392"/>
      <c r="U29" s="1392"/>
      <c r="V29" s="690"/>
      <c r="W29" s="1040"/>
      <c r="X29" s="1040"/>
      <c r="Y29" s="1040"/>
      <c r="Z29" s="1040"/>
      <c r="AA29" s="1040"/>
      <c r="AB29" s="1031"/>
      <c r="AC29" s="1031"/>
      <c r="AD29" s="1031"/>
      <c r="AE29" s="1031"/>
      <c r="AF29" s="1031"/>
      <c r="AG29" s="1031"/>
      <c r="AH29" s="1040"/>
      <c r="AI29" s="1040"/>
      <c r="AJ29" s="1040"/>
      <c r="AL29" s="832"/>
      <c r="AM29" s="833"/>
      <c r="AN29" s="833"/>
      <c r="AO29" s="833"/>
      <c r="AP29" s="833"/>
      <c r="AQ29" s="833"/>
      <c r="AR29" s="833"/>
      <c r="AS29" s="833"/>
      <c r="AT29" s="833"/>
      <c r="AU29" s="833"/>
      <c r="AV29" s="833"/>
      <c r="AW29" s="833"/>
      <c r="AX29" s="833"/>
      <c r="AY29" s="833"/>
      <c r="AZ29" s="833"/>
      <c r="BA29" s="833"/>
      <c r="BB29" s="833"/>
    </row>
    <row r="30" spans="1:56" ht="17.100000000000001" customHeight="1">
      <c r="A30" s="695"/>
      <c r="B30" s="836" t="s">
        <v>81</v>
      </c>
      <c r="C30" s="695"/>
      <c r="D30" s="834"/>
      <c r="E30" s="835"/>
      <c r="F30" s="1039">
        <v>2355.0000000352379</v>
      </c>
      <c r="G30" s="1040">
        <v>100</v>
      </c>
      <c r="H30" s="1040">
        <v>47.057740558160837</v>
      </c>
      <c r="I30" s="1040">
        <v>52.942259441838942</v>
      </c>
      <c r="J30" s="1041">
        <f t="shared" si="0"/>
        <v>1246.7902098739628</v>
      </c>
      <c r="K30" s="1040">
        <v>13.451375733741097</v>
      </c>
      <c r="L30" s="1040">
        <v>24.128674495597792</v>
      </c>
      <c r="M30" s="1040">
        <v>26.779827402833444</v>
      </c>
      <c r="N30" s="1040">
        <v>16.400115428165197</v>
      </c>
      <c r="O30" s="1040">
        <v>27.814899611961792</v>
      </c>
      <c r="P30" s="1040">
        <v>17.958582266934751</v>
      </c>
      <c r="Q30" s="1040">
        <v>21.290315855994617</v>
      </c>
      <c r="R30" s="1031">
        <v>13.081382331787307</v>
      </c>
      <c r="S30" s="695"/>
      <c r="T30" s="966" t="s">
        <v>81</v>
      </c>
      <c r="U30" s="695"/>
      <c r="V30" s="696"/>
      <c r="W30" s="1040">
        <v>5.5549707892429971</v>
      </c>
      <c r="X30" s="1040">
        <v>12.037357555120447</v>
      </c>
      <c r="Y30" s="1040">
        <v>5.931487185301954</v>
      </c>
      <c r="Z30" s="1040">
        <v>3.1136372955216309</v>
      </c>
      <c r="AA30" s="1040">
        <v>0</v>
      </c>
      <c r="AB30" s="1031">
        <v>25.759081633669993</v>
      </c>
      <c r="AC30" s="1031">
        <v>2.0627573047829455</v>
      </c>
      <c r="AD30" s="1031">
        <v>7.4912952050261783</v>
      </c>
      <c r="AE30" s="1031">
        <v>4.4087686982924712</v>
      </c>
      <c r="AF30" s="1031">
        <v>14.828098733319742</v>
      </c>
      <c r="AG30" s="1031">
        <v>11.434017432699967</v>
      </c>
      <c r="AH30" s="1040">
        <v>4.9940932427778781</v>
      </c>
      <c r="AI30" s="1040">
        <v>8.7888116348892176</v>
      </c>
      <c r="AJ30" s="1040">
        <v>2.2568507041385764</v>
      </c>
      <c r="AL30" s="832">
        <v>1763</v>
      </c>
      <c r="AM30" s="833">
        <v>870.70879702346508</v>
      </c>
      <c r="AN30" s="833">
        <v>157.85413818255407</v>
      </c>
      <c r="AO30" s="833">
        <v>112.99555224031444</v>
      </c>
      <c r="AP30" s="833">
        <v>91.09850203593713</v>
      </c>
      <c r="AQ30" s="833">
        <v>808.89313425078399</v>
      </c>
      <c r="AR30" s="833">
        <v>496.67173390697656</v>
      </c>
      <c r="AS30" s="833">
        <v>705.10210066595027</v>
      </c>
      <c r="AT30" s="833">
        <v>427.20574654869972</v>
      </c>
      <c r="AU30" s="833">
        <v>107.87386760385537</v>
      </c>
      <c r="AV30" s="833">
        <v>75.096039610889179</v>
      </c>
      <c r="AW30" s="833">
        <v>196.82316735587392</v>
      </c>
      <c r="AX30" s="833">
        <v>468.90851119123209</v>
      </c>
      <c r="AY30" s="833">
        <v>197.96755693874107</v>
      </c>
      <c r="AZ30" s="833">
        <v>33.183483037181432</v>
      </c>
      <c r="BA30" s="833">
        <v>47.135962917350177</v>
      </c>
      <c r="BB30" s="833">
        <v>28.201692309718116</v>
      </c>
      <c r="BC30" s="681">
        <v>40.77154550302015</v>
      </c>
      <c r="BD30" s="681">
        <v>449.68635136235122</v>
      </c>
    </row>
    <row r="31" spans="1:56" ht="17.100000000000001" customHeight="1">
      <c r="A31" s="695"/>
      <c r="B31" s="836" t="s">
        <v>82</v>
      </c>
      <c r="C31" s="695"/>
      <c r="D31" s="834"/>
      <c r="E31" s="835"/>
      <c r="F31" s="1039">
        <v>1086.9999999798126</v>
      </c>
      <c r="G31" s="1040">
        <v>100</v>
      </c>
      <c r="H31" s="1040">
        <v>47.009234611138609</v>
      </c>
      <c r="I31" s="1040">
        <v>52.990765388861561</v>
      </c>
      <c r="J31" s="1041">
        <f t="shared" si="0"/>
        <v>576.00961976622773</v>
      </c>
      <c r="K31" s="1040">
        <v>19.366350958567775</v>
      </c>
      <c r="L31" s="1040">
        <v>23.586279808886879</v>
      </c>
      <c r="M31" s="1040">
        <v>32.462940709452837</v>
      </c>
      <c r="N31" s="1040">
        <v>12.91532463729588</v>
      </c>
      <c r="O31" s="1040">
        <v>32.040279865652529</v>
      </c>
      <c r="P31" s="1040">
        <v>18.418148203223296</v>
      </c>
      <c r="Q31" s="1040">
        <v>20.406650613198718</v>
      </c>
      <c r="R31" s="1031">
        <v>11.615590124605117</v>
      </c>
      <c r="S31" s="695"/>
      <c r="T31" s="966" t="s">
        <v>82</v>
      </c>
      <c r="U31" s="695"/>
      <c r="V31" s="696"/>
      <c r="W31" s="1040">
        <v>2.4721493575329214</v>
      </c>
      <c r="X31" s="1040">
        <v>6.4200033199031532</v>
      </c>
      <c r="Y31" s="1040">
        <v>6.4060430779968147</v>
      </c>
      <c r="Z31" s="1040">
        <v>1.9205628479268493</v>
      </c>
      <c r="AA31" s="1040">
        <v>0</v>
      </c>
      <c r="AB31" s="1031">
        <v>27.82880739943996</v>
      </c>
      <c r="AC31" s="1031">
        <v>2.3378541633832963</v>
      </c>
      <c r="AD31" s="1031">
        <v>6.4562279279350765</v>
      </c>
      <c r="AE31" s="1031">
        <v>3.6701612049847494</v>
      </c>
      <c r="AF31" s="1031">
        <v>11.139871973772522</v>
      </c>
      <c r="AG31" s="1031">
        <v>12.072650417631632</v>
      </c>
      <c r="AH31" s="1040">
        <v>5.1706405663218593</v>
      </c>
      <c r="AI31" s="1040">
        <v>10.734390681076285</v>
      </c>
      <c r="AJ31" s="1040">
        <v>1.9814606657295379</v>
      </c>
      <c r="AL31" s="832">
        <v>1099</v>
      </c>
      <c r="AM31" s="833">
        <v>545.88070980939415</v>
      </c>
      <c r="AN31" s="833">
        <v>81.286565926425084</v>
      </c>
      <c r="AO31" s="833">
        <v>77.825275774166414</v>
      </c>
      <c r="AP31" s="833">
        <v>53.82620356813517</v>
      </c>
      <c r="AQ31" s="833">
        <v>478.24426898327698</v>
      </c>
      <c r="AR31" s="833">
        <v>254.75082799487049</v>
      </c>
      <c r="AS31" s="833">
        <v>439.98450799425723</v>
      </c>
      <c r="AT31" s="833">
        <v>315.32988917225464</v>
      </c>
      <c r="AU31" s="833">
        <v>90.660666786572421</v>
      </c>
      <c r="AV31" s="833">
        <v>43.120957911361366</v>
      </c>
      <c r="AW31" s="833">
        <v>72.440987469182488</v>
      </c>
      <c r="AX31" s="833">
        <v>253.83520022789202</v>
      </c>
      <c r="AY31" s="833">
        <v>184.10881672490444</v>
      </c>
      <c r="AZ31" s="833">
        <v>23.204194646149862</v>
      </c>
      <c r="BA31" s="833">
        <v>16.481862000542463</v>
      </c>
      <c r="BB31" s="833">
        <v>37.52982639647238</v>
      </c>
      <c r="BC31" s="681">
        <v>20.726669128018607</v>
      </c>
      <c r="BD31" s="681">
        <v>297.1060563583427</v>
      </c>
    </row>
    <row r="32" spans="1:56" ht="17.100000000000001" customHeight="1">
      <c r="A32" s="695"/>
      <c r="B32" s="836" t="s">
        <v>83</v>
      </c>
      <c r="C32" s="695"/>
      <c r="D32" s="834"/>
      <c r="E32" s="835"/>
      <c r="F32" s="1039">
        <v>6123.0000000159853</v>
      </c>
      <c r="G32" s="1040">
        <v>100</v>
      </c>
      <c r="H32" s="1040">
        <v>52.460724045577798</v>
      </c>
      <c r="I32" s="1040">
        <v>47.539275954422408</v>
      </c>
      <c r="J32" s="1041">
        <f t="shared" si="0"/>
        <v>2910.8298666968831</v>
      </c>
      <c r="K32" s="1040">
        <v>11.850512463251945</v>
      </c>
      <c r="L32" s="1040">
        <v>19.009830466383054</v>
      </c>
      <c r="M32" s="1040">
        <v>26.321216148575306</v>
      </c>
      <c r="N32" s="1040">
        <v>9.233037028056934</v>
      </c>
      <c r="O32" s="1040">
        <v>27.114263797447833</v>
      </c>
      <c r="P32" s="1040">
        <v>15.910049923990636</v>
      </c>
      <c r="Q32" s="1040">
        <v>19.154385003032708</v>
      </c>
      <c r="R32" s="1031">
        <v>13.536825235510685</v>
      </c>
      <c r="S32" s="695"/>
      <c r="T32" s="966" t="s">
        <v>83</v>
      </c>
      <c r="U32" s="695"/>
      <c r="V32" s="696"/>
      <c r="W32" s="1040">
        <v>4.0543541438506265</v>
      </c>
      <c r="X32" s="1040">
        <v>4.6583341100307489</v>
      </c>
      <c r="Y32" s="1040">
        <v>2.9721275433320664</v>
      </c>
      <c r="Z32" s="1040">
        <v>6.1843342374496446</v>
      </c>
      <c r="AA32" s="1040">
        <v>4.4766014220602299</v>
      </c>
      <c r="AB32" s="1031">
        <v>25.57539674118388</v>
      </c>
      <c r="AC32" s="1031">
        <v>0.85558133329119002</v>
      </c>
      <c r="AD32" s="1031">
        <v>5.43854122091573</v>
      </c>
      <c r="AE32" s="1031">
        <v>3.5165213652664171</v>
      </c>
      <c r="AF32" s="1031">
        <v>5.6889175973683983</v>
      </c>
      <c r="AG32" s="1031">
        <v>5.2963302665695409</v>
      </c>
      <c r="AH32" s="1040">
        <v>2.5517974195810322</v>
      </c>
      <c r="AI32" s="1040">
        <v>8.7453746364906362</v>
      </c>
      <c r="AJ32" s="1040">
        <v>1.0868813613987085</v>
      </c>
      <c r="AL32" s="832">
        <v>5313</v>
      </c>
      <c r="AM32" s="833">
        <v>2560.2332801489679</v>
      </c>
      <c r="AN32" s="833">
        <v>344.54720405993982</v>
      </c>
      <c r="AO32" s="833">
        <v>284.99902043375346</v>
      </c>
      <c r="AP32" s="833">
        <v>404.56258287446968</v>
      </c>
      <c r="AQ32" s="833">
        <v>2635.763775093993</v>
      </c>
      <c r="AR32" s="833">
        <v>1511.6190821586922</v>
      </c>
      <c r="AS32" s="833">
        <v>1822.7017423556269</v>
      </c>
      <c r="AT32" s="833">
        <v>1148.6207823052839</v>
      </c>
      <c r="AU32" s="833">
        <v>226.97912262546356</v>
      </c>
      <c r="AV32" s="833">
        <v>207.69471513245961</v>
      </c>
      <c r="AW32" s="833">
        <v>332.0263560261958</v>
      </c>
      <c r="AX32" s="833">
        <v>1391.7641671631718</v>
      </c>
      <c r="AY32" s="833">
        <v>1002.7387825390592</v>
      </c>
      <c r="AZ32" s="833">
        <v>142.35616547785804</v>
      </c>
      <c r="BA32" s="833">
        <v>98.627709879195635</v>
      </c>
      <c r="BB32" s="833">
        <v>318.3261653359877</v>
      </c>
      <c r="BC32" s="681">
        <v>87.281386477306512</v>
      </c>
      <c r="BD32" s="681">
        <v>1591.2613455736257</v>
      </c>
    </row>
    <row r="33" spans="1:56" ht="17.100000000000001" customHeight="1">
      <c r="A33" s="695"/>
      <c r="B33" s="836" t="s">
        <v>344</v>
      </c>
      <c r="C33" s="695"/>
      <c r="D33" s="834"/>
      <c r="E33" s="835"/>
      <c r="F33" s="1039">
        <v>5866.0000000001492</v>
      </c>
      <c r="G33" s="1040">
        <v>100</v>
      </c>
      <c r="H33" s="1040">
        <v>55.959065754535828</v>
      </c>
      <c r="I33" s="1040">
        <v>44.040934245464349</v>
      </c>
      <c r="J33" s="1041">
        <f t="shared" si="0"/>
        <v>2583.4412028390043</v>
      </c>
      <c r="K33" s="1040">
        <v>8.5573590997753488</v>
      </c>
      <c r="L33" s="1040">
        <v>19.316317692858366</v>
      </c>
      <c r="M33" s="1040">
        <v>27.522323078608252</v>
      </c>
      <c r="N33" s="1040">
        <v>6.517984092380277</v>
      </c>
      <c r="O33" s="1040">
        <v>21.82661877826164</v>
      </c>
      <c r="P33" s="1040">
        <v>16.501989735198919</v>
      </c>
      <c r="Q33" s="1040">
        <v>19.292396305503484</v>
      </c>
      <c r="R33" s="1031">
        <v>10.374688041167223</v>
      </c>
      <c r="S33" s="695"/>
      <c r="T33" s="966" t="s">
        <v>344</v>
      </c>
      <c r="U33" s="695"/>
      <c r="V33" s="696"/>
      <c r="W33" s="1040">
        <v>3.6185570672317064</v>
      </c>
      <c r="X33" s="1040">
        <v>2.0068170274336237</v>
      </c>
      <c r="Y33" s="1040">
        <v>2.9046192076293558</v>
      </c>
      <c r="Z33" s="1040">
        <v>5.2433125736058264</v>
      </c>
      <c r="AA33" s="1040">
        <v>0</v>
      </c>
      <c r="AB33" s="1031">
        <v>22.785932583191364</v>
      </c>
      <c r="AC33" s="1031">
        <v>1.3181112689578758</v>
      </c>
      <c r="AD33" s="1031">
        <v>2.2963728885797838</v>
      </c>
      <c r="AE33" s="1031">
        <v>0.99300736659906019</v>
      </c>
      <c r="AF33" s="1031">
        <v>2.2604511301796943</v>
      </c>
      <c r="AG33" s="1031">
        <v>3.0409523976600541</v>
      </c>
      <c r="AH33" s="1040">
        <v>1.2589363509417362</v>
      </c>
      <c r="AI33" s="1040">
        <v>7.9456812473914065</v>
      </c>
      <c r="AJ33" s="1040">
        <v>1.2980950025204365</v>
      </c>
      <c r="AL33" s="832">
        <v>5222.9999999999909</v>
      </c>
      <c r="AM33" s="833">
        <v>2140.0827053948096</v>
      </c>
      <c r="AN33" s="833">
        <v>133.0198317124412</v>
      </c>
      <c r="AO33" s="833">
        <v>404.26538074368437</v>
      </c>
      <c r="AP33" s="833">
        <v>614.34198627240448</v>
      </c>
      <c r="AQ33" s="833">
        <v>2586.3296097169373</v>
      </c>
      <c r="AR33" s="833">
        <v>1336.5456022603228</v>
      </c>
      <c r="AS33" s="833">
        <v>1517.1626096397129</v>
      </c>
      <c r="AT33" s="833">
        <v>1290.510054605081</v>
      </c>
      <c r="AU33" s="833">
        <v>238.82332471129286</v>
      </c>
      <c r="AV33" s="833">
        <v>71.928900388306332</v>
      </c>
      <c r="AW33" s="833">
        <v>218.75227364411217</v>
      </c>
      <c r="AX33" s="833">
        <v>1156.528465266277</v>
      </c>
      <c r="AY33" s="833">
        <v>639.32676416637321</v>
      </c>
      <c r="AZ33" s="833">
        <v>142.22078492599459</v>
      </c>
      <c r="BA33" s="833">
        <v>43.792570222208653</v>
      </c>
      <c r="BB33" s="833">
        <v>136.11534561097673</v>
      </c>
      <c r="BC33" s="681">
        <v>57.073000077291169</v>
      </c>
      <c r="BD33" s="681">
        <v>1669.7841076287166</v>
      </c>
    </row>
    <row r="34" spans="1:56" ht="17.100000000000001" customHeight="1">
      <c r="A34" s="695"/>
      <c r="B34" s="836" t="s">
        <v>343</v>
      </c>
      <c r="C34" s="695"/>
      <c r="D34" s="834"/>
      <c r="E34" s="835"/>
      <c r="F34" s="1039">
        <v>398</v>
      </c>
      <c r="G34" s="1040">
        <v>100</v>
      </c>
      <c r="H34" s="1040">
        <v>46.733668341708544</v>
      </c>
      <c r="I34" s="1040">
        <v>53.266331658291456</v>
      </c>
      <c r="J34" s="1041">
        <f t="shared" si="0"/>
        <v>212</v>
      </c>
      <c r="K34" s="1040">
        <v>11.557788944723619</v>
      </c>
      <c r="L34" s="1040">
        <v>22.361809045226131</v>
      </c>
      <c r="M34" s="1040">
        <v>35.175879396984925</v>
      </c>
      <c r="N34" s="1040">
        <v>10.804020100502512</v>
      </c>
      <c r="O34" s="1040">
        <v>33.417085427135682</v>
      </c>
      <c r="P34" s="1040">
        <v>24.120603015075375</v>
      </c>
      <c r="Q34" s="1040">
        <v>24.874371859296481</v>
      </c>
      <c r="R34" s="1031">
        <v>16.08040201005025</v>
      </c>
      <c r="S34" s="695"/>
      <c r="T34" s="966" t="s">
        <v>343</v>
      </c>
      <c r="U34" s="695"/>
      <c r="V34" s="696"/>
      <c r="W34" s="1040">
        <v>2.7638190954773871</v>
      </c>
      <c r="X34" s="1040">
        <v>7.7889447236180906</v>
      </c>
      <c r="Y34" s="1040">
        <v>4.0201005025125625</v>
      </c>
      <c r="Z34" s="1040">
        <v>3.5175879396984926</v>
      </c>
      <c r="AA34" s="1040">
        <v>0</v>
      </c>
      <c r="AB34" s="1031">
        <v>20.854271356783919</v>
      </c>
      <c r="AC34" s="1031">
        <v>3.0150753768844218</v>
      </c>
      <c r="AD34" s="1031">
        <v>8.291457286432161</v>
      </c>
      <c r="AE34" s="1031">
        <v>2.7638190954773871</v>
      </c>
      <c r="AF34" s="1031">
        <v>8.291457286432161</v>
      </c>
      <c r="AG34" s="1031">
        <v>12.060301507537687</v>
      </c>
      <c r="AH34" s="1040">
        <v>4.5226130653266337</v>
      </c>
      <c r="AI34" s="1040">
        <v>8.291457286432161</v>
      </c>
      <c r="AJ34" s="1040">
        <v>2.2613065326633168</v>
      </c>
      <c r="AL34" s="832">
        <v>217</v>
      </c>
      <c r="AM34" s="833">
        <v>91.97</v>
      </c>
      <c r="AN34" s="833">
        <v>10</v>
      </c>
      <c r="AO34" s="833">
        <v>19</v>
      </c>
      <c r="AP34" s="833">
        <v>7</v>
      </c>
      <c r="AQ34" s="833">
        <v>107.23</v>
      </c>
      <c r="AR34" s="833">
        <v>59.4</v>
      </c>
      <c r="AS34" s="833">
        <v>63.63</v>
      </c>
      <c r="AT34" s="833">
        <v>55.31</v>
      </c>
      <c r="AU34" s="833">
        <v>13</v>
      </c>
      <c r="AV34" s="833">
        <v>11</v>
      </c>
      <c r="AW34" s="833">
        <v>14.16</v>
      </c>
      <c r="AX34" s="833">
        <v>66.08</v>
      </c>
      <c r="AY34" s="833">
        <v>26.32</v>
      </c>
      <c r="AZ34" s="833">
        <v>8</v>
      </c>
      <c r="BA34" s="833">
        <v>5</v>
      </c>
      <c r="BB34" s="833">
        <v>3</v>
      </c>
      <c r="BC34" s="681">
        <v>5</v>
      </c>
      <c r="BD34" s="681">
        <v>70.62</v>
      </c>
    </row>
    <row r="35" spans="1:56" ht="17.100000000000001" customHeight="1">
      <c r="A35" s="1392" t="s">
        <v>27</v>
      </c>
      <c r="B35" s="1392"/>
      <c r="C35" s="1392"/>
      <c r="D35" s="813"/>
      <c r="E35" s="835"/>
      <c r="F35" s="1039"/>
      <c r="G35" s="1040"/>
      <c r="H35" s="1040"/>
      <c r="I35" s="1040"/>
      <c r="J35" s="1042"/>
      <c r="K35" s="1040"/>
      <c r="L35" s="1040"/>
      <c r="M35" s="1040"/>
      <c r="N35" s="1040"/>
      <c r="O35" s="1040"/>
      <c r="P35" s="1040"/>
      <c r="Q35" s="1040"/>
      <c r="R35" s="1031"/>
      <c r="S35" s="1392" t="s">
        <v>27</v>
      </c>
      <c r="T35" s="1392"/>
      <c r="U35" s="1392"/>
      <c r="V35" s="690"/>
      <c r="W35" s="1040"/>
      <c r="X35" s="1040"/>
      <c r="Y35" s="1040"/>
      <c r="Z35" s="1040"/>
      <c r="AA35" s="1040"/>
      <c r="AB35" s="1031"/>
      <c r="AC35" s="1031"/>
      <c r="AD35" s="1031"/>
      <c r="AE35" s="1031"/>
      <c r="AF35" s="1031"/>
      <c r="AG35" s="1031"/>
      <c r="AH35" s="1040"/>
      <c r="AI35" s="1040"/>
      <c r="AJ35" s="1040"/>
      <c r="AL35" s="832"/>
      <c r="AM35" s="833"/>
      <c r="AN35" s="833"/>
      <c r="AO35" s="833"/>
      <c r="AP35" s="833"/>
      <c r="AQ35" s="833"/>
      <c r="AR35" s="833"/>
      <c r="AS35" s="833"/>
      <c r="AT35" s="833"/>
      <c r="AU35" s="833"/>
      <c r="AV35" s="833"/>
      <c r="AW35" s="833"/>
      <c r="AX35" s="833"/>
      <c r="AY35" s="833"/>
      <c r="AZ35" s="833"/>
      <c r="BA35" s="833"/>
      <c r="BB35" s="833"/>
    </row>
    <row r="36" spans="1:56" ht="17.100000000000001" customHeight="1">
      <c r="A36" s="1120" t="s">
        <v>65</v>
      </c>
      <c r="B36" s="1120"/>
      <c r="C36" s="697"/>
      <c r="D36" s="813"/>
      <c r="E36" s="835"/>
      <c r="F36" s="1039">
        <v>15461.000000061826</v>
      </c>
      <c r="G36" s="1040">
        <v>100</v>
      </c>
      <c r="H36" s="1040">
        <v>52.052243453314027</v>
      </c>
      <c r="I36" s="1040">
        <v>47.947756546685902</v>
      </c>
      <c r="J36" s="1041">
        <f t="shared" si="0"/>
        <v>7413.202639712752</v>
      </c>
      <c r="K36" s="1040">
        <v>11.396769798419815</v>
      </c>
      <c r="L36" s="1040">
        <v>20.504049670637283</v>
      </c>
      <c r="M36" s="1040">
        <v>27.620696829827079</v>
      </c>
      <c r="N36" s="1040">
        <v>9.6940437308386951</v>
      </c>
      <c r="O36" s="1040">
        <v>26.176929040345275</v>
      </c>
      <c r="P36" s="1040">
        <v>17.05355021763328</v>
      </c>
      <c r="Q36" s="1040">
        <v>19.898541433540057</v>
      </c>
      <c r="R36" s="1031">
        <v>12.394912654509898</v>
      </c>
      <c r="S36" s="1120" t="s">
        <v>65</v>
      </c>
      <c r="T36" s="1120"/>
      <c r="U36" s="697"/>
      <c r="V36" s="690"/>
      <c r="W36" s="1040">
        <v>3.992008844145059</v>
      </c>
      <c r="X36" s="1040">
        <v>5.0916169128608644</v>
      </c>
      <c r="Y36" s="1040">
        <v>3.6426398270948095</v>
      </c>
      <c r="Z36" s="1040">
        <v>5.0348759937302523</v>
      </c>
      <c r="AA36" s="1040">
        <v>1.7728627195677342</v>
      </c>
      <c r="AB36" s="1031">
        <v>25.01675359920635</v>
      </c>
      <c r="AC36" s="1031">
        <v>1.3951106743265922</v>
      </c>
      <c r="AD36" s="1031">
        <v>4.8334927382122892</v>
      </c>
      <c r="AE36" s="1031">
        <v>2.7701155841316809</v>
      </c>
      <c r="AF36" s="1031">
        <v>6.3496709223700458</v>
      </c>
      <c r="AG36" s="1031">
        <v>6.1521078225675669</v>
      </c>
      <c r="AH36" s="1040">
        <v>2.6196361066807792</v>
      </c>
      <c r="AI36" s="1040">
        <v>8.7137461462143069</v>
      </c>
      <c r="AJ36" s="1040">
        <v>1.4642216552933252</v>
      </c>
      <c r="AL36" s="832">
        <v>13420.999999999927</v>
      </c>
      <c r="AM36" s="833">
        <v>6065.4704290854961</v>
      </c>
      <c r="AN36" s="833">
        <v>680.06280317249957</v>
      </c>
      <c r="AO36" s="833">
        <v>877.55358362229822</v>
      </c>
      <c r="AP36" s="833">
        <v>1155.8292747509465</v>
      </c>
      <c r="AQ36" s="833">
        <v>6504.194965260187</v>
      </c>
      <c r="AR36" s="833">
        <v>3570.423955181629</v>
      </c>
      <c r="AS36" s="833">
        <v>4464.9100745795959</v>
      </c>
      <c r="AT36" s="833">
        <v>3172.3055865553729</v>
      </c>
      <c r="AU36" s="833">
        <v>630.38698172718432</v>
      </c>
      <c r="AV36" s="833">
        <v>388.30896747339631</v>
      </c>
      <c r="AW36" s="833">
        <v>794.13949335612415</v>
      </c>
      <c r="AX36" s="833">
        <v>3260.287862835919</v>
      </c>
      <c r="AY36" s="833">
        <v>1995.9302747994564</v>
      </c>
      <c r="AZ36" s="833">
        <v>322.9329825175638</v>
      </c>
      <c r="BA36" s="833">
        <v>206.98810501929697</v>
      </c>
      <c r="BB36" s="833">
        <v>500.6413840835346</v>
      </c>
      <c r="BC36" s="681">
        <v>168.80260118563641</v>
      </c>
      <c r="BD36" s="681">
        <v>4048.8945697837953</v>
      </c>
    </row>
    <row r="37" spans="1:56" ht="17.100000000000001" customHeight="1">
      <c r="A37" s="7"/>
      <c r="B37" s="98" t="s">
        <v>28</v>
      </c>
      <c r="C37" s="697"/>
      <c r="D37" s="813"/>
      <c r="E37" s="835"/>
      <c r="F37" s="1039">
        <v>1489.0000000407915</v>
      </c>
      <c r="G37" s="1040">
        <v>100</v>
      </c>
      <c r="H37" s="1040">
        <v>45.314574941164565</v>
      </c>
      <c r="I37" s="1040">
        <v>54.685425058835605</v>
      </c>
      <c r="J37" s="1041">
        <f t="shared" si="0"/>
        <v>814.26597914836918</v>
      </c>
      <c r="K37" s="1040">
        <v>12.954929819066043</v>
      </c>
      <c r="L37" s="1040">
        <v>22.811632987436418</v>
      </c>
      <c r="M37" s="1040">
        <v>28.195318423457742</v>
      </c>
      <c r="N37" s="1040">
        <v>11.506256816064916</v>
      </c>
      <c r="O37" s="1040">
        <v>32.737961414917777</v>
      </c>
      <c r="P37" s="1040">
        <v>21.992698171306003</v>
      </c>
      <c r="Q37" s="1040">
        <v>22.722448280831365</v>
      </c>
      <c r="R37" s="1031">
        <v>14.77551616588417</v>
      </c>
      <c r="S37" s="7"/>
      <c r="T37" s="960" t="s">
        <v>28</v>
      </c>
      <c r="U37" s="697"/>
      <c r="V37" s="690"/>
      <c r="W37" s="1040">
        <v>5.5450179335726473</v>
      </c>
      <c r="X37" s="1040">
        <v>7.9203181364272579</v>
      </c>
      <c r="Y37" s="1040">
        <v>4.2509803237388892</v>
      </c>
      <c r="Z37" s="1040">
        <v>5.9693417628461773</v>
      </c>
      <c r="AA37" s="1040">
        <v>3.6774731872569353</v>
      </c>
      <c r="AB37" s="1031">
        <v>28.289300212238889</v>
      </c>
      <c r="AC37" s="1031">
        <v>0.37389032175130493</v>
      </c>
      <c r="AD37" s="1031">
        <v>4.3758207841404655</v>
      </c>
      <c r="AE37" s="1031">
        <v>2.7990340158537177</v>
      </c>
      <c r="AF37" s="1031">
        <v>6.5845946417230472</v>
      </c>
      <c r="AG37" s="1031">
        <v>7.8687216994084128</v>
      </c>
      <c r="AH37" s="1040">
        <v>4.6608838293190633</v>
      </c>
      <c r="AI37" s="1040">
        <v>10.003709401740068</v>
      </c>
      <c r="AJ37" s="1040">
        <v>0.51518623200784741</v>
      </c>
      <c r="AL37" s="832">
        <v>4652.0000000000064</v>
      </c>
      <c r="AM37" s="833">
        <v>1952.2260932037379</v>
      </c>
      <c r="AN37" s="833">
        <v>244.79035531946982</v>
      </c>
      <c r="AO37" s="833">
        <v>207.52872993562849</v>
      </c>
      <c r="AP37" s="833">
        <v>386.4568516326699</v>
      </c>
      <c r="AQ37" s="833">
        <v>2199.2320891667905</v>
      </c>
      <c r="AR37" s="833">
        <v>1082.021584822621</v>
      </c>
      <c r="AS37" s="833">
        <v>1383.521764080278</v>
      </c>
      <c r="AT37" s="833">
        <v>942.14036164142635</v>
      </c>
      <c r="AU37" s="833">
        <v>192.59483309108558</v>
      </c>
      <c r="AV37" s="833">
        <v>127.42228824896483</v>
      </c>
      <c r="AW37" s="833">
        <v>272.36518780311167</v>
      </c>
      <c r="AX37" s="833">
        <v>1160.5903451809311</v>
      </c>
      <c r="AY37" s="833">
        <v>570.46312189101707</v>
      </c>
      <c r="AZ37" s="833">
        <v>93.075519856564199</v>
      </c>
      <c r="BA37" s="833">
        <v>79.115588066954587</v>
      </c>
      <c r="BB37" s="833">
        <v>129.19608163271181</v>
      </c>
      <c r="BC37" s="681">
        <v>67.3488288789476</v>
      </c>
      <c r="BD37" s="681">
        <v>1576.5451284598782</v>
      </c>
    </row>
    <row r="38" spans="1:56" ht="17.100000000000001" customHeight="1">
      <c r="A38" s="42"/>
      <c r="B38" s="42" t="s">
        <v>854</v>
      </c>
      <c r="C38" s="698"/>
      <c r="D38" s="834"/>
      <c r="E38" s="835"/>
      <c r="F38" s="1039">
        <v>1058.9999999899576</v>
      </c>
      <c r="G38" s="1040">
        <v>100</v>
      </c>
      <c r="H38" s="1040">
        <v>44.324044733433233</v>
      </c>
      <c r="I38" s="1040">
        <v>55.675955266566866</v>
      </c>
      <c r="J38" s="1041">
        <f t="shared" si="0"/>
        <v>589.60836626735193</v>
      </c>
      <c r="K38" s="1040">
        <v>13.188683650485435</v>
      </c>
      <c r="L38" s="1040">
        <v>20.578503348548555</v>
      </c>
      <c r="M38" s="1040">
        <v>34.359466903112093</v>
      </c>
      <c r="N38" s="1040">
        <v>11.116950180891045</v>
      </c>
      <c r="O38" s="1040">
        <v>37.107937361166371</v>
      </c>
      <c r="P38" s="1040">
        <v>21.348897689163742</v>
      </c>
      <c r="Q38" s="1040">
        <v>23.818005153141371</v>
      </c>
      <c r="R38" s="1031">
        <v>10.033417062726995</v>
      </c>
      <c r="S38" s="42"/>
      <c r="T38" s="42" t="s">
        <v>499</v>
      </c>
      <c r="U38" s="698"/>
      <c r="V38" s="696"/>
      <c r="W38" s="1040">
        <v>4.1079701228779761</v>
      </c>
      <c r="X38" s="1040">
        <v>6.3068339925611312</v>
      </c>
      <c r="Y38" s="1040">
        <v>2.2799286538739119</v>
      </c>
      <c r="Z38" s="1040">
        <v>7.6440514684418241</v>
      </c>
      <c r="AA38" s="1040">
        <v>1.3031161473211392</v>
      </c>
      <c r="AB38" s="1031">
        <v>22.607266987869817</v>
      </c>
      <c r="AC38" s="1031">
        <v>1.1189801699746371</v>
      </c>
      <c r="AD38" s="1031">
        <v>8.4113438030606975</v>
      </c>
      <c r="AE38" s="1031">
        <v>4.4316984352896469</v>
      </c>
      <c r="AF38" s="1031">
        <v>11.631932910478586</v>
      </c>
      <c r="AG38" s="1031">
        <v>10.017633327161759</v>
      </c>
      <c r="AH38" s="1040">
        <v>7.7206664502943303</v>
      </c>
      <c r="AI38" s="1040">
        <v>6.9917407022207572</v>
      </c>
      <c r="AJ38" s="1040">
        <v>2.0753331234541448</v>
      </c>
      <c r="AL38" s="832">
        <v>982</v>
      </c>
      <c r="AM38" s="833">
        <v>436.6775643931922</v>
      </c>
      <c r="AN38" s="833">
        <v>86.481866068380199</v>
      </c>
      <c r="AO38" s="833">
        <v>45.894207351769644</v>
      </c>
      <c r="AP38" s="833">
        <v>59.87707956488515</v>
      </c>
      <c r="AQ38" s="833">
        <v>465.41319227939067</v>
      </c>
      <c r="AR38" s="833">
        <v>202.92680569192066</v>
      </c>
      <c r="AS38" s="833">
        <v>312.71247389742189</v>
      </c>
      <c r="AT38" s="833">
        <v>222.85687666774817</v>
      </c>
      <c r="AU38" s="833">
        <v>44.568374476128255</v>
      </c>
      <c r="AV38" s="833">
        <v>32.962702064809179</v>
      </c>
      <c r="AW38" s="833">
        <v>130.02467236678689</v>
      </c>
      <c r="AX38" s="833">
        <v>259.04205147072861</v>
      </c>
      <c r="AY38" s="833">
        <v>128.36562895355712</v>
      </c>
      <c r="AZ38" s="833">
        <v>33.322846992345411</v>
      </c>
      <c r="BA38" s="833">
        <v>10.447359735973599</v>
      </c>
      <c r="BB38" s="833">
        <v>12.180693069306923</v>
      </c>
      <c r="BC38" s="681">
        <v>20.790833791025268</v>
      </c>
      <c r="BD38" s="681">
        <v>351.03549872164342</v>
      </c>
    </row>
    <row r="39" spans="1:56" ht="17.100000000000001" customHeight="1">
      <c r="A39" s="42"/>
      <c r="B39" s="42" t="s">
        <v>855</v>
      </c>
      <c r="C39" s="698"/>
      <c r="D39" s="834"/>
      <c r="E39" s="835"/>
      <c r="F39" s="1039">
        <v>1206.0000000083733</v>
      </c>
      <c r="G39" s="1040">
        <v>100</v>
      </c>
      <c r="H39" s="1040">
        <v>47.673314808987435</v>
      </c>
      <c r="I39" s="1040">
        <v>52.326685191012558</v>
      </c>
      <c r="J39" s="1041">
        <f t="shared" si="0"/>
        <v>631.05982340799289</v>
      </c>
      <c r="K39" s="1040">
        <v>11.77271274338989</v>
      </c>
      <c r="L39" s="1040">
        <v>16.674831223323537</v>
      </c>
      <c r="M39" s="1040">
        <v>31.995162152635665</v>
      </c>
      <c r="N39" s="1040">
        <v>7.3251217909034185</v>
      </c>
      <c r="O39" s="1040">
        <v>21.74696548632447</v>
      </c>
      <c r="P39" s="1040">
        <v>19.296116331630962</v>
      </c>
      <c r="Q39" s="1040">
        <v>15.56685813938592</v>
      </c>
      <c r="R39" s="1031">
        <v>11.402823814012827</v>
      </c>
      <c r="S39" s="42"/>
      <c r="T39" s="42" t="s">
        <v>855</v>
      </c>
      <c r="U39" s="698"/>
      <c r="V39" s="696"/>
      <c r="W39" s="1040">
        <v>1.5341714161696365</v>
      </c>
      <c r="X39" s="1040">
        <v>3.2996474908672448</v>
      </c>
      <c r="Y39" s="1040">
        <v>3.7954819904696526</v>
      </c>
      <c r="Z39" s="1040">
        <v>5.2138222836109573</v>
      </c>
      <c r="AA39" s="1040">
        <v>2.4090075936721118</v>
      </c>
      <c r="AB39" s="1031">
        <v>24.883508283713059</v>
      </c>
      <c r="AC39" s="1031">
        <v>3.708945693147597</v>
      </c>
      <c r="AD39" s="1031">
        <v>6.5046542031771644</v>
      </c>
      <c r="AE39" s="1031">
        <v>4.943392367638265</v>
      </c>
      <c r="AF39" s="1031">
        <v>6.3488296524331993</v>
      </c>
      <c r="AG39" s="1031">
        <v>5.5988757179416329</v>
      </c>
      <c r="AH39" s="1040">
        <v>4.573976042140333</v>
      </c>
      <c r="AI39" s="1040">
        <v>3.8417904094556423</v>
      </c>
      <c r="AJ39" s="1040">
        <v>3.6229997615047931</v>
      </c>
      <c r="AL39" s="832">
        <v>3669.9999999999945</v>
      </c>
      <c r="AM39" s="833">
        <v>1515.5485288105458</v>
      </c>
      <c r="AN39" s="833">
        <v>158.30848925108961</v>
      </c>
      <c r="AO39" s="833">
        <v>161.63452258385877</v>
      </c>
      <c r="AP39" s="833">
        <v>326.57977206778475</v>
      </c>
      <c r="AQ39" s="833">
        <v>1733.818896887399</v>
      </c>
      <c r="AR39" s="833">
        <v>879.0947791307002</v>
      </c>
      <c r="AS39" s="833">
        <v>1070.8092901828556</v>
      </c>
      <c r="AT39" s="833">
        <v>719.28348497367858</v>
      </c>
      <c r="AU39" s="833">
        <v>148.02645861495733</v>
      </c>
      <c r="AV39" s="833">
        <v>94.45958618415564</v>
      </c>
      <c r="AW39" s="833">
        <v>142.34051543632481</v>
      </c>
      <c r="AX39" s="833">
        <v>901.54829371020185</v>
      </c>
      <c r="AY39" s="833">
        <v>442.09749293745995</v>
      </c>
      <c r="AZ39" s="833">
        <v>59.752672864218766</v>
      </c>
      <c r="BA39" s="833">
        <v>68.66822833098098</v>
      </c>
      <c r="BB39" s="833">
        <v>117.01538856340487</v>
      </c>
      <c r="BC39" s="681">
        <v>46.557995087922343</v>
      </c>
      <c r="BD39" s="681">
        <v>1225.509629738234</v>
      </c>
    </row>
    <row r="40" spans="1:56" ht="17.100000000000001" customHeight="1">
      <c r="A40" s="42"/>
      <c r="B40" s="42" t="s">
        <v>856</v>
      </c>
      <c r="C40" s="698"/>
      <c r="D40" s="834"/>
      <c r="E40" s="835"/>
      <c r="F40" s="1039">
        <v>5044.0000000329928</v>
      </c>
      <c r="G40" s="1040">
        <v>100</v>
      </c>
      <c r="H40" s="1040">
        <v>48.973302759398976</v>
      </c>
      <c r="I40" s="1040">
        <v>51.026697240600527</v>
      </c>
      <c r="J40" s="1041">
        <f t="shared" si="0"/>
        <v>2573.7866088327255</v>
      </c>
      <c r="K40" s="1040">
        <v>10.875300631294072</v>
      </c>
      <c r="L40" s="1040">
        <v>19.515515347789062</v>
      </c>
      <c r="M40" s="1040">
        <v>28.91704421466811</v>
      </c>
      <c r="N40" s="1040">
        <v>8.9027853785131317</v>
      </c>
      <c r="O40" s="1040">
        <v>28.709920641973614</v>
      </c>
      <c r="P40" s="1040">
        <v>20.015446826468153</v>
      </c>
      <c r="Q40" s="1040">
        <v>20.00046854707648</v>
      </c>
      <c r="R40" s="1031">
        <v>13.586306724029685</v>
      </c>
      <c r="S40" s="42"/>
      <c r="T40" s="42" t="s">
        <v>856</v>
      </c>
      <c r="U40" s="698"/>
      <c r="V40" s="696"/>
      <c r="W40" s="1040">
        <v>3.7317684470084012</v>
      </c>
      <c r="X40" s="1040">
        <v>5.8521908269369307</v>
      </c>
      <c r="Y40" s="1040">
        <v>3.7135329139486988</v>
      </c>
      <c r="Z40" s="1040">
        <v>5.6561374349762561</v>
      </c>
      <c r="AA40" s="1040">
        <v>1.9351746102102454</v>
      </c>
      <c r="AB40" s="1031">
        <v>24.468657580737162</v>
      </c>
      <c r="AC40" s="1031">
        <v>1.732603421285547</v>
      </c>
      <c r="AD40" s="1031">
        <v>6.0944379458047058</v>
      </c>
      <c r="AE40" s="1031">
        <v>3.7503510025737214</v>
      </c>
      <c r="AF40" s="1031">
        <v>7.2049438054223032</v>
      </c>
      <c r="AG40" s="1031">
        <v>8.1421522450048087</v>
      </c>
      <c r="AH40" s="1040">
        <v>4.2228018459295296</v>
      </c>
      <c r="AI40" s="1040">
        <v>7.7872719944486981</v>
      </c>
      <c r="AJ40" s="1040">
        <v>1.4738754539163932</v>
      </c>
      <c r="AL40" s="832"/>
      <c r="AM40" s="833"/>
      <c r="AN40" s="833"/>
      <c r="AO40" s="833"/>
      <c r="AP40" s="833"/>
      <c r="AQ40" s="833"/>
      <c r="AR40" s="833"/>
      <c r="AS40" s="833"/>
      <c r="AT40" s="833"/>
      <c r="AU40" s="833"/>
      <c r="AV40" s="833"/>
      <c r="AW40" s="833"/>
      <c r="AX40" s="833"/>
      <c r="AY40" s="833"/>
      <c r="AZ40" s="833"/>
      <c r="BA40" s="833"/>
      <c r="BB40" s="833"/>
    </row>
    <row r="41" spans="1:56" ht="17.100000000000001" customHeight="1">
      <c r="A41" s="42"/>
      <c r="B41" s="42" t="s">
        <v>29</v>
      </c>
      <c r="C41" s="698"/>
      <c r="D41" s="834"/>
      <c r="E41" s="835"/>
      <c r="F41" s="1039">
        <v>1289.9999999938418</v>
      </c>
      <c r="G41" s="1040">
        <v>100</v>
      </c>
      <c r="H41" s="1040">
        <v>58.228493022357988</v>
      </c>
      <c r="I41" s="1040">
        <v>41.77150697764214</v>
      </c>
      <c r="J41" s="1041">
        <f t="shared" si="0"/>
        <v>538.85244000901127</v>
      </c>
      <c r="K41" s="1040">
        <v>5.7367583947016909</v>
      </c>
      <c r="L41" s="1040">
        <v>17.493997204962987</v>
      </c>
      <c r="M41" s="1040">
        <v>22.404574325428179</v>
      </c>
      <c r="N41" s="1040">
        <v>5.5549503322599145</v>
      </c>
      <c r="O41" s="1040">
        <v>23.67586754206841</v>
      </c>
      <c r="P41" s="1040">
        <v>17.310997881226438</v>
      </c>
      <c r="Q41" s="1040">
        <v>17.869565494551694</v>
      </c>
      <c r="R41" s="1031">
        <v>17.171622756460007</v>
      </c>
      <c r="S41" s="42"/>
      <c r="T41" s="42" t="s">
        <v>29</v>
      </c>
      <c r="U41" s="698"/>
      <c r="V41" s="696"/>
      <c r="W41" s="1040">
        <v>3.384462988789557</v>
      </c>
      <c r="X41" s="1040">
        <v>5.4781277160937991</v>
      </c>
      <c r="Y41" s="1040">
        <v>4.1934531712536565</v>
      </c>
      <c r="Z41" s="1040">
        <v>4.0761915953712364</v>
      </c>
      <c r="AA41" s="1040">
        <v>0</v>
      </c>
      <c r="AB41" s="1031">
        <v>21.19886363620558</v>
      </c>
      <c r="AC41" s="1031">
        <v>1.9570081100555088</v>
      </c>
      <c r="AD41" s="1031">
        <v>5.7926525540070539</v>
      </c>
      <c r="AE41" s="1031">
        <v>3.1737278829956561</v>
      </c>
      <c r="AF41" s="1031">
        <v>5.0871082326025645</v>
      </c>
      <c r="AG41" s="1031">
        <v>9.2957918636758308</v>
      </c>
      <c r="AH41" s="1040">
        <v>0.51732993125670312</v>
      </c>
      <c r="AI41" s="1040">
        <v>9.5705612428673064</v>
      </c>
      <c r="AJ41" s="1040">
        <v>7.7519379845331304E-2</v>
      </c>
      <c r="AL41" s="832">
        <v>4112</v>
      </c>
      <c r="AM41" s="833">
        <v>1905.5762061050821</v>
      </c>
      <c r="AN41" s="833">
        <v>222.31662999437495</v>
      </c>
      <c r="AO41" s="833">
        <v>313.01326567640194</v>
      </c>
      <c r="AP41" s="833">
        <v>422.58701483603153</v>
      </c>
      <c r="AQ41" s="833">
        <v>2107.8890696787666</v>
      </c>
      <c r="AR41" s="833">
        <v>1391.4869692478362</v>
      </c>
      <c r="AS41" s="833">
        <v>1574.6442066502791</v>
      </c>
      <c r="AT41" s="833">
        <v>1196.9853799098275</v>
      </c>
      <c r="AU41" s="833">
        <v>271.48119441493088</v>
      </c>
      <c r="AV41" s="833">
        <v>162.55017669180376</v>
      </c>
      <c r="AW41" s="833">
        <v>251.33072965983081</v>
      </c>
      <c r="AX41" s="833">
        <v>1014.3144967865683</v>
      </c>
      <c r="AY41" s="833">
        <v>639.24486032479024</v>
      </c>
      <c r="AZ41" s="833">
        <v>126.92027137067309</v>
      </c>
      <c r="BA41" s="833">
        <v>69.630150695794015</v>
      </c>
      <c r="BB41" s="833">
        <v>141.44395629444332</v>
      </c>
      <c r="BC41" s="681">
        <v>65.106799951014864</v>
      </c>
      <c r="BD41" s="681">
        <v>1202.554407118804</v>
      </c>
    </row>
    <row r="42" spans="1:56" ht="17.100000000000001" customHeight="1">
      <c r="A42" s="42"/>
      <c r="B42" s="98" t="s">
        <v>30</v>
      </c>
      <c r="C42" s="698"/>
      <c r="D42" s="834"/>
      <c r="E42" s="835"/>
      <c r="F42" s="1039">
        <v>2296.0000001002954</v>
      </c>
      <c r="G42" s="1040">
        <v>100</v>
      </c>
      <c r="H42" s="1040">
        <v>48.665992871240221</v>
      </c>
      <c r="I42" s="1040">
        <v>51.334007128759851</v>
      </c>
      <c r="J42" s="1041">
        <f t="shared" si="0"/>
        <v>1178.6288037278118</v>
      </c>
      <c r="K42" s="1040">
        <v>14.306847523743418</v>
      </c>
      <c r="L42" s="1040">
        <v>18.137174429344324</v>
      </c>
      <c r="M42" s="1040">
        <v>26.648650369612813</v>
      </c>
      <c r="N42" s="1040">
        <v>10.889642853421291</v>
      </c>
      <c r="O42" s="1040">
        <v>27.722187473267155</v>
      </c>
      <c r="P42" s="1040">
        <v>13.476573375937678</v>
      </c>
      <c r="Q42" s="1040">
        <v>16.430797147403961</v>
      </c>
      <c r="R42" s="1031">
        <v>8.9640633130085785</v>
      </c>
      <c r="S42" s="42"/>
      <c r="T42" s="960" t="s">
        <v>30</v>
      </c>
      <c r="U42" s="698"/>
      <c r="V42" s="696"/>
      <c r="W42" s="1040">
        <v>4.6492213503831872</v>
      </c>
      <c r="X42" s="1040">
        <v>5.9161553536449976</v>
      </c>
      <c r="Y42" s="1040">
        <v>2.8658873407187047</v>
      </c>
      <c r="Z42" s="1040">
        <v>3.7831572511925775</v>
      </c>
      <c r="AA42" s="1040">
        <v>2.9995487716755957</v>
      </c>
      <c r="AB42" s="1031">
        <v>31.057005171101171</v>
      </c>
      <c r="AC42" s="1031">
        <v>2.0990008404836735</v>
      </c>
      <c r="AD42" s="1031">
        <v>8.0475149059408526</v>
      </c>
      <c r="AE42" s="1031">
        <v>2.6057599402824958</v>
      </c>
      <c r="AF42" s="1031">
        <v>10.709659518683083</v>
      </c>
      <c r="AG42" s="1031">
        <v>7.784306333623868</v>
      </c>
      <c r="AH42" s="1040">
        <v>3.630434099270468</v>
      </c>
      <c r="AI42" s="1040">
        <v>10.700776028831754</v>
      </c>
      <c r="AJ42" s="1040">
        <v>2.3642530120419827</v>
      </c>
      <c r="AL42" s="832">
        <v>4008</v>
      </c>
      <c r="AM42" s="833">
        <v>1882.1322602647026</v>
      </c>
      <c r="AN42" s="833">
        <v>199.37031854264933</v>
      </c>
      <c r="AO42" s="833">
        <v>275.37730064904059</v>
      </c>
      <c r="AP42" s="833">
        <v>272.49934721544935</v>
      </c>
      <c r="AQ42" s="833">
        <v>1812.9564265642866</v>
      </c>
      <c r="AR42" s="833">
        <v>939.75251044625884</v>
      </c>
      <c r="AS42" s="833">
        <v>1241.0072854809723</v>
      </c>
      <c r="AT42" s="833">
        <v>913.00022468383122</v>
      </c>
      <c r="AU42" s="833">
        <v>159.95801304469717</v>
      </c>
      <c r="AV42" s="833">
        <v>75.467945092877315</v>
      </c>
      <c r="AW42" s="833">
        <v>222.17059675239872</v>
      </c>
      <c r="AX42" s="833">
        <v>974.91654192871511</v>
      </c>
      <c r="AY42" s="833">
        <v>651.26132696477134</v>
      </c>
      <c r="AZ42" s="833">
        <v>82.993552439437238</v>
      </c>
      <c r="BA42" s="833">
        <v>49.000536191188871</v>
      </c>
      <c r="BB42" s="833">
        <v>172.51243812842381</v>
      </c>
      <c r="BC42" s="681">
        <v>36.346972355673969</v>
      </c>
      <c r="BD42" s="681">
        <v>1113.6206374265714</v>
      </c>
    </row>
    <row r="43" spans="1:56" s="685" customFormat="1" ht="17.100000000000001" customHeight="1">
      <c r="A43" s="42"/>
      <c r="B43" s="42" t="s">
        <v>857</v>
      </c>
      <c r="C43" s="698"/>
      <c r="D43" s="834"/>
      <c r="E43" s="835"/>
      <c r="F43" s="1039">
        <v>4725.0000001493081</v>
      </c>
      <c r="G43" s="1040">
        <v>100</v>
      </c>
      <c r="H43" s="1040">
        <v>50.105507933434737</v>
      </c>
      <c r="I43" s="1040">
        <v>49.894492066565128</v>
      </c>
      <c r="J43" s="1041">
        <f t="shared" si="0"/>
        <v>2357.5147502196987</v>
      </c>
      <c r="K43" s="1040">
        <v>13.108948955728097</v>
      </c>
      <c r="L43" s="1040">
        <v>21.170391023122622</v>
      </c>
      <c r="M43" s="1040">
        <v>28.59721747975172</v>
      </c>
      <c r="N43" s="1040">
        <v>10.562632235565751</v>
      </c>
      <c r="O43" s="1040">
        <v>28.231747136907359</v>
      </c>
      <c r="P43" s="1040">
        <v>14.911676269422095</v>
      </c>
      <c r="Q43" s="1040">
        <v>19.603574876945011</v>
      </c>
      <c r="R43" s="1031">
        <v>10.555472239423855</v>
      </c>
      <c r="S43" s="42"/>
      <c r="T43" s="42" t="s">
        <v>857</v>
      </c>
      <c r="U43" s="698"/>
      <c r="V43" s="696"/>
      <c r="W43" s="1040">
        <v>4.3843926492700351</v>
      </c>
      <c r="X43" s="1040">
        <v>6.0361910102463021</v>
      </c>
      <c r="Y43" s="1040">
        <v>3.3796745613625849</v>
      </c>
      <c r="Z43" s="1040">
        <v>3.6718127480200415</v>
      </c>
      <c r="AA43" s="1040">
        <v>2.61456772653285</v>
      </c>
      <c r="AB43" s="1031">
        <v>27.468243061975368</v>
      </c>
      <c r="AC43" s="1031">
        <v>1.7271472117027766</v>
      </c>
      <c r="AD43" s="1031">
        <v>6.7873862419861251</v>
      </c>
      <c r="AE43" s="1031">
        <v>3.0640148271817771</v>
      </c>
      <c r="AF43" s="1031">
        <v>6.956043748545321</v>
      </c>
      <c r="AG43" s="1031">
        <v>6.6334469837705372</v>
      </c>
      <c r="AH43" s="1040">
        <v>2.5243891113416659</v>
      </c>
      <c r="AI43" s="1040">
        <v>9.6803059807994583</v>
      </c>
      <c r="AJ43" s="1040">
        <v>2.3658954674726775</v>
      </c>
      <c r="AL43" s="832">
        <v>885.00000000000125</v>
      </c>
      <c r="AM43" s="833">
        <v>396.58703007518761</v>
      </c>
      <c r="AN43" s="833">
        <v>66.018358395989978</v>
      </c>
      <c r="AO43" s="833">
        <v>47.243358395989993</v>
      </c>
      <c r="AP43" s="833">
        <v>48.843107769423625</v>
      </c>
      <c r="AQ43" s="833">
        <v>484.92963659147841</v>
      </c>
      <c r="AR43" s="833">
        <v>219.91290726817033</v>
      </c>
      <c r="AS43" s="833">
        <v>287.22030075187956</v>
      </c>
      <c r="AT43" s="833">
        <v>222.18408521303255</v>
      </c>
      <c r="AU43" s="833">
        <v>49.857142857142875</v>
      </c>
      <c r="AV43" s="833">
        <v>24.438596491228086</v>
      </c>
      <c r="AW43" s="833">
        <v>85.547180451127801</v>
      </c>
      <c r="AX43" s="833">
        <v>297.56629072681687</v>
      </c>
      <c r="AY43" s="833">
        <v>133.91503759398498</v>
      </c>
      <c r="AZ43" s="833">
        <v>26.976190476190471</v>
      </c>
      <c r="BA43" s="833">
        <v>3.3095238095238093</v>
      </c>
      <c r="BB43" s="833">
        <v>33.833583959899755</v>
      </c>
      <c r="BC43" s="685">
        <v>15.238345864661648</v>
      </c>
      <c r="BD43" s="685">
        <v>201.76647869674184</v>
      </c>
    </row>
    <row r="44" spans="1:56" ht="17.100000000000001" customHeight="1">
      <c r="A44" s="42"/>
      <c r="B44" s="42" t="s">
        <v>858</v>
      </c>
      <c r="C44" s="698"/>
      <c r="D44" s="834"/>
      <c r="E44" s="835"/>
      <c r="F44" s="1039">
        <v>2429.0000000490068</v>
      </c>
      <c r="G44" s="1040">
        <v>100</v>
      </c>
      <c r="H44" s="1040">
        <v>51.466202286204044</v>
      </c>
      <c r="I44" s="1040">
        <v>48.53379771379592</v>
      </c>
      <c r="J44" s="1041">
        <f t="shared" si="0"/>
        <v>1178.8859464918878</v>
      </c>
      <c r="K44" s="1040">
        <v>11.97664137556024</v>
      </c>
      <c r="L44" s="1040">
        <v>24.037523711257126</v>
      </c>
      <c r="M44" s="1040">
        <v>30.439090713586292</v>
      </c>
      <c r="N44" s="1040">
        <v>10.253527098219568</v>
      </c>
      <c r="O44" s="1040">
        <v>28.713405839149225</v>
      </c>
      <c r="P44" s="1040">
        <v>16.268200041969543</v>
      </c>
      <c r="Q44" s="1040">
        <v>22.602627024823789</v>
      </c>
      <c r="R44" s="1031">
        <v>12.059743501315765</v>
      </c>
      <c r="S44" s="42"/>
      <c r="T44" s="42" t="s">
        <v>858</v>
      </c>
      <c r="U44" s="698"/>
      <c r="V44" s="696"/>
      <c r="W44" s="1040">
        <v>4.1340646551283884</v>
      </c>
      <c r="X44" s="1040">
        <v>6.1496541092842216</v>
      </c>
      <c r="Y44" s="1040">
        <v>3.8653293405417113</v>
      </c>
      <c r="Z44" s="1040">
        <v>3.566564917929417</v>
      </c>
      <c r="AA44" s="1040">
        <v>2.2506663351501777</v>
      </c>
      <c r="AB44" s="1031">
        <v>24.075983777188839</v>
      </c>
      <c r="AC44" s="1031">
        <v>1.3756544444318839</v>
      </c>
      <c r="AD44" s="1031">
        <v>5.5962559774706797</v>
      </c>
      <c r="AE44" s="1031">
        <v>3.4971779479497895</v>
      </c>
      <c r="AF44" s="1031">
        <v>3.4079573720781164</v>
      </c>
      <c r="AG44" s="1031">
        <v>5.5456029873418355</v>
      </c>
      <c r="AH44" s="1040">
        <v>1.4789056645140788</v>
      </c>
      <c r="AI44" s="1040">
        <v>8.7157118143370607</v>
      </c>
      <c r="AJ44" s="1040">
        <v>2.3674479901853087</v>
      </c>
      <c r="AL44" s="832">
        <v>3123</v>
      </c>
      <c r="AM44" s="833">
        <v>1485.545230189515</v>
      </c>
      <c r="AN44" s="833">
        <v>133.35196014665945</v>
      </c>
      <c r="AO44" s="833">
        <v>228.13394225305066</v>
      </c>
      <c r="AP44" s="833">
        <v>223.65623944602578</v>
      </c>
      <c r="AQ44" s="833">
        <v>1328.0267899728085</v>
      </c>
      <c r="AR44" s="833">
        <v>719.83960317808737</v>
      </c>
      <c r="AS44" s="833">
        <v>953.78698472909241</v>
      </c>
      <c r="AT44" s="833">
        <v>690.81613947079779</v>
      </c>
      <c r="AU44" s="833">
        <v>110.10087018755436</v>
      </c>
      <c r="AV44" s="833">
        <v>51.029348601649218</v>
      </c>
      <c r="AW44" s="833">
        <v>136.62341630127111</v>
      </c>
      <c r="AX44" s="833">
        <v>677.35025120189732</v>
      </c>
      <c r="AY44" s="833">
        <v>517.34628937078594</v>
      </c>
      <c r="AZ44" s="833">
        <v>56.017361963246749</v>
      </c>
      <c r="BA44" s="833">
        <v>45.691012381665061</v>
      </c>
      <c r="BB44" s="833">
        <v>138.67885416852405</v>
      </c>
      <c r="BC44" s="681">
        <v>21.108626491012323</v>
      </c>
      <c r="BD44" s="681">
        <v>911.85415872982878</v>
      </c>
    </row>
    <row r="45" spans="1:56" ht="17.100000000000001" customHeight="1">
      <c r="A45" s="42"/>
      <c r="B45" s="98" t="s">
        <v>31</v>
      </c>
      <c r="C45" s="698"/>
      <c r="D45" s="834"/>
      <c r="E45" s="835"/>
      <c r="F45" s="1039">
        <v>4924.9999999563197</v>
      </c>
      <c r="G45" s="1040">
        <v>100</v>
      </c>
      <c r="H45" s="1040">
        <v>54.111158310413678</v>
      </c>
      <c r="I45" s="1040">
        <v>45.888841689586698</v>
      </c>
      <c r="J45" s="1041">
        <f t="shared" si="0"/>
        <v>2260.0254531921005</v>
      </c>
      <c r="K45" s="1040">
        <v>11.119750340498575</v>
      </c>
      <c r="L45" s="1040">
        <v>21.355074130325818</v>
      </c>
      <c r="M45" s="1040">
        <v>28.239564999275458</v>
      </c>
      <c r="N45" s="1040">
        <v>9.9947173976953287</v>
      </c>
      <c r="O45" s="1040">
        <v>23.34795150652468</v>
      </c>
      <c r="P45" s="1040">
        <v>17.325092906455311</v>
      </c>
      <c r="Q45" s="1040">
        <v>20.571506049406057</v>
      </c>
      <c r="R45" s="1031">
        <v>13.963376919926654</v>
      </c>
      <c r="S45" s="42"/>
      <c r="T45" s="960" t="s">
        <v>31</v>
      </c>
      <c r="U45" s="698"/>
      <c r="V45" s="696"/>
      <c r="W45" s="1040">
        <v>4.0216502366220688</v>
      </c>
      <c r="X45" s="1040">
        <v>4.1200783137810939</v>
      </c>
      <c r="Y45" s="1040">
        <v>4.3232032381922574</v>
      </c>
      <c r="Z45" s="1040">
        <v>6.1126485493741294</v>
      </c>
      <c r="AA45" s="1040">
        <v>1.0752035056184561</v>
      </c>
      <c r="AB45" s="1031">
        <v>25.704372960546689</v>
      </c>
      <c r="AC45" s="1031">
        <v>0.94817947275455028</v>
      </c>
      <c r="AD45" s="1031">
        <v>2.3538741390165496</v>
      </c>
      <c r="AE45" s="1031">
        <v>1.4913015022435911</v>
      </c>
      <c r="AF45" s="1031">
        <v>5.8144492925277858</v>
      </c>
      <c r="AG45" s="1031">
        <v>4.5438842688140957</v>
      </c>
      <c r="AH45" s="1040">
        <v>1.4770848290647383</v>
      </c>
      <c r="AI45" s="1040">
        <v>9.2450393563455826</v>
      </c>
      <c r="AJ45" s="1040">
        <v>0.81730906372624501</v>
      </c>
      <c r="AL45" s="832">
        <v>649</v>
      </c>
      <c r="AM45" s="833">
        <v>325.53586951197434</v>
      </c>
      <c r="AN45" s="833">
        <v>13.585499316005466</v>
      </c>
      <c r="AO45" s="833">
        <v>81.63428736122718</v>
      </c>
      <c r="AP45" s="833">
        <v>74.286061066795355</v>
      </c>
      <c r="AQ45" s="833">
        <v>384.11737985033886</v>
      </c>
      <c r="AR45" s="833">
        <v>157.16289066490751</v>
      </c>
      <c r="AS45" s="833">
        <v>265.73681836807009</v>
      </c>
      <c r="AT45" s="833">
        <v>120.17962032028478</v>
      </c>
      <c r="AU45" s="833">
        <v>6.352941176470579</v>
      </c>
      <c r="AV45" s="833">
        <v>22.868557439750369</v>
      </c>
      <c r="AW45" s="833">
        <v>48.272979140782617</v>
      </c>
      <c r="AX45" s="833">
        <v>110.46647893970156</v>
      </c>
      <c r="AY45" s="833">
        <v>134.96096561887902</v>
      </c>
      <c r="AZ45" s="833">
        <v>19.94363885088918</v>
      </c>
      <c r="BA45" s="833">
        <v>9.2418300653594692</v>
      </c>
      <c r="BB45" s="833">
        <v>57.48890802795561</v>
      </c>
      <c r="BC45" s="681" t="s">
        <v>145</v>
      </c>
      <c r="BD45" s="681">
        <v>156.17439677854202</v>
      </c>
    </row>
    <row r="46" spans="1:56" ht="17.100000000000001" customHeight="1">
      <c r="A46" s="42"/>
      <c r="B46" s="42" t="s">
        <v>859</v>
      </c>
      <c r="C46" s="697"/>
      <c r="D46" s="813"/>
      <c r="E46" s="835"/>
      <c r="F46" s="1039">
        <v>1349.0000000000598</v>
      </c>
      <c r="G46" s="1040">
        <v>100</v>
      </c>
      <c r="H46" s="1040">
        <v>50.566670377758939</v>
      </c>
      <c r="I46" s="1040">
        <v>49.433329622240961</v>
      </c>
      <c r="J46" s="1041">
        <f t="shared" si="0"/>
        <v>666.85561660406017</v>
      </c>
      <c r="K46" s="1040">
        <v>17.222701933561193</v>
      </c>
      <c r="L46" s="1040">
        <v>29.281141187997374</v>
      </c>
      <c r="M46" s="1040">
        <v>32.766685583561845</v>
      </c>
      <c r="N46" s="1040">
        <v>15.015373391955213</v>
      </c>
      <c r="O46" s="1040">
        <v>27.034553248328496</v>
      </c>
      <c r="P46" s="1040">
        <v>16.282705228232857</v>
      </c>
      <c r="Q46" s="1040">
        <v>23.488796024000504</v>
      </c>
      <c r="R46" s="1031">
        <v>10.940496781873348</v>
      </c>
      <c r="S46" s="42"/>
      <c r="T46" s="42" t="s">
        <v>502</v>
      </c>
      <c r="U46" s="697"/>
      <c r="V46" s="690"/>
      <c r="W46" s="1040">
        <v>3.5520138374543784</v>
      </c>
      <c r="X46" s="1040">
        <v>4.5167088902568677</v>
      </c>
      <c r="Y46" s="1040">
        <v>7.4356168499486408</v>
      </c>
      <c r="Z46" s="1040">
        <v>6.2330799913942583</v>
      </c>
      <c r="AA46" s="1040">
        <v>0</v>
      </c>
      <c r="AB46" s="1031">
        <v>34.857593604782551</v>
      </c>
      <c r="AC46" s="1031">
        <v>1.5268511654722987</v>
      </c>
      <c r="AD46" s="1031">
        <v>2.146493445541898</v>
      </c>
      <c r="AE46" s="1031">
        <v>1.1170034149769146</v>
      </c>
      <c r="AF46" s="1031">
        <v>3.6485557519167751</v>
      </c>
      <c r="AG46" s="1031">
        <v>3.689817718685017</v>
      </c>
      <c r="AH46" s="1040">
        <v>0.38711802981630766</v>
      </c>
      <c r="AI46" s="1040">
        <v>11.104922381768754</v>
      </c>
      <c r="AJ46" s="1040">
        <v>1.531999011613473</v>
      </c>
      <c r="AL46" s="832">
        <v>194</v>
      </c>
      <c r="AM46" s="833">
        <v>143.40506329113924</v>
      </c>
      <c r="AN46" s="833">
        <v>46.644936708860754</v>
      </c>
      <c r="AO46" s="833">
        <v>21.531645569620252</v>
      </c>
      <c r="AP46" s="833">
        <v>15</v>
      </c>
      <c r="AQ46" s="833">
        <v>112.26582278481013</v>
      </c>
      <c r="AR46" s="833">
        <v>88.563291139240505</v>
      </c>
      <c r="AS46" s="833">
        <v>83.670886075949369</v>
      </c>
      <c r="AT46" s="833">
        <v>64.670886075949369</v>
      </c>
      <c r="AU46" s="833">
        <v>46.95</v>
      </c>
      <c r="AV46" s="833">
        <v>20.531645569620252</v>
      </c>
      <c r="AW46" s="833">
        <v>40.063291139240505</v>
      </c>
      <c r="AX46" s="833">
        <v>76.82848101265823</v>
      </c>
      <c r="AY46" s="833">
        <v>54.531645569620252</v>
      </c>
      <c r="AZ46" s="833">
        <v>26.031645569620256</v>
      </c>
      <c r="BA46" s="833">
        <v>4.05</v>
      </c>
      <c r="BB46" s="833">
        <v>22.531645569620252</v>
      </c>
      <c r="BC46" s="681">
        <v>42.05</v>
      </c>
      <c r="BD46" s="681">
        <v>29.563291139240508</v>
      </c>
    </row>
    <row r="47" spans="1:56" ht="17.100000000000001" customHeight="1">
      <c r="A47" s="42"/>
      <c r="B47" s="42" t="s">
        <v>860</v>
      </c>
      <c r="C47" s="697"/>
      <c r="D47" s="813"/>
      <c r="E47" s="835"/>
      <c r="F47" s="1039">
        <v>1926.000000004673</v>
      </c>
      <c r="G47" s="1040">
        <v>100</v>
      </c>
      <c r="H47" s="1040">
        <v>57.661380258529348</v>
      </c>
      <c r="I47" s="1040">
        <v>42.338619741470573</v>
      </c>
      <c r="J47" s="1041">
        <f t="shared" si="0"/>
        <v>815.44181622270173</v>
      </c>
      <c r="K47" s="1040">
        <v>7.0932589530340069</v>
      </c>
      <c r="L47" s="1040">
        <v>14.496302384595674</v>
      </c>
      <c r="M47" s="1040">
        <v>28.312709852091832</v>
      </c>
      <c r="N47" s="1040">
        <v>9.0774796503258486</v>
      </c>
      <c r="O47" s="1040">
        <v>21.646761321063202</v>
      </c>
      <c r="P47" s="1040">
        <v>20.270523981394049</v>
      </c>
      <c r="Q47" s="1040">
        <v>15.537226324308984</v>
      </c>
      <c r="R47" s="1031">
        <v>10.234279251621169</v>
      </c>
      <c r="S47" s="42"/>
      <c r="T47" s="42" t="s">
        <v>503</v>
      </c>
      <c r="U47" s="697"/>
      <c r="V47" s="690"/>
      <c r="W47" s="1040">
        <v>5.6392061846756523</v>
      </c>
      <c r="X47" s="1040">
        <v>4.3829785790888334</v>
      </c>
      <c r="Y47" s="1040">
        <v>2.581405833089145</v>
      </c>
      <c r="Z47" s="1040">
        <v>4.2262944913368745</v>
      </c>
      <c r="AA47" s="1040">
        <v>0.74593284876926313</v>
      </c>
      <c r="AB47" s="1031">
        <v>14.158001522527805</v>
      </c>
      <c r="AC47" s="1031">
        <v>0.45214607128894657</v>
      </c>
      <c r="AD47" s="1031">
        <v>2.9367581706831873</v>
      </c>
      <c r="AE47" s="1031">
        <v>2.386457530857101</v>
      </c>
      <c r="AF47" s="1031">
        <v>6.1788617399706638</v>
      </c>
      <c r="AG47" s="1031">
        <v>5.2667083860717998</v>
      </c>
      <c r="AH47" s="1040">
        <v>2.8451751549189797</v>
      </c>
      <c r="AI47" s="1040">
        <v>7.2073710124738826</v>
      </c>
      <c r="AJ47" s="1040">
        <v>0.303152112009479</v>
      </c>
      <c r="AL47" s="832"/>
      <c r="AM47" s="833"/>
      <c r="AN47" s="833"/>
      <c r="AO47" s="833"/>
      <c r="AP47" s="833"/>
      <c r="AQ47" s="833"/>
      <c r="AR47" s="833"/>
      <c r="AS47" s="833"/>
      <c r="AT47" s="833"/>
      <c r="AU47" s="833"/>
      <c r="AV47" s="833"/>
      <c r="AW47" s="833"/>
      <c r="AX47" s="833"/>
      <c r="AY47" s="833"/>
      <c r="AZ47" s="833"/>
      <c r="BA47" s="833"/>
      <c r="BB47" s="833"/>
    </row>
    <row r="48" spans="1:56" ht="17.100000000000001" customHeight="1">
      <c r="A48" s="42"/>
      <c r="B48" s="42" t="s">
        <v>32</v>
      </c>
      <c r="C48" s="697"/>
      <c r="D48" s="813"/>
      <c r="E48" s="835"/>
      <c r="F48" s="1039">
        <v>1649.9999999516049</v>
      </c>
      <c r="G48" s="1040">
        <v>100</v>
      </c>
      <c r="H48" s="1040">
        <v>52.864968461324288</v>
      </c>
      <c r="I48" s="1040">
        <v>47.135031538675626</v>
      </c>
      <c r="J48" s="1041">
        <f t="shared" si="0"/>
        <v>777.72802036533687</v>
      </c>
      <c r="K48" s="1040">
        <v>10.830138651540693</v>
      </c>
      <c r="L48" s="1040">
        <v>22.880971052496999</v>
      </c>
      <c r="M48" s="1040">
        <v>24.452920965996015</v>
      </c>
      <c r="N48" s="1040">
        <v>6.9606173765038024</v>
      </c>
      <c r="O48" s="1040">
        <v>22.319628201956839</v>
      </c>
      <c r="P48" s="1040">
        <v>14.739202438243753</v>
      </c>
      <c r="Q48" s="1040">
        <v>24.062777913043032</v>
      </c>
      <c r="R48" s="1031">
        <v>20.787684444616307</v>
      </c>
      <c r="S48" s="42"/>
      <c r="T48" s="42" t="s">
        <v>32</v>
      </c>
      <c r="U48" s="697"/>
      <c r="V48" s="690"/>
      <c r="W48" s="1040">
        <v>2.5174846284072907</v>
      </c>
      <c r="X48" s="1040">
        <v>3.4889264600354029</v>
      </c>
      <c r="Y48" s="1040">
        <v>3.8117219290724744</v>
      </c>
      <c r="Z48" s="1040">
        <v>8.2160763679226729</v>
      </c>
      <c r="AA48" s="1040">
        <v>2.3386124839418319</v>
      </c>
      <c r="AB48" s="1031">
        <v>31.698686136845623</v>
      </c>
      <c r="AC48" s="1031">
        <v>1.0540777865447937</v>
      </c>
      <c r="AD48" s="1031">
        <v>1.8430389332467816</v>
      </c>
      <c r="AE48" s="1031">
        <v>0.7524273256212769</v>
      </c>
      <c r="AF48" s="1031">
        <v>7.1598626334809374</v>
      </c>
      <c r="AG48" s="1031">
        <v>4.3984154968597569</v>
      </c>
      <c r="AH48" s="1040">
        <v>0.77128073485282989</v>
      </c>
      <c r="AI48" s="1040">
        <v>10.102958767892133</v>
      </c>
      <c r="AJ48" s="1040">
        <v>0.83315727542911355</v>
      </c>
      <c r="AL48" s="832"/>
      <c r="AM48" s="833"/>
      <c r="AN48" s="833"/>
      <c r="AO48" s="833"/>
      <c r="AP48" s="833"/>
      <c r="AQ48" s="833"/>
      <c r="AR48" s="833"/>
      <c r="AS48" s="833"/>
      <c r="AT48" s="833"/>
      <c r="AU48" s="833"/>
      <c r="AV48" s="833"/>
      <c r="AW48" s="833"/>
      <c r="AX48" s="833"/>
      <c r="AY48" s="833"/>
      <c r="AZ48" s="833"/>
      <c r="BA48" s="833"/>
      <c r="BB48" s="833"/>
    </row>
    <row r="49" spans="1:56" ht="17.100000000000001" customHeight="1">
      <c r="A49" s="42"/>
      <c r="B49" s="98" t="s">
        <v>33</v>
      </c>
      <c r="C49" s="697"/>
      <c r="D49" s="813"/>
      <c r="E49" s="835"/>
      <c r="F49" s="1039">
        <v>766.99999992326252</v>
      </c>
      <c r="G49" s="1040">
        <v>100</v>
      </c>
      <c r="H49" s="1040">
        <v>71.072251956916148</v>
      </c>
      <c r="I49" s="1040">
        <v>28.927748043083863</v>
      </c>
      <c r="J49" s="1041">
        <f t="shared" si="0"/>
        <v>221.87582746825478</v>
      </c>
      <c r="K49" s="1040">
        <v>6.0572193294521721</v>
      </c>
      <c r="L49" s="1040">
        <v>17.435482225682861</v>
      </c>
      <c r="M49" s="1040">
        <v>9.1060136275452219</v>
      </c>
      <c r="N49" s="1040">
        <v>7.616088886999747</v>
      </c>
      <c r="O49" s="1040">
        <v>15.026067512085845</v>
      </c>
      <c r="P49" s="1040">
        <v>9.0264317919519712</v>
      </c>
      <c r="Q49" s="1040">
        <v>16.724155365637063</v>
      </c>
      <c r="R49" s="1031">
        <v>5.8203073966804126</v>
      </c>
      <c r="S49" s="42"/>
      <c r="T49" s="960" t="s">
        <v>33</v>
      </c>
      <c r="U49" s="697"/>
      <c r="V49" s="690"/>
      <c r="W49" s="1040">
        <v>3.0958618113873348</v>
      </c>
      <c r="X49" s="1040">
        <v>0.50932247630481664</v>
      </c>
      <c r="Y49" s="1040">
        <v>0.42640951504589308</v>
      </c>
      <c r="Z49" s="1040">
        <v>2.4257512086186499</v>
      </c>
      <c r="AA49" s="1040">
        <v>0</v>
      </c>
      <c r="AB49" s="1031">
        <v>9.1038243285833591</v>
      </c>
      <c r="AC49" s="1031">
        <v>0</v>
      </c>
      <c r="AD49" s="1031">
        <v>0.42640951504589308</v>
      </c>
      <c r="AE49" s="1031">
        <v>2.7247152961652557</v>
      </c>
      <c r="AF49" s="1031">
        <v>0.42640951504589308</v>
      </c>
      <c r="AG49" s="1031">
        <v>0.42640951504589308</v>
      </c>
      <c r="AH49" s="1040">
        <v>0</v>
      </c>
      <c r="AI49" s="1040">
        <v>5.4406318604935544</v>
      </c>
      <c r="AJ49" s="1040">
        <v>0</v>
      </c>
      <c r="AL49" s="832"/>
      <c r="AM49" s="833"/>
      <c r="AN49" s="833"/>
      <c r="AO49" s="833"/>
      <c r="AP49" s="833"/>
      <c r="AQ49" s="833"/>
      <c r="AR49" s="833"/>
      <c r="AS49" s="833"/>
      <c r="AT49" s="833"/>
      <c r="AU49" s="833"/>
      <c r="AV49" s="833"/>
      <c r="AW49" s="833"/>
      <c r="AX49" s="833"/>
      <c r="AY49" s="833"/>
      <c r="AZ49" s="833"/>
      <c r="BA49" s="833"/>
      <c r="BB49" s="833"/>
    </row>
    <row r="50" spans="1:56" ht="17.100000000000001" customHeight="1">
      <c r="A50" s="1120" t="s">
        <v>34</v>
      </c>
      <c r="B50" s="1120"/>
      <c r="C50" s="697"/>
      <c r="D50" s="813"/>
      <c r="E50" s="835"/>
      <c r="F50" s="1039">
        <v>367.99999996933479</v>
      </c>
      <c r="G50" s="1040">
        <v>100</v>
      </c>
      <c r="H50" s="1040">
        <v>68.514059925828093</v>
      </c>
      <c r="I50" s="1040">
        <v>31.485940074171914</v>
      </c>
      <c r="J50" s="1041">
        <f t="shared" si="0"/>
        <v>115.86825946329742</v>
      </c>
      <c r="K50" s="1040">
        <v>10.548673323970585</v>
      </c>
      <c r="L50" s="1040">
        <v>11.018788487478925</v>
      </c>
      <c r="M50" s="1040">
        <v>21.524103411414274</v>
      </c>
      <c r="N50" s="1040">
        <v>5.0271739138271485</v>
      </c>
      <c r="O50" s="1040">
        <v>8.0596627494877211</v>
      </c>
      <c r="P50" s="1040">
        <v>6.7009670968697961</v>
      </c>
      <c r="Q50" s="1040">
        <v>13.643668627555261</v>
      </c>
      <c r="R50" s="1031">
        <v>5.2689083472440883</v>
      </c>
      <c r="S50" s="1120" t="s">
        <v>34</v>
      </c>
      <c r="T50" s="1120"/>
      <c r="U50" s="697"/>
      <c r="V50" s="690"/>
      <c r="W50" s="1040">
        <v>3.2608695658199092</v>
      </c>
      <c r="X50" s="1040">
        <v>0</v>
      </c>
      <c r="Y50" s="1040">
        <v>3.940217391997443</v>
      </c>
      <c r="Z50" s="1040">
        <v>4.3478260876496142</v>
      </c>
      <c r="AA50" s="1040">
        <v>0</v>
      </c>
      <c r="AB50" s="1031">
        <v>7.3069518257087545</v>
      </c>
      <c r="AC50" s="1031">
        <v>0</v>
      </c>
      <c r="AD50" s="1031">
        <v>0</v>
      </c>
      <c r="AE50" s="1031">
        <v>0</v>
      </c>
      <c r="AF50" s="1031">
        <v>0.67934782617753353</v>
      </c>
      <c r="AG50" s="1031">
        <v>0</v>
      </c>
      <c r="AH50" s="1040">
        <v>4.5895605210665549</v>
      </c>
      <c r="AI50" s="1040">
        <v>2.989130435031691</v>
      </c>
      <c r="AJ50" s="1040">
        <v>0</v>
      </c>
      <c r="AL50" s="832"/>
      <c r="AM50" s="833"/>
      <c r="AN50" s="833"/>
      <c r="AO50" s="833"/>
      <c r="AP50" s="833"/>
      <c r="AQ50" s="833"/>
      <c r="AR50" s="833"/>
      <c r="AS50" s="833"/>
      <c r="AT50" s="833"/>
      <c r="AU50" s="833"/>
      <c r="AV50" s="833"/>
      <c r="AW50" s="833"/>
      <c r="AX50" s="833"/>
      <c r="AY50" s="833"/>
      <c r="AZ50" s="833"/>
      <c r="BA50" s="833"/>
      <c r="BB50" s="833"/>
    </row>
    <row r="51" spans="1:56" ht="17.100000000000001" customHeight="1">
      <c r="A51" s="1439" t="s">
        <v>164</v>
      </c>
      <c r="B51" s="1439"/>
      <c r="C51" s="1439"/>
      <c r="D51" s="834"/>
      <c r="E51" s="835"/>
      <c r="F51" s="1039"/>
      <c r="G51" s="1040"/>
      <c r="H51" s="1040"/>
      <c r="I51" s="1040"/>
      <c r="J51" s="1042"/>
      <c r="K51" s="1040"/>
      <c r="L51" s="1040"/>
      <c r="M51" s="1040"/>
      <c r="N51" s="1040"/>
      <c r="O51" s="1040"/>
      <c r="P51" s="1040"/>
      <c r="Q51" s="1040"/>
      <c r="R51" s="1031"/>
      <c r="S51" s="1439" t="s">
        <v>164</v>
      </c>
      <c r="T51" s="1439"/>
      <c r="U51" s="1439"/>
      <c r="V51" s="696"/>
      <c r="W51" s="1040"/>
      <c r="X51" s="1040"/>
      <c r="Y51" s="1040"/>
      <c r="Z51" s="1040"/>
      <c r="AA51" s="1040"/>
      <c r="AB51" s="1031"/>
      <c r="AC51" s="1031"/>
      <c r="AD51" s="1031"/>
      <c r="AE51" s="1031"/>
      <c r="AF51" s="1031"/>
      <c r="AG51" s="1031"/>
      <c r="AH51" s="1040"/>
      <c r="AI51" s="1040"/>
      <c r="AJ51" s="1040"/>
      <c r="AL51" s="832"/>
      <c r="AM51" s="833"/>
      <c r="AN51" s="833"/>
      <c r="AO51" s="833"/>
      <c r="AP51" s="833"/>
      <c r="AQ51" s="833"/>
      <c r="AR51" s="833"/>
      <c r="AS51" s="833"/>
      <c r="AT51" s="833"/>
      <c r="AU51" s="833"/>
      <c r="AV51" s="833"/>
      <c r="AW51" s="833"/>
      <c r="AX51" s="833"/>
      <c r="AY51" s="833"/>
      <c r="AZ51" s="833"/>
      <c r="BA51" s="833"/>
      <c r="BB51" s="833"/>
    </row>
    <row r="52" spans="1:56" ht="17.100000000000001" customHeight="1">
      <c r="A52" s="1458" t="s">
        <v>35</v>
      </c>
      <c r="B52" s="1458" t="s">
        <v>35</v>
      </c>
      <c r="C52" s="837"/>
      <c r="D52" s="834"/>
      <c r="E52" s="835"/>
      <c r="F52" s="1039">
        <v>6206.5534238579949</v>
      </c>
      <c r="G52" s="1040">
        <v>100</v>
      </c>
      <c r="H52" s="1040">
        <v>48.551564146294162</v>
      </c>
      <c r="I52" s="1040">
        <v>51.448435853706378</v>
      </c>
      <c r="J52" s="1041">
        <f t="shared" si="0"/>
        <v>3193.1746569995971</v>
      </c>
      <c r="K52" s="1040">
        <v>11.634248642734256</v>
      </c>
      <c r="L52" s="1040">
        <v>21.280679479092431</v>
      </c>
      <c r="M52" s="1040">
        <v>31.761007423341809</v>
      </c>
      <c r="N52" s="1040">
        <v>12.532889086628337</v>
      </c>
      <c r="O52" s="1040">
        <v>28.008131924968115</v>
      </c>
      <c r="P52" s="1040">
        <v>20.031851350841844</v>
      </c>
      <c r="Q52" s="1040">
        <v>25.260177554457915</v>
      </c>
      <c r="R52" s="1031">
        <v>13.815890248659505</v>
      </c>
      <c r="S52" s="1458" t="s">
        <v>35</v>
      </c>
      <c r="T52" s="1458" t="s">
        <v>35</v>
      </c>
      <c r="U52" s="967"/>
      <c r="V52" s="696"/>
      <c r="W52" s="1040">
        <v>4.0898892903160995</v>
      </c>
      <c r="X52" s="1040">
        <v>5.149845801136661</v>
      </c>
      <c r="Y52" s="1040">
        <v>5.0393366990852799</v>
      </c>
      <c r="Z52" s="1040">
        <v>4.0783926454786439</v>
      </c>
      <c r="AA52" s="1040">
        <v>1.5277178011365098</v>
      </c>
      <c r="AB52" s="1031">
        <v>26.366626080064947</v>
      </c>
      <c r="AC52" s="1031">
        <v>1.2549347234919686</v>
      </c>
      <c r="AD52" s="1031">
        <v>4.8533163318998405</v>
      </c>
      <c r="AE52" s="1031">
        <v>2.2330007425572393</v>
      </c>
      <c r="AF52" s="1031">
        <v>5.0328738158984896</v>
      </c>
      <c r="AG52" s="1031">
        <v>6.1965410236528129</v>
      </c>
      <c r="AH52" s="1040">
        <v>2.8679946841230901</v>
      </c>
      <c r="AI52" s="1040">
        <v>8.7609862211204508</v>
      </c>
      <c r="AJ52" s="1040">
        <v>1.617831927946461</v>
      </c>
      <c r="AL52" s="832">
        <v>7201.5156732287614</v>
      </c>
      <c r="AM52" s="833">
        <v>3220.7796552931291</v>
      </c>
      <c r="AN52" s="833">
        <v>428.86872125193696</v>
      </c>
      <c r="AO52" s="833">
        <v>439.12482825688244</v>
      </c>
      <c r="AP52" s="833">
        <v>587.75130826881571</v>
      </c>
      <c r="AQ52" s="833">
        <v>3683.6790599550704</v>
      </c>
      <c r="AR52" s="833">
        <v>2340.0776587841574</v>
      </c>
      <c r="AS52" s="833">
        <v>2579.81225891855</v>
      </c>
      <c r="AT52" s="833">
        <v>2136.8417912762588</v>
      </c>
      <c r="AU52" s="833">
        <v>358.38139379673009</v>
      </c>
      <c r="AV52" s="833">
        <v>249.62608690023777</v>
      </c>
      <c r="AW52" s="833">
        <v>382.58920712490681</v>
      </c>
      <c r="AX52" s="833">
        <v>1593.2005755343982</v>
      </c>
      <c r="AY52" s="833">
        <v>1172.886320660936</v>
      </c>
      <c r="AZ52" s="833">
        <v>154.06283302487074</v>
      </c>
      <c r="BA52" s="833">
        <v>116.57212977759291</v>
      </c>
      <c r="BB52" s="833">
        <v>271.0531563236238</v>
      </c>
      <c r="BC52" s="681">
        <v>113.38737307378345</v>
      </c>
      <c r="BD52" s="681">
        <v>2059.5715674165526</v>
      </c>
    </row>
    <row r="53" spans="1:56" s="685" customFormat="1" ht="17.100000000000001" customHeight="1">
      <c r="A53" s="836"/>
      <c r="B53" s="836" t="s">
        <v>36</v>
      </c>
      <c r="C53" s="836"/>
      <c r="D53" s="834"/>
      <c r="E53" s="835"/>
      <c r="F53" s="1039">
        <v>4157.9811029776147</v>
      </c>
      <c r="G53" s="1040">
        <v>100</v>
      </c>
      <c r="H53" s="1040">
        <v>49.044871356373335</v>
      </c>
      <c r="I53" s="1040">
        <v>50.955128643626715</v>
      </c>
      <c r="J53" s="1041">
        <f t="shared" si="0"/>
        <v>2118.7046199999327</v>
      </c>
      <c r="K53" s="1040">
        <v>10.356306336143101</v>
      </c>
      <c r="L53" s="1040">
        <v>20.916323048552702</v>
      </c>
      <c r="M53" s="1040">
        <v>31.562966896475704</v>
      </c>
      <c r="N53" s="1040">
        <v>13.585009286612252</v>
      </c>
      <c r="O53" s="1040">
        <v>26.853337684954642</v>
      </c>
      <c r="P53" s="1040">
        <v>20.782983470623307</v>
      </c>
      <c r="Q53" s="1040">
        <v>26.264972422419142</v>
      </c>
      <c r="R53" s="1031">
        <v>14.374822800634155</v>
      </c>
      <c r="S53" s="966"/>
      <c r="T53" s="966" t="s">
        <v>36</v>
      </c>
      <c r="U53" s="966"/>
      <c r="V53" s="696"/>
      <c r="W53" s="1040">
        <v>3.8921313840304879</v>
      </c>
      <c r="X53" s="1040">
        <v>5.4708309321573063</v>
      </c>
      <c r="Y53" s="1040">
        <v>4.8888766963529218</v>
      </c>
      <c r="Z53" s="1040">
        <v>3.9853247902456581</v>
      </c>
      <c r="AA53" s="1040">
        <v>1.2607477161445473</v>
      </c>
      <c r="AB53" s="1031">
        <v>25.563179154810602</v>
      </c>
      <c r="AC53" s="1031">
        <v>0.81463742167890119</v>
      </c>
      <c r="AD53" s="1031">
        <v>3.7754278591363639</v>
      </c>
      <c r="AE53" s="1031">
        <v>1.767578832776747</v>
      </c>
      <c r="AF53" s="1031">
        <v>4.786319993226642</v>
      </c>
      <c r="AG53" s="1031">
        <v>6.2382033164128075</v>
      </c>
      <c r="AH53" s="1040">
        <v>3.1098294158639335</v>
      </c>
      <c r="AI53" s="1040">
        <v>9.1769618400758262</v>
      </c>
      <c r="AJ53" s="1040">
        <v>1.8823844456474961</v>
      </c>
      <c r="AL53" s="832">
        <v>4649.4295073599178</v>
      </c>
      <c r="AM53" s="833">
        <v>2061.2652339977917</v>
      </c>
      <c r="AN53" s="833">
        <v>191.28114274954285</v>
      </c>
      <c r="AO53" s="833">
        <v>245.65080016662378</v>
      </c>
      <c r="AP53" s="833">
        <v>405.56686937730501</v>
      </c>
      <c r="AQ53" s="833">
        <v>2282.7391559272301</v>
      </c>
      <c r="AR53" s="833">
        <v>1358.3524673530726</v>
      </c>
      <c r="AS53" s="833">
        <v>1593.8728939520286</v>
      </c>
      <c r="AT53" s="833">
        <v>1299.9074733704226</v>
      </c>
      <c r="AU53" s="833">
        <v>234.42754277281341</v>
      </c>
      <c r="AV53" s="833">
        <v>115.64841000342167</v>
      </c>
      <c r="AW53" s="833">
        <v>214.36857360840847</v>
      </c>
      <c r="AX53" s="833">
        <v>824.31547503417448</v>
      </c>
      <c r="AY53" s="833">
        <v>630.32251823877448</v>
      </c>
      <c r="AZ53" s="833">
        <v>69.642648843203531</v>
      </c>
      <c r="BA53" s="833">
        <v>50.853376910552726</v>
      </c>
      <c r="BB53" s="833">
        <v>156.30739018929961</v>
      </c>
      <c r="BC53" s="685">
        <v>71.276950318747382</v>
      </c>
      <c r="BD53" s="685">
        <v>1429.6478652193862</v>
      </c>
    </row>
    <row r="54" spans="1:56" ht="17.100000000000001" customHeight="1">
      <c r="A54" s="836"/>
      <c r="B54" s="1452" t="s">
        <v>37</v>
      </c>
      <c r="C54" s="1452"/>
      <c r="D54" s="834"/>
      <c r="E54" s="835"/>
      <c r="F54" s="1039">
        <v>1286.9398402716813</v>
      </c>
      <c r="G54" s="1040">
        <v>100</v>
      </c>
      <c r="H54" s="1040">
        <v>48.036643087659328</v>
      </c>
      <c r="I54" s="1040">
        <v>51.963356912340629</v>
      </c>
      <c r="J54" s="1041">
        <f t="shared" si="0"/>
        <v>668.7371424474801</v>
      </c>
      <c r="K54" s="1040">
        <v>15.097930971070072</v>
      </c>
      <c r="L54" s="1040">
        <v>25.002492659252766</v>
      </c>
      <c r="M54" s="1040">
        <v>29.848077093228685</v>
      </c>
      <c r="N54" s="1040">
        <v>10.436356402660312</v>
      </c>
      <c r="O54" s="1040">
        <v>30.630788559433885</v>
      </c>
      <c r="P54" s="1040">
        <v>19.149298682666782</v>
      </c>
      <c r="Q54" s="1040">
        <v>22.615001840324624</v>
      </c>
      <c r="R54" s="1031">
        <v>13.372177849877719</v>
      </c>
      <c r="S54" s="966"/>
      <c r="T54" s="1452" t="s">
        <v>37</v>
      </c>
      <c r="U54" s="1452"/>
      <c r="V54" s="696"/>
      <c r="W54" s="1040">
        <v>5.0051256146935019</v>
      </c>
      <c r="X54" s="1040">
        <v>3.8683480889496393</v>
      </c>
      <c r="Y54" s="1040">
        <v>7.3202402180345683</v>
      </c>
      <c r="Z54" s="1040">
        <v>3.2226374716211854</v>
      </c>
      <c r="AA54" s="1040">
        <v>2.1780585350878376</v>
      </c>
      <c r="AB54" s="1031">
        <v>29.716824915707839</v>
      </c>
      <c r="AC54" s="1031">
        <v>1.2833335728515787</v>
      </c>
      <c r="AD54" s="1031">
        <v>7.9882562717365557</v>
      </c>
      <c r="AE54" s="1031">
        <v>3.2217958583515132</v>
      </c>
      <c r="AF54" s="1031">
        <v>5.2147210631926519</v>
      </c>
      <c r="AG54" s="1031">
        <v>5.3343558806358837</v>
      </c>
      <c r="AH54" s="1040">
        <v>2.329975393170014</v>
      </c>
      <c r="AI54" s="1040">
        <v>9.6180960745946198</v>
      </c>
      <c r="AJ54" s="1040">
        <v>1.7205476657045347</v>
      </c>
      <c r="AL54" s="832">
        <v>1624.3534084262792</v>
      </c>
      <c r="AM54" s="833">
        <v>739.16050267599178</v>
      </c>
      <c r="AN54" s="833">
        <v>193.82301017028288</v>
      </c>
      <c r="AO54" s="833">
        <v>142.6081782663226</v>
      </c>
      <c r="AP54" s="833">
        <v>133.96508293373296</v>
      </c>
      <c r="AQ54" s="833">
        <v>936.48563033690857</v>
      </c>
      <c r="AR54" s="833">
        <v>613.11865501342515</v>
      </c>
      <c r="AS54" s="833">
        <v>605.98391002960057</v>
      </c>
      <c r="AT54" s="833">
        <v>499.49941526948072</v>
      </c>
      <c r="AU54" s="833">
        <v>62.819127360002284</v>
      </c>
      <c r="AV54" s="833">
        <v>83.242664519444091</v>
      </c>
      <c r="AW54" s="833">
        <v>129.97624979398304</v>
      </c>
      <c r="AX54" s="833">
        <v>469.87143536017157</v>
      </c>
      <c r="AY54" s="833">
        <v>386.12676275692451</v>
      </c>
      <c r="AZ54" s="833">
        <v>61.894967569244592</v>
      </c>
      <c r="BA54" s="833">
        <v>61.282798946064617</v>
      </c>
      <c r="BB54" s="833">
        <v>98.792978521154467</v>
      </c>
      <c r="BC54" s="681">
        <v>22.498161911897508</v>
      </c>
      <c r="BD54" s="681">
        <v>429.51433019142678</v>
      </c>
    </row>
    <row r="55" spans="1:56" ht="17.100000000000001" customHeight="1">
      <c r="A55" s="836"/>
      <c r="B55" s="1452" t="s">
        <v>38</v>
      </c>
      <c r="C55" s="1452"/>
      <c r="D55" s="834"/>
      <c r="E55" s="835"/>
      <c r="F55" s="1039">
        <v>761.63248060872104</v>
      </c>
      <c r="G55" s="1040">
        <v>100</v>
      </c>
      <c r="H55" s="1040">
        <v>46.728520003781142</v>
      </c>
      <c r="I55" s="1040">
        <v>53.271479996218844</v>
      </c>
      <c r="J55" s="1041">
        <f t="shared" si="0"/>
        <v>405.7328945521802</v>
      </c>
      <c r="K55" s="1040">
        <v>12.758293639393081</v>
      </c>
      <c r="L55" s="1040">
        <v>16.981017122193968</v>
      </c>
      <c r="M55" s="1040">
        <v>36.074472389007752</v>
      </c>
      <c r="N55" s="1040">
        <v>10.331585288733235</v>
      </c>
      <c r="O55" s="1040">
        <v>29.880966072503313</v>
      </c>
      <c r="P55" s="1040">
        <v>17.422455059745761</v>
      </c>
      <c r="Q55" s="1040">
        <v>24.244285924289127</v>
      </c>
      <c r="R55" s="1031">
        <v>11.514255444516039</v>
      </c>
      <c r="S55" s="966"/>
      <c r="T55" s="1452" t="s">
        <v>38</v>
      </c>
      <c r="U55" s="1452"/>
      <c r="V55" s="696"/>
      <c r="W55" s="1040">
        <v>3.6230231037256937</v>
      </c>
      <c r="X55" s="1040">
        <v>5.5628538593779888</v>
      </c>
      <c r="Y55" s="1040">
        <v>2.0066722302712932</v>
      </c>
      <c r="Z55" s="1040">
        <v>6.0324582190997003</v>
      </c>
      <c r="AA55" s="1040">
        <v>1.8862991052913822</v>
      </c>
      <c r="AB55" s="1031">
        <v>25.092012343539018</v>
      </c>
      <c r="AC55" s="1031">
        <v>3.6106644168185973</v>
      </c>
      <c r="AD55" s="1031">
        <v>5.44068728419367</v>
      </c>
      <c r="AE55" s="1031">
        <v>3.1030997657339348</v>
      </c>
      <c r="AF55" s="1031">
        <v>6.0716158447539561</v>
      </c>
      <c r="AG55" s="1031">
        <v>7.4259389394133599</v>
      </c>
      <c r="AH55" s="1040">
        <v>2.4568439096581765</v>
      </c>
      <c r="AI55" s="1040">
        <v>5.0417808918290143</v>
      </c>
      <c r="AJ55" s="1040">
        <v>0</v>
      </c>
      <c r="AL55" s="832">
        <v>927.73275744256864</v>
      </c>
      <c r="AM55" s="833">
        <v>420.35391861934164</v>
      </c>
      <c r="AN55" s="833">
        <v>43.764568332111352</v>
      </c>
      <c r="AO55" s="833">
        <v>50.865849823936031</v>
      </c>
      <c r="AP55" s="833">
        <v>48.21935595777731</v>
      </c>
      <c r="AQ55" s="833">
        <v>464.4542736909263</v>
      </c>
      <c r="AR55" s="833">
        <v>368.60653641765589</v>
      </c>
      <c r="AS55" s="833">
        <v>379.95545493691634</v>
      </c>
      <c r="AT55" s="833">
        <v>337.43490263635357</v>
      </c>
      <c r="AU55" s="833">
        <v>61.134723663914343</v>
      </c>
      <c r="AV55" s="833">
        <v>50.735012377372037</v>
      </c>
      <c r="AW55" s="833">
        <v>38.244383722515359</v>
      </c>
      <c r="AX55" s="833">
        <v>299.01366514005434</v>
      </c>
      <c r="AY55" s="833">
        <v>156.43703966523694</v>
      </c>
      <c r="AZ55" s="833">
        <v>22.525216612422607</v>
      </c>
      <c r="BA55" s="833">
        <v>4.4359539209755532</v>
      </c>
      <c r="BB55" s="833">
        <v>15.952787613169686</v>
      </c>
      <c r="BC55" s="681">
        <v>19.612260843138539</v>
      </c>
      <c r="BD55" s="681">
        <v>200.40937200574032</v>
      </c>
    </row>
    <row r="56" spans="1:56" ht="17.100000000000001" customHeight="1" thickBot="1">
      <c r="A56" s="1453" t="s">
        <v>39</v>
      </c>
      <c r="B56" s="1453"/>
      <c r="C56" s="838"/>
      <c r="D56" s="839"/>
      <c r="E56" s="840"/>
      <c r="F56" s="1043">
        <v>9622.4465761731335</v>
      </c>
      <c r="G56" s="1044">
        <v>100</v>
      </c>
      <c r="H56" s="1044">
        <v>54.939773290995774</v>
      </c>
      <c r="I56" s="1044">
        <v>45.060226709004922</v>
      </c>
      <c r="J56" s="1045">
        <f t="shared" si="0"/>
        <v>4335.8962421764954</v>
      </c>
      <c r="K56" s="1044">
        <v>11.211159556502013</v>
      </c>
      <c r="L56" s="1044">
        <v>19.640363866194573</v>
      </c>
      <c r="M56" s="1044">
        <v>24.717006479704619</v>
      </c>
      <c r="N56" s="1044">
        <v>7.6844868783041447</v>
      </c>
      <c r="O56" s="1044">
        <v>24.302913696631538</v>
      </c>
      <c r="P56" s="1044">
        <v>14.736599376988945</v>
      </c>
      <c r="Q56" s="1044">
        <v>16.201033327413057</v>
      </c>
      <c r="R56" s="1033">
        <v>11.205844692794065</v>
      </c>
      <c r="S56" s="1453" t="s">
        <v>39</v>
      </c>
      <c r="T56" s="1453"/>
      <c r="U56" s="968"/>
      <c r="V56" s="1049"/>
      <c r="W56" s="1044">
        <v>3.9009135633582335</v>
      </c>
      <c r="X56" s="1044">
        <v>4.859335474665448</v>
      </c>
      <c r="Y56" s="1044">
        <v>2.7531399331423714</v>
      </c>
      <c r="Z56" s="1044">
        <v>5.6255397703015237</v>
      </c>
      <c r="AA56" s="1044">
        <v>1.86318190660653</v>
      </c>
      <c r="AB56" s="1033">
        <v>23.46878317380207</v>
      </c>
      <c r="AC56" s="1033">
        <v>1.4321707709104337</v>
      </c>
      <c r="AD56" s="1033">
        <v>4.6358546941105443</v>
      </c>
      <c r="AE56" s="1033">
        <v>3.0106188081073588</v>
      </c>
      <c r="AF56" s="1033">
        <v>6.9821600343951324</v>
      </c>
      <c r="AG56" s="1033">
        <v>5.8881673896704418</v>
      </c>
      <c r="AH56" s="1044">
        <v>2.5347804945168932</v>
      </c>
      <c r="AI56" s="1044">
        <v>8.4643442283970813</v>
      </c>
      <c r="AJ56" s="1044">
        <v>1.3091442619333984</v>
      </c>
      <c r="AL56" s="841">
        <v>6413.4843267712195</v>
      </c>
      <c r="AM56" s="842">
        <v>2988.0958370835174</v>
      </c>
      <c r="AN56" s="842">
        <v>297.83901862942298</v>
      </c>
      <c r="AO56" s="842">
        <v>459.96040093503609</v>
      </c>
      <c r="AP56" s="842">
        <v>583.07796648213071</v>
      </c>
      <c r="AQ56" s="842">
        <v>2932.7817280899344</v>
      </c>
      <c r="AR56" s="842">
        <v>1318.90958753671</v>
      </c>
      <c r="AS56" s="842">
        <v>1968.7687017370035</v>
      </c>
      <c r="AT56" s="842">
        <v>1100.1346813550622</v>
      </c>
      <c r="AU56" s="842">
        <v>318.9555879304541</v>
      </c>
      <c r="AV56" s="842">
        <v>159.21452614277874</v>
      </c>
      <c r="AW56" s="842">
        <v>451.61357737045751</v>
      </c>
      <c r="AX56" s="842">
        <v>1743.9157683141723</v>
      </c>
      <c r="AY56" s="842">
        <v>877.57559970814157</v>
      </c>
      <c r="AZ56" s="842">
        <v>194.9017950623132</v>
      </c>
      <c r="BA56" s="842">
        <v>94.465975241704029</v>
      </c>
      <c r="BB56" s="842">
        <v>252.11987332953106</v>
      </c>
      <c r="BC56" s="681">
        <v>97.465228111852994</v>
      </c>
      <c r="BD56" s="681">
        <v>2018.8862935064808</v>
      </c>
    </row>
    <row r="57" spans="1:56" s="844" customFormat="1" ht="57.75" customHeight="1">
      <c r="A57" s="843"/>
      <c r="B57" s="1447" t="s">
        <v>830</v>
      </c>
      <c r="C57" s="1447"/>
      <c r="D57" s="1447"/>
      <c r="E57" s="1447"/>
      <c r="F57" s="1447"/>
      <c r="G57" s="1447"/>
      <c r="H57" s="1447"/>
      <c r="I57" s="1447"/>
      <c r="J57" s="1447"/>
      <c r="K57" s="1447" t="s">
        <v>1214</v>
      </c>
      <c r="L57" s="1447"/>
      <c r="M57" s="1447"/>
      <c r="N57" s="1447"/>
      <c r="O57" s="1447"/>
      <c r="P57" s="1447"/>
      <c r="Q57" s="1447"/>
      <c r="R57" s="1447"/>
      <c r="S57" s="1035"/>
      <c r="T57" s="1035"/>
      <c r="U57" s="1035"/>
      <c r="V57" s="1035"/>
      <c r="W57" s="1035"/>
      <c r="X57" s="1035"/>
      <c r="Y57" s="1035"/>
      <c r="Z57" s="1035"/>
      <c r="AA57" s="1035"/>
      <c r="AB57" s="1035"/>
      <c r="AC57" s="1035"/>
      <c r="AD57" s="1035"/>
      <c r="AE57" s="1035"/>
      <c r="AF57" s="1035"/>
      <c r="AG57" s="1035"/>
      <c r="AH57" s="1035"/>
      <c r="AI57" s="1035"/>
      <c r="AJ57" s="1035"/>
    </row>
    <row r="58" spans="1:56" ht="26.1" customHeight="1">
      <c r="E58" s="685"/>
      <c r="K58" s="845"/>
      <c r="L58" s="845"/>
      <c r="M58" s="845"/>
      <c r="N58" s="845"/>
      <c r="O58" s="845"/>
      <c r="P58" s="845"/>
      <c r="Q58" s="845"/>
      <c r="R58" s="845"/>
      <c r="W58" s="845"/>
      <c r="X58" s="845"/>
      <c r="Y58" s="845"/>
      <c r="Z58" s="845"/>
      <c r="AA58" s="845"/>
      <c r="AB58" s="845"/>
      <c r="AC58" s="845"/>
      <c r="AD58" s="845"/>
      <c r="AE58" s="845"/>
      <c r="AF58" s="845"/>
      <c r="AG58" s="845"/>
      <c r="AH58" s="845"/>
      <c r="AI58" s="845"/>
    </row>
    <row r="59" spans="1:56" ht="26.1" customHeight="1">
      <c r="E59" s="685"/>
    </row>
    <row r="60" spans="1:56" ht="26.1" customHeight="1">
      <c r="E60" s="685"/>
    </row>
    <row r="61" spans="1:56" ht="26.1" customHeight="1">
      <c r="E61" s="685"/>
    </row>
    <row r="62" spans="1:56" ht="26.1" customHeight="1">
      <c r="E62" s="685"/>
    </row>
    <row r="63" spans="1:56" ht="26.1" customHeight="1">
      <c r="E63" s="685"/>
    </row>
    <row r="64" spans="1:56" ht="26.1" customHeight="1">
      <c r="E64" s="685"/>
    </row>
    <row r="65" spans="1:22" ht="26.1" customHeight="1">
      <c r="E65" s="685"/>
    </row>
    <row r="66" spans="1:22" ht="26.1" customHeight="1">
      <c r="E66" s="685"/>
    </row>
    <row r="67" spans="1:22" ht="26.1" customHeight="1">
      <c r="E67" s="685"/>
    </row>
    <row r="68" spans="1:22" ht="26.1" customHeight="1">
      <c r="A68" s="681"/>
      <c r="B68" s="681"/>
      <c r="C68" s="681"/>
      <c r="D68" s="681"/>
      <c r="E68" s="685"/>
      <c r="S68" s="681"/>
      <c r="T68" s="681"/>
      <c r="U68" s="681"/>
      <c r="V68" s="681"/>
    </row>
    <row r="69" spans="1:22" ht="26.1" customHeight="1">
      <c r="A69" s="681"/>
      <c r="B69" s="681"/>
      <c r="C69" s="681"/>
      <c r="D69" s="681"/>
      <c r="E69" s="685"/>
      <c r="S69" s="681"/>
      <c r="T69" s="681"/>
      <c r="U69" s="681"/>
      <c r="V69" s="681"/>
    </row>
    <row r="70" spans="1:22" ht="26.1" customHeight="1">
      <c r="A70" s="681"/>
      <c r="B70" s="681"/>
      <c r="C70" s="681"/>
      <c r="D70" s="681"/>
      <c r="E70" s="685"/>
      <c r="S70" s="681"/>
      <c r="T70" s="681"/>
      <c r="U70" s="681"/>
      <c r="V70" s="681"/>
    </row>
    <row r="71" spans="1:22" ht="26.1" customHeight="1">
      <c r="A71" s="681"/>
      <c r="B71" s="681"/>
      <c r="C71" s="681"/>
      <c r="D71" s="681"/>
      <c r="E71" s="685"/>
      <c r="S71" s="681"/>
      <c r="T71" s="681"/>
      <c r="U71" s="681"/>
      <c r="V71" s="681"/>
    </row>
    <row r="72" spans="1:22" ht="26.1" customHeight="1">
      <c r="A72" s="681"/>
      <c r="B72" s="681"/>
      <c r="C72" s="681"/>
      <c r="D72" s="681"/>
      <c r="E72" s="685"/>
      <c r="S72" s="681"/>
      <c r="T72" s="681"/>
      <c r="U72" s="681"/>
      <c r="V72" s="681"/>
    </row>
    <row r="73" spans="1:22" ht="26.1" customHeight="1">
      <c r="A73" s="681"/>
      <c r="B73" s="681"/>
      <c r="C73" s="681"/>
      <c r="D73" s="681"/>
      <c r="E73" s="685"/>
      <c r="S73" s="681"/>
      <c r="T73" s="681"/>
      <c r="U73" s="681"/>
      <c r="V73" s="681"/>
    </row>
    <row r="74" spans="1:22" ht="26.1" customHeight="1">
      <c r="A74" s="681"/>
      <c r="B74" s="681"/>
      <c r="C74" s="681"/>
      <c r="D74" s="681"/>
      <c r="E74" s="685"/>
      <c r="S74" s="681"/>
      <c r="T74" s="681"/>
      <c r="U74" s="681"/>
      <c r="V74" s="681"/>
    </row>
    <row r="75" spans="1:22" ht="26.1" customHeight="1">
      <c r="A75" s="681"/>
      <c r="B75" s="681"/>
      <c r="C75" s="681"/>
      <c r="D75" s="681"/>
      <c r="E75" s="685"/>
      <c r="S75" s="681"/>
      <c r="T75" s="681"/>
      <c r="U75" s="681"/>
      <c r="V75" s="681"/>
    </row>
    <row r="76" spans="1:22" ht="26.1" customHeight="1">
      <c r="A76" s="681"/>
      <c r="B76" s="681"/>
      <c r="C76" s="681"/>
      <c r="D76" s="681"/>
      <c r="E76" s="685"/>
      <c r="S76" s="681"/>
      <c r="T76" s="681"/>
      <c r="U76" s="681"/>
      <c r="V76" s="681"/>
    </row>
    <row r="77" spans="1:22" ht="26.1" customHeight="1">
      <c r="A77" s="681"/>
      <c r="B77" s="681"/>
      <c r="C77" s="681"/>
      <c r="D77" s="681"/>
      <c r="E77" s="685"/>
      <c r="S77" s="681"/>
      <c r="T77" s="681"/>
      <c r="U77" s="681"/>
      <c r="V77" s="681"/>
    </row>
    <row r="78" spans="1:22" ht="26.1" customHeight="1">
      <c r="A78" s="681"/>
      <c r="B78" s="681"/>
      <c r="C78" s="681"/>
      <c r="D78" s="681"/>
      <c r="E78" s="685"/>
      <c r="S78" s="681"/>
      <c r="T78" s="681"/>
      <c r="U78" s="681"/>
      <c r="V78" s="681"/>
    </row>
    <row r="79" spans="1:22" ht="13.8">
      <c r="A79" s="681"/>
      <c r="B79" s="681"/>
      <c r="C79" s="681"/>
      <c r="D79" s="681"/>
      <c r="E79" s="685"/>
      <c r="S79" s="681"/>
      <c r="T79" s="681"/>
      <c r="U79" s="681"/>
      <c r="V79" s="681"/>
    </row>
    <row r="80" spans="1:22" ht="13.8">
      <c r="A80" s="681"/>
      <c r="B80" s="681"/>
      <c r="C80" s="681"/>
      <c r="D80" s="681"/>
      <c r="E80" s="685"/>
      <c r="S80" s="681"/>
      <c r="T80" s="681"/>
      <c r="U80" s="681"/>
      <c r="V80" s="681"/>
    </row>
    <row r="81" spans="1:22" ht="13.8">
      <c r="A81" s="681"/>
      <c r="B81" s="681"/>
      <c r="C81" s="681"/>
      <c r="D81" s="681"/>
      <c r="E81" s="685"/>
      <c r="S81" s="681"/>
      <c r="T81" s="681"/>
      <c r="U81" s="681"/>
      <c r="V81" s="681"/>
    </row>
    <row r="82" spans="1:22" ht="13.8">
      <c r="A82" s="681"/>
      <c r="B82" s="681"/>
      <c r="C82" s="681"/>
      <c r="D82" s="681"/>
      <c r="E82" s="685"/>
      <c r="S82" s="681"/>
      <c r="T82" s="681"/>
      <c r="U82" s="681"/>
      <c r="V82" s="681"/>
    </row>
    <row r="83" spans="1:22" ht="13.8">
      <c r="A83" s="681"/>
      <c r="B83" s="681"/>
      <c r="C83" s="681"/>
      <c r="D83" s="681"/>
      <c r="E83" s="685"/>
      <c r="S83" s="681"/>
      <c r="T83" s="681"/>
      <c r="U83" s="681"/>
      <c r="V83" s="681"/>
    </row>
    <row r="84" spans="1:22" ht="13.8">
      <c r="A84" s="681"/>
      <c r="B84" s="681"/>
      <c r="C84" s="681"/>
      <c r="D84" s="681"/>
      <c r="E84" s="685"/>
      <c r="S84" s="681"/>
      <c r="T84" s="681"/>
      <c r="U84" s="681"/>
      <c r="V84" s="681"/>
    </row>
    <row r="85" spans="1:22" ht="13.8">
      <c r="A85" s="681"/>
      <c r="B85" s="681"/>
      <c r="C85" s="681"/>
      <c r="D85" s="681"/>
      <c r="E85" s="685"/>
      <c r="S85" s="681"/>
      <c r="T85" s="681"/>
      <c r="U85" s="681"/>
      <c r="V85" s="681"/>
    </row>
    <row r="86" spans="1:22" ht="13.8">
      <c r="A86" s="681"/>
      <c r="B86" s="681"/>
      <c r="C86" s="681"/>
      <c r="D86" s="681"/>
      <c r="E86" s="685"/>
      <c r="S86" s="681"/>
      <c r="T86" s="681"/>
      <c r="U86" s="681"/>
      <c r="V86" s="681"/>
    </row>
    <row r="87" spans="1:22" ht="13.8">
      <c r="A87" s="681"/>
      <c r="B87" s="681"/>
      <c r="C87" s="681"/>
      <c r="D87" s="681"/>
      <c r="E87" s="685"/>
      <c r="S87" s="681"/>
      <c r="T87" s="681"/>
      <c r="U87" s="681"/>
      <c r="V87" s="681"/>
    </row>
    <row r="88" spans="1:22" ht="13.8">
      <c r="A88" s="681"/>
      <c r="B88" s="681"/>
      <c r="C88" s="681"/>
      <c r="D88" s="681"/>
      <c r="E88" s="685"/>
      <c r="S88" s="681"/>
      <c r="T88" s="681"/>
      <c r="U88" s="681"/>
      <c r="V88" s="681"/>
    </row>
    <row r="89" spans="1:22" ht="13.8">
      <c r="A89" s="681"/>
      <c r="B89" s="681"/>
      <c r="C89" s="681"/>
      <c r="D89" s="681"/>
      <c r="E89" s="685"/>
      <c r="S89" s="681"/>
      <c r="T89" s="681"/>
      <c r="U89" s="681"/>
      <c r="V89" s="681"/>
    </row>
    <row r="90" spans="1:22" ht="13.8">
      <c r="A90" s="681"/>
      <c r="B90" s="681"/>
      <c r="C90" s="681"/>
      <c r="D90" s="681"/>
      <c r="E90" s="685"/>
      <c r="S90" s="681"/>
      <c r="T90" s="681"/>
      <c r="U90" s="681"/>
      <c r="V90" s="681"/>
    </row>
    <row r="91" spans="1:22" ht="13.8">
      <c r="A91" s="681"/>
      <c r="B91" s="681"/>
      <c r="C91" s="681"/>
      <c r="D91" s="681"/>
      <c r="E91" s="685"/>
      <c r="S91" s="681"/>
      <c r="T91" s="681"/>
      <c r="U91" s="681"/>
      <c r="V91" s="681"/>
    </row>
    <row r="92" spans="1:22" ht="13.8">
      <c r="A92" s="681"/>
      <c r="B92" s="681"/>
      <c r="C92" s="681"/>
      <c r="D92" s="681"/>
      <c r="E92" s="685"/>
      <c r="S92" s="681"/>
      <c r="T92" s="681"/>
      <c r="U92" s="681"/>
      <c r="V92" s="681"/>
    </row>
    <row r="93" spans="1:22" ht="13.8">
      <c r="A93" s="681"/>
      <c r="B93" s="681"/>
      <c r="C93" s="681"/>
      <c r="D93" s="681"/>
      <c r="E93" s="685"/>
      <c r="S93" s="681"/>
      <c r="T93" s="681"/>
      <c r="U93" s="681"/>
      <c r="V93" s="681"/>
    </row>
    <row r="94" spans="1:22" ht="13.8">
      <c r="A94" s="681"/>
      <c r="B94" s="681"/>
      <c r="C94" s="681"/>
      <c r="D94" s="681"/>
      <c r="E94" s="685"/>
      <c r="S94" s="681"/>
      <c r="T94" s="681"/>
      <c r="U94" s="681"/>
      <c r="V94" s="681"/>
    </row>
    <row r="95" spans="1:22" ht="13.8">
      <c r="A95" s="681"/>
      <c r="B95" s="681"/>
      <c r="C95" s="681"/>
      <c r="D95" s="681"/>
      <c r="E95" s="685"/>
      <c r="S95" s="681"/>
      <c r="T95" s="681"/>
      <c r="U95" s="681"/>
      <c r="V95" s="681"/>
    </row>
    <row r="96" spans="1:22" ht="13.8">
      <c r="A96" s="681"/>
      <c r="B96" s="681"/>
      <c r="C96" s="681"/>
      <c r="D96" s="681"/>
      <c r="E96" s="685"/>
      <c r="S96" s="681"/>
      <c r="T96" s="681"/>
      <c r="U96" s="681"/>
      <c r="V96" s="681"/>
    </row>
    <row r="97" spans="1:22" ht="13.8">
      <c r="A97" s="681"/>
      <c r="B97" s="681"/>
      <c r="C97" s="681"/>
      <c r="D97" s="681"/>
      <c r="E97" s="685"/>
      <c r="S97" s="681"/>
      <c r="T97" s="681"/>
      <c r="U97" s="681"/>
      <c r="V97" s="681"/>
    </row>
    <row r="98" spans="1:22" ht="13.8">
      <c r="A98" s="681"/>
      <c r="B98" s="681"/>
      <c r="C98" s="681"/>
      <c r="D98" s="681"/>
      <c r="E98" s="685"/>
      <c r="S98" s="681"/>
      <c r="T98" s="681"/>
      <c r="U98" s="681"/>
      <c r="V98" s="681"/>
    </row>
    <row r="99" spans="1:22" ht="13.8">
      <c r="A99" s="681"/>
      <c r="B99" s="681"/>
      <c r="C99" s="681"/>
      <c r="D99" s="681"/>
      <c r="E99" s="685"/>
      <c r="S99" s="681"/>
      <c r="T99" s="681"/>
      <c r="U99" s="681"/>
      <c r="V99" s="681"/>
    </row>
    <row r="100" spans="1:22" ht="13.8">
      <c r="A100" s="681"/>
      <c r="B100" s="681"/>
      <c r="C100" s="681"/>
      <c r="D100" s="681"/>
      <c r="E100" s="685"/>
      <c r="S100" s="681"/>
      <c r="T100" s="681"/>
      <c r="U100" s="681"/>
      <c r="V100" s="681"/>
    </row>
    <row r="101" spans="1:22" ht="13.8">
      <c r="A101" s="681"/>
      <c r="B101" s="681"/>
      <c r="C101" s="681"/>
      <c r="D101" s="681"/>
      <c r="E101" s="685"/>
      <c r="S101" s="681"/>
      <c r="T101" s="681"/>
      <c r="U101" s="681"/>
      <c r="V101" s="681"/>
    </row>
    <row r="102" spans="1:22" ht="13.8">
      <c r="A102" s="681"/>
      <c r="B102" s="681"/>
      <c r="C102" s="681"/>
      <c r="D102" s="681"/>
      <c r="E102" s="685"/>
      <c r="S102" s="681"/>
      <c r="T102" s="681"/>
      <c r="U102" s="681"/>
      <c r="V102" s="681"/>
    </row>
    <row r="103" spans="1:22" ht="13.8">
      <c r="A103" s="681"/>
      <c r="B103" s="681"/>
      <c r="C103" s="681"/>
      <c r="D103" s="681"/>
      <c r="E103" s="685"/>
      <c r="S103" s="681"/>
      <c r="T103" s="681"/>
      <c r="U103" s="681"/>
      <c r="V103" s="681"/>
    </row>
    <row r="104" spans="1:22" ht="13.8">
      <c r="A104" s="681"/>
      <c r="B104" s="681"/>
      <c r="C104" s="681"/>
      <c r="D104" s="681"/>
      <c r="E104" s="685"/>
      <c r="S104" s="681"/>
      <c r="T104" s="681"/>
      <c r="U104" s="681"/>
      <c r="V104" s="681"/>
    </row>
    <row r="105" spans="1:22" ht="13.8">
      <c r="A105" s="681"/>
      <c r="B105" s="681"/>
      <c r="C105" s="681"/>
      <c r="D105" s="681"/>
      <c r="E105" s="685"/>
      <c r="S105" s="681"/>
      <c r="T105" s="681"/>
      <c r="U105" s="681"/>
      <c r="V105" s="681"/>
    </row>
    <row r="106" spans="1:22" ht="13.8">
      <c r="A106" s="681"/>
      <c r="B106" s="681"/>
      <c r="C106" s="681"/>
      <c r="D106" s="681"/>
      <c r="E106" s="685"/>
      <c r="S106" s="681"/>
      <c r="T106" s="681"/>
      <c r="U106" s="681"/>
      <c r="V106" s="681"/>
    </row>
    <row r="107" spans="1:22" ht="13.8">
      <c r="A107" s="681"/>
      <c r="B107" s="681"/>
      <c r="C107" s="681"/>
      <c r="D107" s="681"/>
      <c r="E107" s="685"/>
      <c r="S107" s="681"/>
      <c r="T107" s="681"/>
      <c r="U107" s="681"/>
      <c r="V107" s="681"/>
    </row>
    <row r="108" spans="1:22" ht="13.8">
      <c r="A108" s="681"/>
      <c r="B108" s="681"/>
      <c r="C108" s="681"/>
      <c r="D108" s="681"/>
      <c r="E108" s="685"/>
      <c r="S108" s="681"/>
      <c r="T108" s="681"/>
      <c r="U108" s="681"/>
      <c r="V108" s="681"/>
    </row>
    <row r="109" spans="1:22" ht="13.8">
      <c r="A109" s="681"/>
      <c r="B109" s="681"/>
      <c r="C109" s="681"/>
      <c r="D109" s="681"/>
      <c r="E109" s="685"/>
      <c r="S109" s="681"/>
      <c r="T109" s="681"/>
      <c r="U109" s="681"/>
      <c r="V109" s="681"/>
    </row>
    <row r="110" spans="1:22" ht="13.8">
      <c r="A110" s="681"/>
      <c r="B110" s="681"/>
      <c r="C110" s="681"/>
      <c r="D110" s="681"/>
      <c r="E110" s="685"/>
      <c r="S110" s="681"/>
      <c r="T110" s="681"/>
      <c r="U110" s="681"/>
      <c r="V110" s="681"/>
    </row>
    <row r="111" spans="1:22" ht="13.8">
      <c r="A111" s="681"/>
      <c r="B111" s="681"/>
      <c r="C111" s="681"/>
      <c r="D111" s="681"/>
      <c r="E111" s="685"/>
      <c r="S111" s="681"/>
      <c r="T111" s="681"/>
      <c r="U111" s="681"/>
      <c r="V111" s="681"/>
    </row>
    <row r="112" spans="1:22" ht="13.8">
      <c r="A112" s="681"/>
      <c r="B112" s="681"/>
      <c r="C112" s="681"/>
      <c r="D112" s="681"/>
      <c r="E112" s="685"/>
      <c r="S112" s="681"/>
      <c r="T112" s="681"/>
      <c r="U112" s="681"/>
      <c r="V112" s="681"/>
    </row>
    <row r="113" spans="1:22" ht="13.8">
      <c r="A113" s="681"/>
      <c r="B113" s="681"/>
      <c r="C113" s="681"/>
      <c r="D113" s="681"/>
      <c r="E113" s="685"/>
      <c r="S113" s="681"/>
      <c r="T113" s="681"/>
      <c r="U113" s="681"/>
      <c r="V113" s="681"/>
    </row>
    <row r="114" spans="1:22" ht="13.8">
      <c r="A114" s="681"/>
      <c r="B114" s="681"/>
      <c r="C114" s="681"/>
      <c r="D114" s="681"/>
      <c r="E114" s="685"/>
      <c r="S114" s="681"/>
      <c r="T114" s="681"/>
      <c r="U114" s="681"/>
      <c r="V114" s="681"/>
    </row>
    <row r="115" spans="1:22" ht="13.8">
      <c r="A115" s="681"/>
      <c r="B115" s="681"/>
      <c r="C115" s="681"/>
      <c r="D115" s="681"/>
      <c r="E115" s="685"/>
      <c r="S115" s="681"/>
      <c r="T115" s="681"/>
      <c r="U115" s="681"/>
      <c r="V115" s="681"/>
    </row>
    <row r="116" spans="1:22" ht="13.8">
      <c r="A116" s="681"/>
      <c r="B116" s="681"/>
      <c r="C116" s="681"/>
      <c r="D116" s="681"/>
      <c r="E116" s="685"/>
      <c r="S116" s="681"/>
      <c r="T116" s="681"/>
      <c r="U116" s="681"/>
      <c r="V116" s="681"/>
    </row>
    <row r="117" spans="1:22" ht="13.8">
      <c r="A117" s="681"/>
      <c r="B117" s="681"/>
      <c r="C117" s="681"/>
      <c r="D117" s="681"/>
      <c r="E117" s="685"/>
      <c r="S117" s="681"/>
      <c r="T117" s="681"/>
      <c r="U117" s="681"/>
      <c r="V117" s="681"/>
    </row>
    <row r="118" spans="1:22" ht="13.8">
      <c r="A118" s="681"/>
      <c r="B118" s="681"/>
      <c r="C118" s="681"/>
      <c r="D118" s="681"/>
      <c r="E118" s="685"/>
      <c r="S118" s="681"/>
      <c r="T118" s="681"/>
      <c r="U118" s="681"/>
      <c r="V118" s="681"/>
    </row>
    <row r="119" spans="1:22" ht="13.8">
      <c r="A119" s="681"/>
      <c r="B119" s="681"/>
      <c r="C119" s="681"/>
      <c r="D119" s="681"/>
      <c r="E119" s="685"/>
      <c r="S119" s="681"/>
      <c r="T119" s="681"/>
      <c r="U119" s="681"/>
      <c r="V119" s="681"/>
    </row>
    <row r="120" spans="1:22" ht="13.8">
      <c r="A120" s="681"/>
      <c r="B120" s="681"/>
      <c r="C120" s="681"/>
      <c r="D120" s="681"/>
      <c r="E120" s="685"/>
      <c r="S120" s="681"/>
      <c r="T120" s="681"/>
      <c r="U120" s="681"/>
      <c r="V120" s="681"/>
    </row>
    <row r="121" spans="1:22" ht="13.8">
      <c r="A121" s="681"/>
      <c r="B121" s="681"/>
      <c r="C121" s="681"/>
      <c r="D121" s="681"/>
      <c r="E121" s="685"/>
      <c r="S121" s="681"/>
      <c r="T121" s="681"/>
      <c r="U121" s="681"/>
      <c r="V121" s="681"/>
    </row>
    <row r="122" spans="1:22" ht="13.8">
      <c r="A122" s="681"/>
      <c r="B122" s="681"/>
      <c r="C122" s="681"/>
      <c r="D122" s="681"/>
      <c r="E122" s="685"/>
      <c r="S122" s="681"/>
      <c r="T122" s="681"/>
      <c r="U122" s="681"/>
      <c r="V122" s="681"/>
    </row>
    <row r="123" spans="1:22" ht="13.8">
      <c r="A123" s="681"/>
      <c r="B123" s="681"/>
      <c r="C123" s="681"/>
      <c r="D123" s="681"/>
      <c r="E123" s="685"/>
      <c r="S123" s="681"/>
      <c r="T123" s="681"/>
      <c r="U123" s="681"/>
      <c r="V123" s="681"/>
    </row>
    <row r="124" spans="1:22" ht="13.8">
      <c r="A124" s="681"/>
      <c r="B124" s="681"/>
      <c r="C124" s="681"/>
      <c r="D124" s="681"/>
      <c r="E124" s="685"/>
      <c r="S124" s="681"/>
      <c r="T124" s="681"/>
      <c r="U124" s="681"/>
      <c r="V124" s="681"/>
    </row>
    <row r="125" spans="1:22" ht="13.8">
      <c r="A125" s="681"/>
      <c r="B125" s="681"/>
      <c r="C125" s="681"/>
      <c r="D125" s="681"/>
      <c r="E125" s="685"/>
      <c r="S125" s="681"/>
      <c r="T125" s="681"/>
      <c r="U125" s="681"/>
      <c r="V125" s="681"/>
    </row>
    <row r="126" spans="1:22" ht="13.8">
      <c r="A126" s="681"/>
      <c r="B126" s="681"/>
      <c r="C126" s="681"/>
      <c r="D126" s="681"/>
      <c r="E126" s="685"/>
      <c r="S126" s="681"/>
      <c r="T126" s="681"/>
      <c r="U126" s="681"/>
      <c r="V126" s="681"/>
    </row>
    <row r="127" spans="1:22" ht="13.8">
      <c r="A127" s="681"/>
      <c r="B127" s="681"/>
      <c r="C127" s="681"/>
      <c r="D127" s="681"/>
      <c r="E127" s="685"/>
      <c r="S127" s="681"/>
      <c r="T127" s="681"/>
      <c r="U127" s="681"/>
      <c r="V127" s="681"/>
    </row>
    <row r="128" spans="1:22" ht="13.8">
      <c r="A128" s="681"/>
      <c r="B128" s="681"/>
      <c r="C128" s="681"/>
      <c r="D128" s="681"/>
      <c r="E128" s="685"/>
      <c r="S128" s="681"/>
      <c r="T128" s="681"/>
      <c r="U128" s="681"/>
      <c r="V128" s="681"/>
    </row>
    <row r="129" spans="1:22" ht="13.8">
      <c r="A129" s="681"/>
      <c r="B129" s="681"/>
      <c r="C129" s="681"/>
      <c r="D129" s="681"/>
      <c r="E129" s="685"/>
      <c r="S129" s="681"/>
      <c r="T129" s="681"/>
      <c r="U129" s="681"/>
      <c r="V129" s="681"/>
    </row>
    <row r="130" spans="1:22" ht="13.8">
      <c r="A130" s="681"/>
      <c r="B130" s="681"/>
      <c r="C130" s="681"/>
      <c r="D130" s="681"/>
      <c r="E130" s="685"/>
      <c r="S130" s="681"/>
      <c r="T130" s="681"/>
      <c r="U130" s="681"/>
      <c r="V130" s="681"/>
    </row>
    <row r="131" spans="1:22" ht="13.8">
      <c r="A131" s="681"/>
      <c r="B131" s="681"/>
      <c r="C131" s="681"/>
      <c r="D131" s="681"/>
      <c r="E131" s="685"/>
      <c r="S131" s="681"/>
      <c r="T131" s="681"/>
      <c r="U131" s="681"/>
      <c r="V131" s="681"/>
    </row>
    <row r="132" spans="1:22" ht="13.8">
      <c r="A132" s="681"/>
      <c r="B132" s="681"/>
      <c r="C132" s="681"/>
      <c r="D132" s="681"/>
      <c r="E132" s="685"/>
      <c r="S132" s="681"/>
      <c r="T132" s="681"/>
      <c r="U132" s="681"/>
      <c r="V132" s="681"/>
    </row>
    <row r="133" spans="1:22" ht="13.8">
      <c r="A133" s="681"/>
      <c r="B133" s="681"/>
      <c r="C133" s="681"/>
      <c r="D133" s="681"/>
      <c r="E133" s="685"/>
      <c r="S133" s="681"/>
      <c r="T133" s="681"/>
      <c r="U133" s="681"/>
      <c r="V133" s="681"/>
    </row>
    <row r="134" spans="1:22" ht="13.8">
      <c r="A134" s="681"/>
      <c r="B134" s="681"/>
      <c r="C134" s="681"/>
      <c r="D134" s="681"/>
      <c r="E134" s="685"/>
      <c r="S134" s="681"/>
      <c r="T134" s="681"/>
      <c r="U134" s="681"/>
      <c r="V134" s="681"/>
    </row>
    <row r="135" spans="1:22" ht="13.8">
      <c r="A135" s="681"/>
      <c r="B135" s="681"/>
      <c r="C135" s="681"/>
      <c r="D135" s="681"/>
      <c r="E135" s="685"/>
      <c r="S135" s="681"/>
      <c r="T135" s="681"/>
      <c r="U135" s="681"/>
      <c r="V135" s="681"/>
    </row>
    <row r="136" spans="1:22" ht="13.8">
      <c r="A136" s="681"/>
      <c r="B136" s="681"/>
      <c r="C136" s="681"/>
      <c r="D136" s="681"/>
      <c r="E136" s="685"/>
      <c r="S136" s="681"/>
      <c r="T136" s="681"/>
      <c r="U136" s="681"/>
      <c r="V136" s="681"/>
    </row>
    <row r="137" spans="1:22" ht="13.8">
      <c r="A137" s="681"/>
      <c r="B137" s="681"/>
      <c r="C137" s="681"/>
      <c r="D137" s="681"/>
      <c r="E137" s="685"/>
      <c r="S137" s="681"/>
      <c r="T137" s="681"/>
      <c r="U137" s="681"/>
      <c r="V137" s="681"/>
    </row>
    <row r="138" spans="1:22" ht="13.8">
      <c r="A138" s="681"/>
      <c r="B138" s="681"/>
      <c r="C138" s="681"/>
      <c r="D138" s="681"/>
      <c r="E138" s="685"/>
      <c r="S138" s="681"/>
      <c r="T138" s="681"/>
      <c r="U138" s="681"/>
      <c r="V138" s="681"/>
    </row>
    <row r="139" spans="1:22" ht="13.8">
      <c r="A139" s="681"/>
      <c r="B139" s="681"/>
      <c r="C139" s="681"/>
      <c r="D139" s="681"/>
      <c r="E139" s="685"/>
      <c r="S139" s="681"/>
      <c r="T139" s="681"/>
      <c r="U139" s="681"/>
      <c r="V139" s="681"/>
    </row>
    <row r="140" spans="1:22" ht="13.8">
      <c r="A140" s="681"/>
      <c r="B140" s="681"/>
      <c r="C140" s="681"/>
      <c r="D140" s="681"/>
      <c r="E140" s="685"/>
      <c r="S140" s="681"/>
      <c r="T140" s="681"/>
      <c r="U140" s="681"/>
      <c r="V140" s="681"/>
    </row>
    <row r="141" spans="1:22" ht="13.8">
      <c r="A141" s="681"/>
      <c r="B141" s="681"/>
      <c r="C141" s="681"/>
      <c r="D141" s="681"/>
      <c r="E141" s="685"/>
      <c r="S141" s="681"/>
      <c r="T141" s="681"/>
      <c r="U141" s="681"/>
      <c r="V141" s="681"/>
    </row>
    <row r="142" spans="1:22" ht="13.8">
      <c r="A142" s="681"/>
      <c r="B142" s="681"/>
      <c r="C142" s="681"/>
      <c r="D142" s="681"/>
      <c r="E142" s="685"/>
      <c r="S142" s="681"/>
      <c r="T142" s="681"/>
      <c r="U142" s="681"/>
      <c r="V142" s="681"/>
    </row>
    <row r="143" spans="1:22" ht="13.8">
      <c r="A143" s="681"/>
      <c r="B143" s="681"/>
      <c r="C143" s="681"/>
      <c r="D143" s="681"/>
      <c r="E143" s="685"/>
      <c r="S143" s="681"/>
      <c r="T143" s="681"/>
      <c r="U143" s="681"/>
      <c r="V143" s="681"/>
    </row>
    <row r="144" spans="1:22" ht="13.8">
      <c r="A144" s="681"/>
      <c r="B144" s="681"/>
      <c r="C144" s="681"/>
      <c r="D144" s="681"/>
      <c r="E144" s="685"/>
      <c r="S144" s="681"/>
      <c r="T144" s="681"/>
      <c r="U144" s="681"/>
      <c r="V144" s="681"/>
    </row>
    <row r="145" spans="1:22" ht="13.8">
      <c r="A145" s="681"/>
      <c r="B145" s="681"/>
      <c r="C145" s="681"/>
      <c r="D145" s="681"/>
      <c r="E145" s="685"/>
      <c r="S145" s="681"/>
      <c r="T145" s="681"/>
      <c r="U145" s="681"/>
      <c r="V145" s="681"/>
    </row>
    <row r="146" spans="1:22" ht="13.8">
      <c r="A146" s="681"/>
      <c r="B146" s="681"/>
      <c r="C146" s="681"/>
      <c r="D146" s="681"/>
      <c r="E146" s="685"/>
      <c r="S146" s="681"/>
      <c r="T146" s="681"/>
      <c r="U146" s="681"/>
      <c r="V146" s="681"/>
    </row>
    <row r="147" spans="1:22" ht="13.8">
      <c r="A147" s="681"/>
      <c r="B147" s="681"/>
      <c r="C147" s="681"/>
      <c r="D147" s="681"/>
      <c r="E147" s="685"/>
      <c r="S147" s="681"/>
      <c r="T147" s="681"/>
      <c r="U147" s="681"/>
      <c r="V147" s="681"/>
    </row>
    <row r="148" spans="1:22" ht="13.8">
      <c r="A148" s="681"/>
      <c r="B148" s="681"/>
      <c r="C148" s="681"/>
      <c r="D148" s="681"/>
      <c r="E148" s="685"/>
      <c r="S148" s="681"/>
      <c r="T148" s="681"/>
      <c r="U148" s="681"/>
      <c r="V148" s="681"/>
    </row>
    <row r="149" spans="1:22" ht="13.8">
      <c r="A149" s="681"/>
      <c r="B149" s="681"/>
      <c r="C149" s="681"/>
      <c r="D149" s="681"/>
      <c r="E149" s="685"/>
      <c r="S149" s="681"/>
      <c r="T149" s="681"/>
      <c r="U149" s="681"/>
      <c r="V149" s="681"/>
    </row>
    <row r="150" spans="1:22" ht="13.8">
      <c r="A150" s="681"/>
      <c r="B150" s="681"/>
      <c r="C150" s="681"/>
      <c r="D150" s="681"/>
      <c r="E150" s="685"/>
      <c r="S150" s="681"/>
      <c r="T150" s="681"/>
      <c r="U150" s="681"/>
      <c r="V150" s="681"/>
    </row>
    <row r="151" spans="1:22" ht="13.8">
      <c r="A151" s="681"/>
      <c r="B151" s="681"/>
      <c r="C151" s="681"/>
      <c r="D151" s="681"/>
      <c r="E151" s="685"/>
      <c r="S151" s="681"/>
      <c r="T151" s="681"/>
      <c r="U151" s="681"/>
      <c r="V151" s="681"/>
    </row>
    <row r="152" spans="1:22" ht="13.8">
      <c r="A152" s="681"/>
      <c r="B152" s="681"/>
      <c r="C152" s="681"/>
      <c r="D152" s="681"/>
      <c r="E152" s="685"/>
      <c r="S152" s="681"/>
      <c r="T152" s="681"/>
      <c r="U152" s="681"/>
      <c r="V152" s="681"/>
    </row>
    <row r="153" spans="1:22" ht="13.8">
      <c r="A153" s="681"/>
      <c r="B153" s="681"/>
      <c r="C153" s="681"/>
      <c r="D153" s="681"/>
      <c r="E153" s="685"/>
      <c r="S153" s="681"/>
      <c r="T153" s="681"/>
      <c r="U153" s="681"/>
      <c r="V153" s="681"/>
    </row>
    <row r="154" spans="1:22" ht="13.8">
      <c r="A154" s="681"/>
      <c r="B154" s="681"/>
      <c r="C154" s="681"/>
      <c r="D154" s="681"/>
      <c r="E154" s="685"/>
      <c r="S154" s="681"/>
      <c r="T154" s="681"/>
      <c r="U154" s="681"/>
      <c r="V154" s="681"/>
    </row>
    <row r="155" spans="1:22" ht="13.8">
      <c r="A155" s="681"/>
      <c r="B155" s="681"/>
      <c r="C155" s="681"/>
      <c r="D155" s="681"/>
      <c r="E155" s="685"/>
      <c r="S155" s="681"/>
      <c r="T155" s="681"/>
      <c r="U155" s="681"/>
      <c r="V155" s="681"/>
    </row>
    <row r="156" spans="1:22" ht="13.8">
      <c r="A156" s="681"/>
      <c r="B156" s="681"/>
      <c r="C156" s="681"/>
      <c r="D156" s="681"/>
      <c r="E156" s="685"/>
      <c r="S156" s="681"/>
      <c r="T156" s="681"/>
      <c r="U156" s="681"/>
      <c r="V156" s="681"/>
    </row>
    <row r="157" spans="1:22" ht="13.8">
      <c r="A157" s="681"/>
      <c r="B157" s="681"/>
      <c r="C157" s="681"/>
      <c r="D157" s="681"/>
      <c r="E157" s="685"/>
      <c r="S157" s="681"/>
      <c r="T157" s="681"/>
      <c r="U157" s="681"/>
      <c r="V157" s="681"/>
    </row>
    <row r="158" spans="1:22" ht="13.8">
      <c r="A158" s="681"/>
      <c r="B158" s="681"/>
      <c r="C158" s="681"/>
      <c r="D158" s="681"/>
      <c r="E158" s="685"/>
      <c r="S158" s="681"/>
      <c r="T158" s="681"/>
      <c r="U158" s="681"/>
      <c r="V158" s="681"/>
    </row>
    <row r="159" spans="1:22" ht="13.8">
      <c r="A159" s="681"/>
      <c r="B159" s="681"/>
      <c r="C159" s="681"/>
      <c r="D159" s="681"/>
      <c r="E159" s="685"/>
      <c r="S159" s="681"/>
      <c r="T159" s="681"/>
      <c r="U159" s="681"/>
      <c r="V159" s="681"/>
    </row>
    <row r="160" spans="1:22" ht="13.8">
      <c r="A160" s="681"/>
      <c r="B160" s="681"/>
      <c r="C160" s="681"/>
      <c r="D160" s="681"/>
      <c r="E160" s="685"/>
      <c r="S160" s="681"/>
      <c r="T160" s="681"/>
      <c r="U160" s="681"/>
      <c r="V160" s="681"/>
    </row>
    <row r="161" spans="1:22" ht="13.8">
      <c r="A161" s="681"/>
      <c r="B161" s="681"/>
      <c r="C161" s="681"/>
      <c r="D161" s="681"/>
      <c r="E161" s="685"/>
      <c r="S161" s="681"/>
      <c r="T161" s="681"/>
      <c r="U161" s="681"/>
      <c r="V161" s="681"/>
    </row>
    <row r="162" spans="1:22" ht="13.8">
      <c r="A162" s="681"/>
      <c r="B162" s="681"/>
      <c r="C162" s="681"/>
      <c r="D162" s="681"/>
      <c r="E162" s="685"/>
      <c r="S162" s="681"/>
      <c r="T162" s="681"/>
      <c r="U162" s="681"/>
      <c r="V162" s="681"/>
    </row>
    <row r="163" spans="1:22" ht="13.8">
      <c r="A163" s="681"/>
      <c r="B163" s="681"/>
      <c r="C163" s="681"/>
      <c r="D163" s="681"/>
      <c r="E163" s="685"/>
      <c r="S163" s="681"/>
      <c r="T163" s="681"/>
      <c r="U163" s="681"/>
      <c r="V163" s="681"/>
    </row>
    <row r="164" spans="1:22" ht="13.8">
      <c r="A164" s="681"/>
      <c r="B164" s="681"/>
      <c r="C164" s="681"/>
      <c r="D164" s="681"/>
      <c r="E164" s="685"/>
      <c r="S164" s="681"/>
      <c r="T164" s="681"/>
      <c r="U164" s="681"/>
      <c r="V164" s="681"/>
    </row>
    <row r="165" spans="1:22" ht="13.8">
      <c r="A165" s="681"/>
      <c r="B165" s="681"/>
      <c r="C165" s="681"/>
      <c r="D165" s="681"/>
      <c r="E165" s="685"/>
      <c r="S165" s="681"/>
      <c r="T165" s="681"/>
      <c r="U165" s="681"/>
      <c r="V165" s="681"/>
    </row>
    <row r="166" spans="1:22" ht="13.8">
      <c r="A166" s="681"/>
      <c r="B166" s="681"/>
      <c r="C166" s="681"/>
      <c r="D166" s="681"/>
      <c r="E166" s="685"/>
      <c r="S166" s="681"/>
      <c r="T166" s="681"/>
      <c r="U166" s="681"/>
      <c r="V166" s="681"/>
    </row>
    <row r="167" spans="1:22" ht="13.8">
      <c r="A167" s="681"/>
      <c r="B167" s="681"/>
      <c r="C167" s="681"/>
      <c r="D167" s="681"/>
      <c r="E167" s="685"/>
      <c r="S167" s="681"/>
      <c r="T167" s="681"/>
      <c r="U167" s="681"/>
      <c r="V167" s="681"/>
    </row>
    <row r="168" spans="1:22" ht="13.8">
      <c r="A168" s="681"/>
      <c r="B168" s="681"/>
      <c r="C168" s="681"/>
      <c r="D168" s="681"/>
      <c r="E168" s="685"/>
      <c r="S168" s="681"/>
      <c r="T168" s="681"/>
      <c r="U168" s="681"/>
      <c r="V168" s="681"/>
    </row>
    <row r="169" spans="1:22" ht="13.8">
      <c r="A169" s="681"/>
      <c r="B169" s="681"/>
      <c r="C169" s="681"/>
      <c r="D169" s="681"/>
      <c r="E169" s="685"/>
      <c r="S169" s="681"/>
      <c r="T169" s="681"/>
      <c r="U169" s="681"/>
      <c r="V169" s="681"/>
    </row>
    <row r="170" spans="1:22" ht="13.8">
      <c r="A170" s="681"/>
      <c r="B170" s="681"/>
      <c r="C170" s="681"/>
      <c r="D170" s="681"/>
      <c r="E170" s="685"/>
      <c r="S170" s="681"/>
      <c r="T170" s="681"/>
      <c r="U170" s="681"/>
      <c r="V170" s="681"/>
    </row>
    <row r="171" spans="1:22" ht="13.8">
      <c r="A171" s="681"/>
      <c r="B171" s="681"/>
      <c r="C171" s="681"/>
      <c r="D171" s="681"/>
      <c r="E171" s="685"/>
      <c r="S171" s="681"/>
      <c r="T171" s="681"/>
      <c r="U171" s="681"/>
      <c r="V171" s="681"/>
    </row>
    <row r="172" spans="1:22" ht="13.8">
      <c r="A172" s="681"/>
      <c r="B172" s="681"/>
      <c r="C172" s="681"/>
      <c r="D172" s="681"/>
      <c r="E172" s="685"/>
      <c r="S172" s="681"/>
      <c r="T172" s="681"/>
      <c r="U172" s="681"/>
      <c r="V172" s="681"/>
    </row>
    <row r="173" spans="1:22" ht="13.8">
      <c r="A173" s="681"/>
      <c r="B173" s="681"/>
      <c r="C173" s="681"/>
      <c r="D173" s="681"/>
      <c r="E173" s="685"/>
      <c r="S173" s="681"/>
      <c r="T173" s="681"/>
      <c r="U173" s="681"/>
      <c r="V173" s="681"/>
    </row>
    <row r="174" spans="1:22" ht="13.8">
      <c r="A174" s="681"/>
      <c r="B174" s="681"/>
      <c r="C174" s="681"/>
      <c r="D174" s="681"/>
      <c r="E174" s="685"/>
      <c r="S174" s="681"/>
      <c r="T174" s="681"/>
      <c r="U174" s="681"/>
      <c r="V174" s="681"/>
    </row>
    <row r="175" spans="1:22" ht="13.8">
      <c r="A175" s="681"/>
      <c r="B175" s="681"/>
      <c r="C175" s="681"/>
      <c r="D175" s="681"/>
      <c r="E175" s="685"/>
      <c r="S175" s="681"/>
      <c r="T175" s="681"/>
      <c r="U175" s="681"/>
      <c r="V175" s="681"/>
    </row>
    <row r="176" spans="1:22" ht="13.8">
      <c r="A176" s="681"/>
      <c r="B176" s="681"/>
      <c r="C176" s="681"/>
      <c r="D176" s="681"/>
      <c r="E176" s="685"/>
      <c r="S176" s="681"/>
      <c r="T176" s="681"/>
      <c r="U176" s="681"/>
      <c r="V176" s="681"/>
    </row>
    <row r="177" spans="1:22" ht="13.8">
      <c r="A177" s="681"/>
      <c r="B177" s="681"/>
      <c r="C177" s="681"/>
      <c r="D177" s="681"/>
      <c r="E177" s="685"/>
      <c r="S177" s="681"/>
      <c r="T177" s="681"/>
      <c r="U177" s="681"/>
      <c r="V177" s="681"/>
    </row>
    <row r="178" spans="1:22" ht="13.8">
      <c r="A178" s="681"/>
      <c r="B178" s="681"/>
      <c r="C178" s="681"/>
      <c r="D178" s="681"/>
      <c r="E178" s="685"/>
      <c r="S178" s="681"/>
      <c r="T178" s="681"/>
      <c r="U178" s="681"/>
      <c r="V178" s="681"/>
    </row>
    <row r="179" spans="1:22" ht="13.8">
      <c r="A179" s="681"/>
      <c r="B179" s="681"/>
      <c r="C179" s="681"/>
      <c r="D179" s="681"/>
      <c r="E179" s="685"/>
      <c r="S179" s="681"/>
      <c r="T179" s="681"/>
      <c r="U179" s="681"/>
      <c r="V179" s="681"/>
    </row>
    <row r="180" spans="1:22" ht="13.8">
      <c r="A180" s="681"/>
      <c r="B180" s="681"/>
      <c r="C180" s="681"/>
      <c r="D180" s="681"/>
      <c r="E180" s="685"/>
      <c r="S180" s="681"/>
      <c r="T180" s="681"/>
      <c r="U180" s="681"/>
      <c r="V180" s="681"/>
    </row>
    <row r="181" spans="1:22" ht="13.8">
      <c r="A181" s="681"/>
      <c r="B181" s="681"/>
      <c r="C181" s="681"/>
      <c r="D181" s="681"/>
      <c r="E181" s="685"/>
      <c r="S181" s="681"/>
      <c r="T181" s="681"/>
      <c r="U181" s="681"/>
      <c r="V181" s="681"/>
    </row>
    <row r="182" spans="1:22" ht="13.8">
      <c r="A182" s="681"/>
      <c r="B182" s="681"/>
      <c r="C182" s="681"/>
      <c r="D182" s="681"/>
      <c r="E182" s="685"/>
      <c r="S182" s="681"/>
      <c r="T182" s="681"/>
      <c r="U182" s="681"/>
      <c r="V182" s="681"/>
    </row>
    <row r="183" spans="1:22" ht="13.8">
      <c r="A183" s="681"/>
      <c r="B183" s="681"/>
      <c r="C183" s="681"/>
      <c r="D183" s="681"/>
      <c r="E183" s="685"/>
      <c r="S183" s="681"/>
      <c r="T183" s="681"/>
      <c r="U183" s="681"/>
      <c r="V183" s="681"/>
    </row>
    <row r="184" spans="1:22" ht="13.8">
      <c r="A184" s="681"/>
      <c r="B184" s="681"/>
      <c r="C184" s="681"/>
      <c r="D184" s="681"/>
      <c r="E184" s="685"/>
      <c r="S184" s="681"/>
      <c r="T184" s="681"/>
      <c r="U184" s="681"/>
      <c r="V184" s="681"/>
    </row>
    <row r="185" spans="1:22" ht="13.8">
      <c r="A185" s="681"/>
      <c r="B185" s="681"/>
      <c r="C185" s="681"/>
      <c r="D185" s="681"/>
      <c r="E185" s="685"/>
      <c r="S185" s="681"/>
      <c r="T185" s="681"/>
      <c r="U185" s="681"/>
      <c r="V185" s="681"/>
    </row>
    <row r="186" spans="1:22" ht="13.8">
      <c r="A186" s="681"/>
      <c r="B186" s="681"/>
      <c r="C186" s="681"/>
      <c r="D186" s="681"/>
      <c r="E186" s="685"/>
      <c r="S186" s="681"/>
      <c r="T186" s="681"/>
      <c r="U186" s="681"/>
      <c r="V186" s="681"/>
    </row>
    <row r="187" spans="1:22" ht="13.8">
      <c r="A187" s="681"/>
      <c r="B187" s="681"/>
      <c r="C187" s="681"/>
      <c r="D187" s="681"/>
      <c r="E187" s="685"/>
      <c r="S187" s="681"/>
      <c r="T187" s="681"/>
      <c r="U187" s="681"/>
      <c r="V187" s="681"/>
    </row>
    <row r="188" spans="1:22" ht="13.8">
      <c r="A188" s="681"/>
      <c r="B188" s="681"/>
      <c r="C188" s="681"/>
      <c r="D188" s="681"/>
      <c r="E188" s="685"/>
      <c r="S188" s="681"/>
      <c r="T188" s="681"/>
      <c r="U188" s="681"/>
      <c r="V188" s="681"/>
    </row>
    <row r="189" spans="1:22" ht="13.8">
      <c r="A189" s="681"/>
      <c r="B189" s="681"/>
      <c r="C189" s="681"/>
      <c r="D189" s="681"/>
      <c r="E189" s="685"/>
      <c r="S189" s="681"/>
      <c r="T189" s="681"/>
      <c r="U189" s="681"/>
      <c r="V189" s="681"/>
    </row>
    <row r="190" spans="1:22" ht="13.8">
      <c r="A190" s="681"/>
      <c r="B190" s="681"/>
      <c r="C190" s="681"/>
      <c r="D190" s="681"/>
      <c r="E190" s="685"/>
      <c r="S190" s="681"/>
      <c r="T190" s="681"/>
      <c r="U190" s="681"/>
      <c r="V190" s="681"/>
    </row>
    <row r="191" spans="1:22" ht="13.8">
      <c r="A191" s="681"/>
      <c r="B191" s="681"/>
      <c r="C191" s="681"/>
      <c r="D191" s="681"/>
      <c r="E191" s="685"/>
      <c r="S191" s="681"/>
      <c r="T191" s="681"/>
      <c r="U191" s="681"/>
      <c r="V191" s="681"/>
    </row>
    <row r="192" spans="1:22" ht="13.8">
      <c r="A192" s="681"/>
      <c r="B192" s="681"/>
      <c r="C192" s="681"/>
      <c r="D192" s="681"/>
      <c r="E192" s="685"/>
      <c r="S192" s="681"/>
      <c r="T192" s="681"/>
      <c r="U192" s="681"/>
      <c r="V192" s="681"/>
    </row>
    <row r="193" spans="1:22" ht="13.8">
      <c r="A193" s="681"/>
      <c r="B193" s="681"/>
      <c r="C193" s="681"/>
      <c r="D193" s="681"/>
      <c r="E193" s="685"/>
      <c r="S193" s="681"/>
      <c r="T193" s="681"/>
      <c r="U193" s="681"/>
      <c r="V193" s="681"/>
    </row>
    <row r="194" spans="1:22" ht="13.8">
      <c r="A194" s="681"/>
      <c r="B194" s="681"/>
      <c r="C194" s="681"/>
      <c r="D194" s="681"/>
      <c r="E194" s="685"/>
      <c r="S194" s="681"/>
      <c r="T194" s="681"/>
      <c r="U194" s="681"/>
      <c r="V194" s="681"/>
    </row>
    <row r="195" spans="1:22" ht="13.8">
      <c r="A195" s="681"/>
      <c r="B195" s="681"/>
      <c r="C195" s="681"/>
      <c r="D195" s="681"/>
      <c r="E195" s="685"/>
      <c r="S195" s="681"/>
      <c r="T195" s="681"/>
      <c r="U195" s="681"/>
      <c r="V195" s="681"/>
    </row>
    <row r="196" spans="1:22" ht="13.8">
      <c r="A196" s="681"/>
      <c r="B196" s="681"/>
      <c r="C196" s="681"/>
      <c r="D196" s="681"/>
      <c r="E196" s="685"/>
      <c r="S196" s="681"/>
      <c r="T196" s="681"/>
      <c r="U196" s="681"/>
      <c r="V196" s="681"/>
    </row>
    <row r="197" spans="1:22" ht="13.8">
      <c r="A197" s="681"/>
      <c r="B197" s="681"/>
      <c r="C197" s="681"/>
      <c r="D197" s="681"/>
      <c r="E197" s="685"/>
      <c r="S197" s="681"/>
      <c r="T197" s="681"/>
      <c r="U197" s="681"/>
      <c r="V197" s="681"/>
    </row>
    <row r="198" spans="1:22" ht="13.8">
      <c r="A198" s="681"/>
      <c r="B198" s="681"/>
      <c r="C198" s="681"/>
      <c r="D198" s="681"/>
      <c r="E198" s="685"/>
      <c r="S198" s="681"/>
      <c r="T198" s="681"/>
      <c r="U198" s="681"/>
      <c r="V198" s="681"/>
    </row>
    <row r="199" spans="1:22" ht="13.8">
      <c r="A199" s="681"/>
      <c r="B199" s="681"/>
      <c r="C199" s="681"/>
      <c r="D199" s="681"/>
      <c r="E199" s="685"/>
      <c r="S199" s="681"/>
      <c r="T199" s="681"/>
      <c r="U199" s="681"/>
      <c r="V199" s="681"/>
    </row>
    <row r="200" spans="1:22" ht="13.8">
      <c r="A200" s="681"/>
      <c r="B200" s="681"/>
      <c r="C200" s="681"/>
      <c r="D200" s="681"/>
      <c r="E200" s="685"/>
      <c r="S200" s="681"/>
      <c r="T200" s="681"/>
      <c r="U200" s="681"/>
      <c r="V200" s="681"/>
    </row>
  </sheetData>
  <mergeCells count="93">
    <mergeCell ref="J3:J7"/>
    <mergeCell ref="A15:C15"/>
    <mergeCell ref="A16:C16"/>
    <mergeCell ref="I3:I7"/>
    <mergeCell ref="A12:C12"/>
    <mergeCell ref="A3:C7"/>
    <mergeCell ref="E3:E7"/>
    <mergeCell ref="F3:F7"/>
    <mergeCell ref="G3:G7"/>
    <mergeCell ref="H3:H7"/>
    <mergeCell ref="A8:C8"/>
    <mergeCell ref="A9:C9"/>
    <mergeCell ref="A10:C10"/>
    <mergeCell ref="A11:C11"/>
    <mergeCell ref="A14:C14"/>
    <mergeCell ref="A13:C13"/>
    <mergeCell ref="W4:AA4"/>
    <mergeCell ref="AB4:AI4"/>
    <mergeCell ref="AJ4:AJ7"/>
    <mergeCell ref="K3:N3"/>
    <mergeCell ref="O3:Q3"/>
    <mergeCell ref="K4:M4"/>
    <mergeCell ref="O4:Q4"/>
    <mergeCell ref="AA5:AA7"/>
    <mergeCell ref="K5:K7"/>
    <mergeCell ref="L5:L7"/>
    <mergeCell ref="M5:M7"/>
    <mergeCell ref="N5:N7"/>
    <mergeCell ref="O5:O7"/>
    <mergeCell ref="P5:P7"/>
    <mergeCell ref="AI5:AI7"/>
    <mergeCell ref="AB6:AC6"/>
    <mergeCell ref="A56:B56"/>
    <mergeCell ref="A29:C29"/>
    <mergeCell ref="A35:C35"/>
    <mergeCell ref="A36:B36"/>
    <mergeCell ref="A50:B50"/>
    <mergeCell ref="S52:T52"/>
    <mergeCell ref="T54:U54"/>
    <mergeCell ref="S23:U23"/>
    <mergeCell ref="B55:C55"/>
    <mergeCell ref="A51:C51"/>
    <mergeCell ref="B54:C54"/>
    <mergeCell ref="A52:B52"/>
    <mergeCell ref="A23:C23"/>
    <mergeCell ref="A26:B26"/>
    <mergeCell ref="A20:C20"/>
    <mergeCell ref="A22:C22"/>
    <mergeCell ref="A21:C21"/>
    <mergeCell ref="A24:C24"/>
    <mergeCell ref="A17:C17"/>
    <mergeCell ref="A18:C18"/>
    <mergeCell ref="A19:C19"/>
    <mergeCell ref="S20:U20"/>
    <mergeCell ref="S21:U21"/>
    <mergeCell ref="S22:U22"/>
    <mergeCell ref="S13:U13"/>
    <mergeCell ref="S14:U14"/>
    <mergeCell ref="S15:U15"/>
    <mergeCell ref="S16:U16"/>
    <mergeCell ref="S17:U17"/>
    <mergeCell ref="AH6:AH7"/>
    <mergeCell ref="B57:J57"/>
    <mergeCell ref="K57:R57"/>
    <mergeCell ref="Q5:Q7"/>
    <mergeCell ref="R5:R7"/>
    <mergeCell ref="AB5:AH5"/>
    <mergeCell ref="T55:U55"/>
    <mergeCell ref="S56:T56"/>
    <mergeCell ref="S4:U8"/>
    <mergeCell ref="A25:C25"/>
    <mergeCell ref="W5:W7"/>
    <mergeCell ref="X5:X7"/>
    <mergeCell ref="Y5:Y7"/>
    <mergeCell ref="S24:U24"/>
    <mergeCell ref="S18:U18"/>
    <mergeCell ref="S19:U19"/>
    <mergeCell ref="Z5:Z7"/>
    <mergeCell ref="S36:T36"/>
    <mergeCell ref="S50:T50"/>
    <mergeCell ref="S51:U51"/>
    <mergeCell ref="AD6:AE6"/>
    <mergeCell ref="S26:T26"/>
    <mergeCell ref="S29:U29"/>
    <mergeCell ref="S35:U35"/>
    <mergeCell ref="S25:U25"/>
    <mergeCell ref="S9:U9"/>
    <mergeCell ref="S10:U10"/>
    <mergeCell ref="S11:U11"/>
    <mergeCell ref="S12:U12"/>
    <mergeCell ref="AE20:AG20"/>
    <mergeCell ref="AF6:AF7"/>
    <mergeCell ref="AG6:AG7"/>
  </mergeCells>
  <phoneticPr fontId="5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10" max="53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BB209"/>
  <sheetViews>
    <sheetView view="pageBreakPreview" zoomScaleNormal="100" workbookViewId="0">
      <selection activeCell="J65" sqref="J65"/>
    </sheetView>
  </sheetViews>
  <sheetFormatPr defaultColWidth="9.109375" defaultRowHeight="15.6"/>
  <cols>
    <col min="1" max="1" width="2.33203125" style="699" customWidth="1"/>
    <col min="2" max="2" width="17.33203125" style="699" customWidth="1"/>
    <col min="3" max="3" width="2.33203125" style="699" customWidth="1"/>
    <col min="4" max="4" width="1.6640625" style="700" customWidth="1"/>
    <col min="5" max="5" width="10.5546875" style="681" hidden="1" customWidth="1"/>
    <col min="6" max="10" width="16.6640625" style="681" customWidth="1"/>
    <col min="11" max="18" width="13.44140625" style="681" customWidth="1"/>
    <col min="19" max="19" width="2.33203125" style="699" customWidth="1"/>
    <col min="20" max="20" width="17.33203125" style="699" customWidth="1"/>
    <col min="21" max="21" width="2.33203125" style="699" customWidth="1"/>
    <col min="22" max="22" width="1.6640625" style="700" customWidth="1"/>
    <col min="23" max="27" width="16.6640625" style="681" customWidth="1"/>
    <col min="28" max="36" width="11.6640625" style="681" customWidth="1"/>
    <col min="37" max="51" width="9.109375" style="681"/>
    <col min="52" max="52" width="9.6640625" style="681" bestFit="1" customWidth="1"/>
    <col min="53" max="16384" width="9.109375" style="681"/>
  </cols>
  <sheetData>
    <row r="1" spans="1:50" s="714" customFormat="1" ht="35.1" customHeight="1">
      <c r="A1" s="808"/>
      <c r="B1" s="808"/>
      <c r="C1" s="808"/>
      <c r="D1" s="808"/>
      <c r="E1" s="808"/>
      <c r="F1" s="808"/>
      <c r="G1" s="808"/>
      <c r="H1" s="808"/>
      <c r="I1" s="808"/>
      <c r="J1" s="808" t="s">
        <v>625</v>
      </c>
      <c r="K1" s="809" t="s">
        <v>1171</v>
      </c>
      <c r="L1" s="808"/>
      <c r="M1" s="808"/>
      <c r="S1" s="963"/>
      <c r="T1" s="963"/>
      <c r="U1" s="963"/>
      <c r="V1" s="963"/>
      <c r="W1" s="808"/>
      <c r="X1" s="810"/>
      <c r="Z1" s="810"/>
      <c r="AA1" s="963" t="s">
        <v>625</v>
      </c>
      <c r="AB1" s="809" t="s">
        <v>1170</v>
      </c>
      <c r="AC1" s="963"/>
      <c r="AD1" s="810"/>
      <c r="AE1" s="810"/>
      <c r="AF1" s="810"/>
      <c r="AG1" s="810"/>
      <c r="AH1" s="810"/>
      <c r="AI1" s="810"/>
      <c r="AJ1" s="810"/>
    </row>
    <row r="2" spans="1:50" ht="14.25" customHeight="1" thickBot="1">
      <c r="A2" s="681"/>
      <c r="B2" s="682"/>
      <c r="C2" s="682"/>
      <c r="D2" s="683"/>
      <c r="J2" s="684"/>
      <c r="K2" s="684"/>
      <c r="L2" s="684"/>
      <c r="M2" s="684"/>
      <c r="N2" s="684"/>
      <c r="O2" s="684"/>
      <c r="P2" s="684"/>
      <c r="Q2" s="684"/>
      <c r="R2" s="684"/>
      <c r="S2" s="681"/>
      <c r="T2" s="682"/>
      <c r="U2" s="682"/>
      <c r="V2" s="683"/>
      <c r="W2" s="684"/>
      <c r="X2" s="684"/>
      <c r="Y2" s="684"/>
      <c r="Z2" s="686"/>
      <c r="AA2" s="686"/>
      <c r="AB2" s="684"/>
      <c r="AC2" s="684"/>
      <c r="AD2" s="684"/>
      <c r="AE2" s="684"/>
      <c r="AF2" s="684"/>
      <c r="AG2" s="686"/>
      <c r="AH2" s="686"/>
      <c r="AI2" s="686"/>
      <c r="AJ2" s="686" t="s">
        <v>0</v>
      </c>
    </row>
    <row r="3" spans="1:50" s="1023" customFormat="1" ht="16.5" customHeight="1">
      <c r="A3" s="1470" t="s">
        <v>23</v>
      </c>
      <c r="B3" s="1470"/>
      <c r="C3" s="1470"/>
      <c r="D3" s="1022"/>
      <c r="E3" s="1471" t="s">
        <v>2</v>
      </c>
      <c r="F3" s="1471" t="s">
        <v>24</v>
      </c>
      <c r="G3" s="1472" t="s">
        <v>2</v>
      </c>
      <c r="H3" s="1471" t="s">
        <v>415</v>
      </c>
      <c r="I3" s="1467" t="s">
        <v>416</v>
      </c>
      <c r="J3" s="1464" t="s">
        <v>417</v>
      </c>
      <c r="K3" s="1473" t="s">
        <v>1169</v>
      </c>
      <c r="L3" s="1474"/>
      <c r="M3" s="1474"/>
      <c r="N3" s="1474"/>
      <c r="O3" s="1474"/>
      <c r="P3" s="1474"/>
      <c r="Q3" s="1474"/>
      <c r="R3" s="1474"/>
      <c r="S3" s="1034"/>
      <c r="T3" s="1034"/>
      <c r="U3" s="1034"/>
      <c r="V3" s="1034"/>
      <c r="W3" s="1034"/>
      <c r="X3" s="1034"/>
      <c r="Y3" s="1034"/>
      <c r="Z3" s="1034"/>
      <c r="AA3" s="1034"/>
      <c r="AB3" s="1034"/>
      <c r="AC3" s="1034"/>
      <c r="AD3" s="1034"/>
      <c r="AE3" s="1034"/>
      <c r="AF3" s="1034"/>
      <c r="AG3" s="1034"/>
      <c r="AH3" s="1034"/>
      <c r="AI3" s="1034"/>
      <c r="AJ3" s="1034"/>
    </row>
    <row r="4" spans="1:50" s="1023" customFormat="1" ht="16.5" customHeight="1">
      <c r="A4" s="1455"/>
      <c r="B4" s="1455"/>
      <c r="C4" s="1455"/>
      <c r="D4" s="1024"/>
      <c r="E4" s="1459"/>
      <c r="F4" s="1459"/>
      <c r="G4" s="1448"/>
      <c r="H4" s="1459"/>
      <c r="I4" s="1468"/>
      <c r="J4" s="1465"/>
      <c r="K4" s="1440" t="s">
        <v>524</v>
      </c>
      <c r="L4" s="1463"/>
      <c r="M4" s="1441"/>
      <c r="N4" s="1020" t="s">
        <v>525</v>
      </c>
      <c r="O4" s="1440" t="s">
        <v>526</v>
      </c>
      <c r="P4" s="1463"/>
      <c r="Q4" s="1441"/>
      <c r="R4" s="1028" t="s">
        <v>527</v>
      </c>
      <c r="S4" s="1454" t="s">
        <v>23</v>
      </c>
      <c r="T4" s="1454"/>
      <c r="U4" s="1454"/>
      <c r="V4" s="1024"/>
      <c r="W4" s="1449" t="s">
        <v>528</v>
      </c>
      <c r="X4" s="1450"/>
      <c r="Y4" s="1450"/>
      <c r="Z4" s="1450"/>
      <c r="AA4" s="1451"/>
      <c r="AB4" s="1446" t="s">
        <v>529</v>
      </c>
      <c r="AC4" s="1446"/>
      <c r="AD4" s="1446"/>
      <c r="AE4" s="1446"/>
      <c r="AF4" s="1446"/>
      <c r="AG4" s="1446"/>
      <c r="AH4" s="1446"/>
      <c r="AI4" s="1446"/>
      <c r="AJ4" s="1459" t="s">
        <v>144</v>
      </c>
    </row>
    <row r="5" spans="1:50" s="1023" customFormat="1" ht="16.2">
      <c r="A5" s="1455"/>
      <c r="B5" s="1455"/>
      <c r="C5" s="1455"/>
      <c r="D5" s="1024"/>
      <c r="E5" s="1459"/>
      <c r="F5" s="1459"/>
      <c r="G5" s="1448"/>
      <c r="H5" s="1459"/>
      <c r="I5" s="1468"/>
      <c r="J5" s="1465"/>
      <c r="K5" s="1438" t="s">
        <v>4</v>
      </c>
      <c r="L5" s="1438" t="s">
        <v>7</v>
      </c>
      <c r="M5" s="1438" t="s">
        <v>5</v>
      </c>
      <c r="N5" s="1445" t="s">
        <v>1168</v>
      </c>
      <c r="O5" s="1438" t="s">
        <v>626</v>
      </c>
      <c r="P5" s="1438" t="s">
        <v>9</v>
      </c>
      <c r="Q5" s="1438" t="s">
        <v>6</v>
      </c>
      <c r="R5" s="1445" t="s">
        <v>11</v>
      </c>
      <c r="S5" s="1455"/>
      <c r="T5" s="1455"/>
      <c r="U5" s="1455"/>
      <c r="V5" s="1024"/>
      <c r="W5" s="1438" t="s">
        <v>627</v>
      </c>
      <c r="X5" s="1438" t="s">
        <v>10</v>
      </c>
      <c r="Y5" s="1438" t="s">
        <v>8</v>
      </c>
      <c r="Z5" s="1438" t="s">
        <v>12</v>
      </c>
      <c r="AA5" s="1438" t="s">
        <v>13</v>
      </c>
      <c r="AB5" s="1449" t="s">
        <v>1166</v>
      </c>
      <c r="AC5" s="1450"/>
      <c r="AD5" s="1450"/>
      <c r="AE5" s="1450"/>
      <c r="AF5" s="1450"/>
      <c r="AG5" s="1450"/>
      <c r="AH5" s="1451"/>
      <c r="AI5" s="1448" t="s">
        <v>1167</v>
      </c>
      <c r="AJ5" s="1459"/>
    </row>
    <row r="6" spans="1:50" s="1023" customFormat="1" ht="16.2">
      <c r="A6" s="1455"/>
      <c r="B6" s="1455"/>
      <c r="C6" s="1455"/>
      <c r="D6" s="1024"/>
      <c r="E6" s="1459"/>
      <c r="F6" s="1459"/>
      <c r="G6" s="1448"/>
      <c r="H6" s="1459"/>
      <c r="I6" s="1468"/>
      <c r="J6" s="1465"/>
      <c r="K6" s="1438"/>
      <c r="L6" s="1438"/>
      <c r="M6" s="1438"/>
      <c r="N6" s="1448"/>
      <c r="O6" s="1438"/>
      <c r="P6" s="1438"/>
      <c r="Q6" s="1438"/>
      <c r="R6" s="1448"/>
      <c r="S6" s="1455"/>
      <c r="T6" s="1455"/>
      <c r="U6" s="1455"/>
      <c r="V6" s="1024"/>
      <c r="W6" s="1438"/>
      <c r="X6" s="1438"/>
      <c r="Y6" s="1438"/>
      <c r="Z6" s="1438"/>
      <c r="AA6" s="1438"/>
      <c r="AB6" s="1440" t="s">
        <v>1159</v>
      </c>
      <c r="AC6" s="1441"/>
      <c r="AD6" s="1440" t="s">
        <v>1162</v>
      </c>
      <c r="AE6" s="1441"/>
      <c r="AF6" s="1438" t="s">
        <v>1164</v>
      </c>
      <c r="AG6" s="1438" t="s">
        <v>1165</v>
      </c>
      <c r="AH6" s="1445" t="s">
        <v>811</v>
      </c>
      <c r="AI6" s="1448"/>
      <c r="AJ6" s="1459"/>
    </row>
    <row r="7" spans="1:50" s="1026" customFormat="1" ht="48.6">
      <c r="A7" s="1456"/>
      <c r="B7" s="1456"/>
      <c r="C7" s="1456"/>
      <c r="D7" s="1025"/>
      <c r="E7" s="1449"/>
      <c r="F7" s="1449"/>
      <c r="G7" s="1446"/>
      <c r="H7" s="1449"/>
      <c r="I7" s="1469"/>
      <c r="J7" s="1466"/>
      <c r="K7" s="1438"/>
      <c r="L7" s="1438"/>
      <c r="M7" s="1438"/>
      <c r="N7" s="1446"/>
      <c r="O7" s="1438"/>
      <c r="P7" s="1438"/>
      <c r="Q7" s="1438"/>
      <c r="R7" s="1446"/>
      <c r="S7" s="1455"/>
      <c r="T7" s="1455"/>
      <c r="U7" s="1455"/>
      <c r="V7" s="1025"/>
      <c r="W7" s="1438"/>
      <c r="X7" s="1438"/>
      <c r="Y7" s="1438"/>
      <c r="Z7" s="1438"/>
      <c r="AA7" s="1438"/>
      <c r="AB7" s="1021" t="s">
        <v>1160</v>
      </c>
      <c r="AC7" s="1021" t="s">
        <v>1161</v>
      </c>
      <c r="AD7" s="1021" t="s">
        <v>1163</v>
      </c>
      <c r="AE7" s="1021" t="s">
        <v>1161</v>
      </c>
      <c r="AF7" s="1438"/>
      <c r="AG7" s="1438"/>
      <c r="AH7" s="1446"/>
      <c r="AI7" s="1446"/>
      <c r="AJ7" s="1449"/>
      <c r="AK7" s="1027"/>
      <c r="AL7" s="1027"/>
      <c r="AM7" s="1027"/>
      <c r="AN7" s="1027"/>
      <c r="AO7" s="1027"/>
      <c r="AP7" s="1027"/>
      <c r="AQ7" s="1027"/>
      <c r="AR7" s="1027"/>
      <c r="AS7" s="1027"/>
      <c r="AT7" s="1027"/>
      <c r="AU7" s="1027"/>
      <c r="AV7" s="1027"/>
      <c r="AW7" s="1027"/>
      <c r="AX7" s="1027"/>
    </row>
    <row r="8" spans="1:50" s="812" customFormat="1" ht="24.9" hidden="1" customHeight="1">
      <c r="A8" s="1475" t="s">
        <v>894</v>
      </c>
      <c r="B8" s="1475"/>
      <c r="C8" s="1475"/>
      <c r="D8" s="690"/>
      <c r="E8" s="811" t="s">
        <v>14</v>
      </c>
      <c r="F8" s="811" t="s">
        <v>14</v>
      </c>
      <c r="G8" s="811"/>
      <c r="H8" s="811"/>
      <c r="I8" s="811"/>
      <c r="J8" s="811"/>
      <c r="K8" s="811" t="s">
        <v>14</v>
      </c>
      <c r="L8" s="811"/>
      <c r="M8" s="811"/>
      <c r="N8" s="811"/>
      <c r="O8" s="811"/>
      <c r="P8" s="811"/>
      <c r="Q8" s="811" t="s">
        <v>14</v>
      </c>
      <c r="R8" s="811"/>
      <c r="S8" s="1456"/>
      <c r="T8" s="1456"/>
      <c r="U8" s="1456"/>
      <c r="V8" s="690"/>
      <c r="W8" s="811"/>
      <c r="X8" s="811" t="s">
        <v>14</v>
      </c>
      <c r="Y8" s="811"/>
      <c r="Z8" s="811" t="s">
        <v>14</v>
      </c>
      <c r="AA8" s="811"/>
      <c r="AB8" s="811"/>
      <c r="AC8" s="811"/>
      <c r="AD8" s="811"/>
      <c r="AE8" s="811"/>
      <c r="AF8" s="811"/>
      <c r="AG8" s="811"/>
      <c r="AH8" s="811"/>
      <c r="AI8" s="811"/>
      <c r="AJ8" s="811" t="s">
        <v>14</v>
      </c>
    </row>
    <row r="9" spans="1:50" s="812" customFormat="1" ht="24.9" hidden="1" customHeight="1">
      <c r="A9" s="1443" t="s">
        <v>835</v>
      </c>
      <c r="B9" s="1443"/>
      <c r="C9" s="1443"/>
      <c r="D9" s="813"/>
      <c r="E9" s="814" t="s">
        <v>14</v>
      </c>
      <c r="F9" s="811" t="s">
        <v>14</v>
      </c>
      <c r="G9" s="811"/>
      <c r="H9" s="811"/>
      <c r="I9" s="811"/>
      <c r="J9" s="811"/>
      <c r="K9" s="811" t="s">
        <v>14</v>
      </c>
      <c r="L9" s="811"/>
      <c r="M9" s="811"/>
      <c r="N9" s="811"/>
      <c r="O9" s="811"/>
      <c r="P9" s="811"/>
      <c r="Q9" s="811" t="s">
        <v>14</v>
      </c>
      <c r="R9" s="811"/>
      <c r="S9" s="1443" t="s">
        <v>835</v>
      </c>
      <c r="T9" s="1443"/>
      <c r="U9" s="1443"/>
      <c r="V9" s="813"/>
      <c r="W9" s="811"/>
      <c r="X9" s="811" t="s">
        <v>14</v>
      </c>
      <c r="Y9" s="811"/>
      <c r="Z9" s="811" t="s">
        <v>14</v>
      </c>
      <c r="AA9" s="811"/>
      <c r="AB9" s="811"/>
      <c r="AC9" s="811"/>
      <c r="AD9" s="811"/>
      <c r="AE9" s="811"/>
      <c r="AF9" s="811"/>
      <c r="AG9" s="811"/>
      <c r="AH9" s="811"/>
      <c r="AI9" s="811"/>
      <c r="AJ9" s="811" t="s">
        <v>14</v>
      </c>
    </row>
    <row r="10" spans="1:50" s="812" customFormat="1" ht="24.9" hidden="1" customHeight="1">
      <c r="A10" s="1443" t="s">
        <v>836</v>
      </c>
      <c r="B10" s="1443"/>
      <c r="C10" s="1443"/>
      <c r="D10" s="813"/>
      <c r="E10" s="815">
        <v>17631</v>
      </c>
      <c r="F10" s="811" t="s">
        <v>14</v>
      </c>
      <c r="G10" s="811"/>
      <c r="H10" s="811"/>
      <c r="I10" s="811"/>
      <c r="J10" s="811"/>
      <c r="K10" s="811" t="s">
        <v>14</v>
      </c>
      <c r="L10" s="811"/>
      <c r="M10" s="811"/>
      <c r="N10" s="811"/>
      <c r="O10" s="811"/>
      <c r="P10" s="811"/>
      <c r="Q10" s="811" t="s">
        <v>14</v>
      </c>
      <c r="R10" s="811"/>
      <c r="S10" s="1443" t="s">
        <v>836</v>
      </c>
      <c r="T10" s="1443"/>
      <c r="U10" s="1443"/>
      <c r="V10" s="813"/>
      <c r="W10" s="811"/>
      <c r="X10" s="811" t="s">
        <v>14</v>
      </c>
      <c r="Y10" s="811"/>
      <c r="Z10" s="811" t="s">
        <v>14</v>
      </c>
      <c r="AA10" s="811"/>
      <c r="AB10" s="811"/>
      <c r="AC10" s="811"/>
      <c r="AD10" s="811"/>
      <c r="AE10" s="811"/>
      <c r="AF10" s="811"/>
      <c r="AG10" s="811"/>
      <c r="AH10" s="811"/>
      <c r="AI10" s="811"/>
      <c r="AJ10" s="811" t="s">
        <v>14</v>
      </c>
    </row>
    <row r="11" spans="1:50" s="812" customFormat="1" ht="19.5" hidden="1" customHeight="1">
      <c r="A11" s="1443" t="s">
        <v>837</v>
      </c>
      <c r="B11" s="1443"/>
      <c r="C11" s="1443"/>
      <c r="D11" s="813"/>
      <c r="E11" s="816"/>
      <c r="F11" s="817" t="s">
        <v>15</v>
      </c>
      <c r="G11" s="818"/>
      <c r="H11" s="818"/>
      <c r="I11" s="818"/>
      <c r="J11" s="818"/>
      <c r="K11" s="819" t="s">
        <v>15</v>
      </c>
      <c r="L11" s="819" t="s">
        <v>15</v>
      </c>
      <c r="M11" s="819" t="s">
        <v>15</v>
      </c>
      <c r="N11" s="819" t="s">
        <v>15</v>
      </c>
      <c r="O11" s="819" t="s">
        <v>15</v>
      </c>
      <c r="P11" s="819" t="s">
        <v>15</v>
      </c>
      <c r="Q11" s="819" t="s">
        <v>15</v>
      </c>
      <c r="R11" s="819" t="s">
        <v>15</v>
      </c>
      <c r="S11" s="1443" t="s">
        <v>837</v>
      </c>
      <c r="T11" s="1443"/>
      <c r="U11" s="1443"/>
      <c r="V11" s="813"/>
      <c r="W11" s="819" t="s">
        <v>15</v>
      </c>
      <c r="X11" s="819" t="s">
        <v>15</v>
      </c>
      <c r="Y11" s="819" t="s">
        <v>15</v>
      </c>
      <c r="Z11" s="819" t="s">
        <v>15</v>
      </c>
      <c r="AA11" s="819"/>
      <c r="AB11" s="819" t="s">
        <v>15</v>
      </c>
      <c r="AC11" s="819"/>
      <c r="AD11" s="819"/>
      <c r="AE11" s="819"/>
      <c r="AF11" s="819"/>
      <c r="AG11" s="819"/>
      <c r="AH11" s="819"/>
      <c r="AI11" s="819"/>
      <c r="AJ11" s="819" t="s">
        <v>15</v>
      </c>
    </row>
    <row r="12" spans="1:50" s="812" customFormat="1" ht="19.5" hidden="1" customHeight="1">
      <c r="A12" s="1443" t="s">
        <v>838</v>
      </c>
      <c r="B12" s="1443"/>
      <c r="C12" s="1443"/>
      <c r="D12" s="813"/>
      <c r="E12" s="816"/>
      <c r="F12" s="820" t="s">
        <v>15</v>
      </c>
      <c r="G12" s="819"/>
      <c r="H12" s="819"/>
      <c r="I12" s="819"/>
      <c r="J12" s="819"/>
      <c r="K12" s="819" t="s">
        <v>15</v>
      </c>
      <c r="L12" s="819" t="s">
        <v>15</v>
      </c>
      <c r="M12" s="819" t="s">
        <v>15</v>
      </c>
      <c r="N12" s="819" t="s">
        <v>15</v>
      </c>
      <c r="O12" s="819" t="s">
        <v>15</v>
      </c>
      <c r="P12" s="819" t="s">
        <v>15</v>
      </c>
      <c r="Q12" s="819" t="s">
        <v>15</v>
      </c>
      <c r="R12" s="819" t="s">
        <v>15</v>
      </c>
      <c r="S12" s="1443" t="s">
        <v>838</v>
      </c>
      <c r="T12" s="1443"/>
      <c r="U12" s="1443"/>
      <c r="V12" s="813"/>
      <c r="W12" s="819" t="s">
        <v>15</v>
      </c>
      <c r="X12" s="819" t="s">
        <v>15</v>
      </c>
      <c r="Y12" s="819" t="s">
        <v>15</v>
      </c>
      <c r="Z12" s="819" t="s">
        <v>15</v>
      </c>
      <c r="AA12" s="819"/>
      <c r="AB12" s="819" t="s">
        <v>15</v>
      </c>
      <c r="AC12" s="819"/>
      <c r="AD12" s="819"/>
      <c r="AE12" s="819"/>
      <c r="AF12" s="819"/>
      <c r="AG12" s="819"/>
      <c r="AH12" s="819"/>
      <c r="AI12" s="819"/>
      <c r="AJ12" s="819" t="s">
        <v>15</v>
      </c>
    </row>
    <row r="13" spans="1:50" s="812" customFormat="1" ht="19.5" hidden="1" customHeight="1">
      <c r="A13" s="1443" t="s">
        <v>839</v>
      </c>
      <c r="B13" s="1443"/>
      <c r="C13" s="1443"/>
      <c r="D13" s="813"/>
      <c r="E13" s="816"/>
      <c r="F13" s="820" t="s">
        <v>15</v>
      </c>
      <c r="G13" s="819"/>
      <c r="H13" s="819"/>
      <c r="I13" s="819"/>
      <c r="J13" s="819"/>
      <c r="K13" s="819" t="s">
        <v>15</v>
      </c>
      <c r="L13" s="819" t="s">
        <v>15</v>
      </c>
      <c r="M13" s="819" t="s">
        <v>15</v>
      </c>
      <c r="N13" s="819" t="s">
        <v>15</v>
      </c>
      <c r="O13" s="819" t="s">
        <v>15</v>
      </c>
      <c r="P13" s="819" t="s">
        <v>15</v>
      </c>
      <c r="Q13" s="819" t="s">
        <v>15</v>
      </c>
      <c r="R13" s="819" t="s">
        <v>15</v>
      </c>
      <c r="S13" s="1443" t="s">
        <v>839</v>
      </c>
      <c r="T13" s="1443"/>
      <c r="U13" s="1443"/>
      <c r="V13" s="813"/>
      <c r="W13" s="819" t="s">
        <v>15</v>
      </c>
      <c r="X13" s="819" t="s">
        <v>15</v>
      </c>
      <c r="Y13" s="819" t="s">
        <v>15</v>
      </c>
      <c r="Z13" s="819" t="s">
        <v>15</v>
      </c>
      <c r="AA13" s="819" t="s">
        <v>15</v>
      </c>
      <c r="AB13" s="819" t="s">
        <v>15</v>
      </c>
      <c r="AC13" s="819"/>
      <c r="AD13" s="819"/>
      <c r="AE13" s="819"/>
      <c r="AF13" s="819"/>
      <c r="AG13" s="819" t="s">
        <v>15</v>
      </c>
      <c r="AH13" s="819" t="s">
        <v>15</v>
      </c>
      <c r="AI13" s="819"/>
      <c r="AJ13" s="819" t="s">
        <v>15</v>
      </c>
    </row>
    <row r="14" spans="1:50" s="812" customFormat="1" ht="19.5" hidden="1" customHeight="1">
      <c r="A14" s="1443" t="s">
        <v>840</v>
      </c>
      <c r="B14" s="1443"/>
      <c r="C14" s="1443"/>
      <c r="D14" s="813"/>
      <c r="E14" s="816"/>
      <c r="F14" s="820" t="s">
        <v>15</v>
      </c>
      <c r="G14" s="819"/>
      <c r="H14" s="819"/>
      <c r="I14" s="819"/>
      <c r="J14" s="819"/>
      <c r="K14" s="819" t="s">
        <v>15</v>
      </c>
      <c r="L14" s="819" t="s">
        <v>15</v>
      </c>
      <c r="M14" s="819" t="s">
        <v>15</v>
      </c>
      <c r="N14" s="819" t="s">
        <v>15</v>
      </c>
      <c r="O14" s="819" t="s">
        <v>15</v>
      </c>
      <c r="P14" s="819" t="s">
        <v>15</v>
      </c>
      <c r="Q14" s="819" t="s">
        <v>15</v>
      </c>
      <c r="R14" s="819" t="s">
        <v>15</v>
      </c>
      <c r="S14" s="1443" t="s">
        <v>840</v>
      </c>
      <c r="T14" s="1443"/>
      <c r="U14" s="1443"/>
      <c r="V14" s="813"/>
      <c r="W14" s="819" t="s">
        <v>15</v>
      </c>
      <c r="X14" s="819" t="s">
        <v>15</v>
      </c>
      <c r="Y14" s="819" t="s">
        <v>15</v>
      </c>
      <c r="Z14" s="819" t="s">
        <v>15</v>
      </c>
      <c r="AA14" s="819" t="s">
        <v>15</v>
      </c>
      <c r="AB14" s="819" t="s">
        <v>15</v>
      </c>
      <c r="AC14" s="819"/>
      <c r="AD14" s="819"/>
      <c r="AE14" s="819"/>
      <c r="AF14" s="819"/>
      <c r="AG14" s="819" t="s">
        <v>15</v>
      </c>
      <c r="AH14" s="819" t="s">
        <v>15</v>
      </c>
      <c r="AI14" s="819"/>
      <c r="AJ14" s="819" t="s">
        <v>15</v>
      </c>
    </row>
    <row r="15" spans="1:50" s="812" customFormat="1" ht="17.100000000000001" hidden="1" customHeight="1">
      <c r="A15" s="1443" t="s">
        <v>16</v>
      </c>
      <c r="B15" s="1443"/>
      <c r="C15" s="1443"/>
      <c r="D15" s="690"/>
      <c r="E15" s="816"/>
      <c r="F15" s="821">
        <v>0</v>
      </c>
      <c r="G15" s="821">
        <v>0</v>
      </c>
      <c r="H15" s="821">
        <v>0</v>
      </c>
      <c r="I15" s="821">
        <v>0</v>
      </c>
      <c r="J15" s="821">
        <v>0</v>
      </c>
      <c r="K15" s="821">
        <v>0</v>
      </c>
      <c r="L15" s="821">
        <v>0</v>
      </c>
      <c r="M15" s="821">
        <v>0</v>
      </c>
      <c r="N15" s="821">
        <v>0</v>
      </c>
      <c r="O15" s="821">
        <v>0</v>
      </c>
      <c r="P15" s="821">
        <v>0</v>
      </c>
      <c r="Q15" s="821">
        <v>0</v>
      </c>
      <c r="R15" s="821">
        <v>0</v>
      </c>
      <c r="S15" s="1443" t="s">
        <v>16</v>
      </c>
      <c r="T15" s="1443"/>
      <c r="U15" s="1443"/>
      <c r="V15" s="690"/>
      <c r="W15" s="821">
        <v>0</v>
      </c>
      <c r="X15" s="821">
        <v>0</v>
      </c>
      <c r="Y15" s="821">
        <v>0</v>
      </c>
      <c r="Z15" s="821">
        <v>0</v>
      </c>
      <c r="AA15" s="821">
        <v>0</v>
      </c>
      <c r="AB15" s="821">
        <v>0</v>
      </c>
      <c r="AC15" s="821"/>
      <c r="AD15" s="821"/>
      <c r="AE15" s="821"/>
      <c r="AF15" s="821"/>
      <c r="AG15" s="821">
        <v>0</v>
      </c>
      <c r="AH15" s="821">
        <v>0</v>
      </c>
      <c r="AI15" s="821"/>
      <c r="AJ15" s="821">
        <v>0</v>
      </c>
    </row>
    <row r="16" spans="1:50" s="812" customFormat="1" ht="17.100000000000001" hidden="1" customHeight="1">
      <c r="A16" s="1443" t="s">
        <v>841</v>
      </c>
      <c r="B16" s="1443"/>
      <c r="C16" s="1443"/>
      <c r="D16" s="813"/>
      <c r="E16" s="816"/>
      <c r="F16" s="822">
        <v>13367.838154574758</v>
      </c>
      <c r="G16" s="821">
        <v>0</v>
      </c>
      <c r="H16" s="821">
        <v>0</v>
      </c>
      <c r="I16" s="821">
        <v>0</v>
      </c>
      <c r="J16" s="821">
        <v>0</v>
      </c>
      <c r="K16" s="823">
        <v>94.252571804564056</v>
      </c>
      <c r="L16" s="821">
        <v>0</v>
      </c>
      <c r="M16" s="823">
        <v>54.686949063437474</v>
      </c>
      <c r="N16" s="823">
        <v>6.6085333674067881</v>
      </c>
      <c r="O16" s="823">
        <v>40.081608024850077</v>
      </c>
      <c r="P16" s="821">
        <v>0</v>
      </c>
      <c r="Q16" s="823">
        <v>24.230093245365726</v>
      </c>
      <c r="R16" s="823">
        <v>16.286863161545575</v>
      </c>
      <c r="S16" s="1443" t="s">
        <v>841</v>
      </c>
      <c r="T16" s="1443"/>
      <c r="U16" s="1443"/>
      <c r="V16" s="813"/>
      <c r="W16" s="823">
        <v>8.8803062545150446</v>
      </c>
      <c r="X16" s="823">
        <v>4.3178282698899197</v>
      </c>
      <c r="Y16" s="823">
        <v>24.987195989366796</v>
      </c>
      <c r="Z16" s="823">
        <v>4.0803166777754427</v>
      </c>
      <c r="AA16" s="821">
        <v>0</v>
      </c>
      <c r="AB16" s="823">
        <v>10.824839305710512</v>
      </c>
      <c r="AC16" s="823"/>
      <c r="AD16" s="823"/>
      <c r="AE16" s="823"/>
      <c r="AF16" s="823"/>
      <c r="AG16" s="821">
        <v>0</v>
      </c>
      <c r="AH16" s="821">
        <v>0</v>
      </c>
      <c r="AI16" s="821"/>
      <c r="AJ16" s="821">
        <v>0</v>
      </c>
      <c r="AK16" s="824"/>
      <c r="AL16" s="824"/>
      <c r="AM16" s="824"/>
      <c r="AN16" s="819"/>
      <c r="AO16" s="819"/>
      <c r="AP16" s="824"/>
      <c r="AQ16" s="824"/>
      <c r="AR16" s="824"/>
      <c r="AS16" s="824"/>
      <c r="AT16" s="824"/>
      <c r="AU16" s="824"/>
      <c r="AV16" s="824"/>
      <c r="AW16" s="819"/>
    </row>
    <row r="17" spans="1:54" s="812" customFormat="1" ht="17.100000000000001" hidden="1" customHeight="1">
      <c r="A17" s="1443" t="s">
        <v>842</v>
      </c>
      <c r="B17" s="1443"/>
      <c r="C17" s="1443"/>
      <c r="D17" s="813"/>
      <c r="E17" s="816"/>
      <c r="F17" s="822">
        <v>13388.599999999951</v>
      </c>
      <c r="G17" s="823">
        <v>100</v>
      </c>
      <c r="H17" s="823">
        <v>10.667666946263559</v>
      </c>
      <c r="I17" s="823">
        <v>89.332333053736988</v>
      </c>
      <c r="J17" s="825">
        <v>11960.348743232586</v>
      </c>
      <c r="K17" s="823">
        <v>66.8932735692498</v>
      </c>
      <c r="L17" s="823">
        <v>49.001000821920755</v>
      </c>
      <c r="M17" s="823">
        <v>56.998521787884378</v>
      </c>
      <c r="N17" s="823">
        <v>6.3347644613798595</v>
      </c>
      <c r="O17" s="823">
        <v>33.908215071234338</v>
      </c>
      <c r="P17" s="823">
        <v>28.339569780614493</v>
      </c>
      <c r="Q17" s="823">
        <v>31.88602656084873</v>
      </c>
      <c r="R17" s="823">
        <v>22.008036478988767</v>
      </c>
      <c r="S17" s="1443" t="s">
        <v>842</v>
      </c>
      <c r="T17" s="1443"/>
      <c r="U17" s="1443"/>
      <c r="V17" s="813"/>
      <c r="W17" s="823">
        <v>8.9164511906750263</v>
      </c>
      <c r="X17" s="823">
        <v>7.3182560134989707</v>
      </c>
      <c r="Y17" s="823">
        <v>6.8400342019406137</v>
      </c>
      <c r="Z17" s="823">
        <v>4.557962107534415</v>
      </c>
      <c r="AA17" s="821">
        <v>0</v>
      </c>
      <c r="AB17" s="823">
        <v>5.9672699343507905</v>
      </c>
      <c r="AC17" s="823"/>
      <c r="AD17" s="823"/>
      <c r="AE17" s="823"/>
      <c r="AF17" s="823"/>
      <c r="AG17" s="821">
        <v>0</v>
      </c>
      <c r="AH17" s="821">
        <v>0</v>
      </c>
      <c r="AI17" s="821"/>
      <c r="AJ17" s="823">
        <v>2.0991751162984631</v>
      </c>
      <c r="AK17" s="824"/>
      <c r="AL17" s="824"/>
      <c r="AM17" s="824"/>
      <c r="AN17" s="824"/>
      <c r="AO17" s="824"/>
      <c r="AP17" s="824"/>
      <c r="AQ17" s="824"/>
      <c r="AR17" s="824"/>
      <c r="AS17" s="824"/>
      <c r="AT17" s="824"/>
      <c r="AU17" s="824"/>
      <c r="AV17" s="824"/>
      <c r="AW17" s="824"/>
    </row>
    <row r="18" spans="1:54" s="812" customFormat="1" ht="17.100000000000001" hidden="1" customHeight="1">
      <c r="A18" s="1296" t="s">
        <v>222</v>
      </c>
      <c r="B18" s="1296"/>
      <c r="C18" s="1296"/>
      <c r="D18" s="813"/>
      <c r="E18" s="816"/>
      <c r="F18" s="822">
        <v>13660.999999999885</v>
      </c>
      <c r="G18" s="823">
        <v>100</v>
      </c>
      <c r="H18" s="823">
        <v>30.1841582674992</v>
      </c>
      <c r="I18" s="823">
        <v>69.815841732501553</v>
      </c>
      <c r="J18" s="825">
        <v>9537.542139076957</v>
      </c>
      <c r="K18" s="823">
        <v>45.449641258887951</v>
      </c>
      <c r="L18" s="823">
        <v>33.296105414359083</v>
      </c>
      <c r="M18" s="823">
        <v>48.440529888332073</v>
      </c>
      <c r="N18" s="823">
        <v>5.3195793857065103</v>
      </c>
      <c r="O18" s="823">
        <v>24.42805317215873</v>
      </c>
      <c r="P18" s="823">
        <v>23.702338574272368</v>
      </c>
      <c r="Q18" s="823">
        <v>26.784183048978097</v>
      </c>
      <c r="R18" s="823">
        <v>15.009603399232073</v>
      </c>
      <c r="S18" s="1296" t="s">
        <v>222</v>
      </c>
      <c r="T18" s="1296"/>
      <c r="U18" s="1296"/>
      <c r="V18" s="813"/>
      <c r="W18" s="823">
        <v>8.5705971360146158</v>
      </c>
      <c r="X18" s="823">
        <v>6.1064547580365414</v>
      </c>
      <c r="Y18" s="823">
        <v>4.9581800873083237</v>
      </c>
      <c r="Z18" s="823">
        <v>2.5544588835896853</v>
      </c>
      <c r="AA18" s="823">
        <v>3.8296832563733196</v>
      </c>
      <c r="AB18" s="823">
        <v>6.5814012824238768</v>
      </c>
      <c r="AC18" s="823"/>
      <c r="AD18" s="823"/>
      <c r="AE18" s="823"/>
      <c r="AF18" s="823"/>
      <c r="AG18" s="823">
        <v>1.5448217921037901</v>
      </c>
      <c r="AH18" s="823">
        <v>1.5448217921037901</v>
      </c>
      <c r="AI18" s="823"/>
      <c r="AJ18" s="823">
        <v>1.5434638839443544</v>
      </c>
      <c r="AK18" s="824"/>
      <c r="AL18" s="824"/>
      <c r="AM18" s="824"/>
      <c r="AN18" s="824"/>
      <c r="AO18" s="824"/>
      <c r="AP18" s="824"/>
      <c r="AQ18" s="824"/>
      <c r="AR18" s="824"/>
      <c r="AS18" s="824"/>
      <c r="AT18" s="824"/>
      <c r="AU18" s="824"/>
      <c r="AV18" s="824"/>
      <c r="AW18" s="824"/>
    </row>
    <row r="19" spans="1:54" s="812" customFormat="1" ht="15" hidden="1">
      <c r="A19" s="1296" t="s">
        <v>365</v>
      </c>
      <c r="B19" s="1296"/>
      <c r="C19" s="1296"/>
      <c r="D19" s="813"/>
      <c r="E19" s="816"/>
      <c r="F19" s="826">
        <v>13884.21580122613</v>
      </c>
      <c r="G19" s="827">
        <v>100</v>
      </c>
      <c r="H19" s="827">
        <v>31.959976648065279</v>
      </c>
      <c r="I19" s="827">
        <v>68.040023351935218</v>
      </c>
      <c r="J19" s="828">
        <f>F19*I19/100</f>
        <v>9446.8236733873382</v>
      </c>
      <c r="K19" s="827">
        <v>46.837704727785955</v>
      </c>
      <c r="L19" s="827">
        <v>30.918403741670083</v>
      </c>
      <c r="M19" s="827">
        <v>43.257701079433097</v>
      </c>
      <c r="N19" s="827">
        <v>5.8350185141666211</v>
      </c>
      <c r="O19" s="827">
        <v>22.311868515514398</v>
      </c>
      <c r="P19" s="827">
        <v>19.344399932197771</v>
      </c>
      <c r="Q19" s="827">
        <v>25.178381282166551</v>
      </c>
      <c r="R19" s="829">
        <v>14.383044928114559</v>
      </c>
      <c r="S19" s="1297" t="s">
        <v>365</v>
      </c>
      <c r="T19" s="1297"/>
      <c r="U19" s="1297"/>
      <c r="V19" s="690"/>
      <c r="W19" s="827"/>
      <c r="X19" s="827"/>
      <c r="Y19" s="827"/>
      <c r="Z19" s="827"/>
      <c r="AA19" s="827"/>
      <c r="AB19" s="829"/>
      <c r="AC19" s="829"/>
      <c r="AD19" s="829"/>
      <c r="AE19" s="829"/>
      <c r="AF19" s="829"/>
      <c r="AG19" s="827"/>
      <c r="AH19" s="827"/>
      <c r="AI19" s="827"/>
      <c r="AJ19" s="827"/>
      <c r="AK19" s="824"/>
      <c r="AL19" s="824"/>
      <c r="AM19" s="824"/>
      <c r="AN19" s="824"/>
      <c r="AO19" s="824"/>
      <c r="AP19" s="824"/>
      <c r="AQ19" s="824"/>
      <c r="AR19" s="824"/>
      <c r="AS19" s="824"/>
      <c r="AT19" s="824"/>
      <c r="AU19" s="824"/>
      <c r="AV19" s="824"/>
      <c r="AW19" s="824"/>
    </row>
    <row r="20" spans="1:54" s="812" customFormat="1" ht="14.25" hidden="1" customHeight="1">
      <c r="A20" s="1296" t="s">
        <v>979</v>
      </c>
      <c r="B20" s="1296"/>
      <c r="C20" s="1296"/>
      <c r="D20" s="690"/>
      <c r="E20" s="816"/>
      <c r="F20" s="1029">
        <v>0</v>
      </c>
      <c r="G20" s="827">
        <v>0</v>
      </c>
      <c r="H20" s="827">
        <v>0</v>
      </c>
      <c r="I20" s="827">
        <v>0</v>
      </c>
      <c r="J20" s="1029">
        <v>0</v>
      </c>
      <c r="K20" s="804">
        <v>0</v>
      </c>
      <c r="L20" s="804">
        <v>0</v>
      </c>
      <c r="M20" s="804">
        <v>0</v>
      </c>
      <c r="N20" s="804">
        <v>0</v>
      </c>
      <c r="O20" s="804">
        <v>0</v>
      </c>
      <c r="P20" s="804">
        <v>0</v>
      </c>
      <c r="Q20" s="804">
        <v>0</v>
      </c>
      <c r="R20" s="805">
        <v>0</v>
      </c>
      <c r="S20" s="1296" t="s">
        <v>522</v>
      </c>
      <c r="T20" s="1296"/>
      <c r="U20" s="1296"/>
      <c r="V20" s="690"/>
      <c r="W20" s="804"/>
      <c r="X20" s="804"/>
      <c r="Y20" s="804"/>
      <c r="Z20" s="804"/>
      <c r="AA20" s="804"/>
      <c r="AB20" s="805"/>
      <c r="AC20" s="805"/>
      <c r="AD20" s="1444"/>
      <c r="AE20" s="1444"/>
      <c r="AF20" s="1444"/>
      <c r="AG20" s="804"/>
      <c r="AH20" s="804"/>
      <c r="AI20" s="804"/>
      <c r="AJ20" s="804"/>
      <c r="AK20" s="824"/>
      <c r="AL20" s="824"/>
      <c r="AM20" s="824"/>
      <c r="AN20" s="824"/>
      <c r="AO20" s="824"/>
      <c r="AP20" s="824"/>
      <c r="AQ20" s="824"/>
      <c r="AR20" s="824"/>
      <c r="AS20" s="824"/>
      <c r="AT20" s="824"/>
      <c r="AU20" s="824"/>
      <c r="AV20" s="824"/>
      <c r="AW20" s="824"/>
    </row>
    <row r="21" spans="1:54" s="1053" customFormat="1" ht="12.75" customHeight="1">
      <c r="A21" s="1442" t="s">
        <v>1172</v>
      </c>
      <c r="B21" s="1442"/>
      <c r="C21" s="1442"/>
      <c r="D21" s="1050"/>
      <c r="E21" s="1051"/>
      <c r="F21" s="826">
        <v>14412</v>
      </c>
      <c r="G21" s="827">
        <v>100</v>
      </c>
      <c r="H21" s="827">
        <v>36.9024536691077</v>
      </c>
      <c r="I21" s="827">
        <v>63.097546330892463</v>
      </c>
      <c r="J21" s="828">
        <f>F21*I21/100</f>
        <v>9093.6183772082222</v>
      </c>
      <c r="K21" s="827">
        <v>38.054037984144117</v>
      </c>
      <c r="L21" s="827">
        <v>23.042182113954709</v>
      </c>
      <c r="M21" s="827">
        <v>40.129342152462463</v>
      </c>
      <c r="N21" s="827">
        <v>9.0078709910734815</v>
      </c>
      <c r="O21" s="827">
        <v>23.667657294699584</v>
      </c>
      <c r="P21" s="827">
        <v>22.020343974793185</v>
      </c>
      <c r="Q21" s="827">
        <v>23.206907176580287</v>
      </c>
      <c r="R21" s="829">
        <v>12.210828783222437</v>
      </c>
      <c r="S21" s="1457" t="s">
        <v>1172</v>
      </c>
      <c r="T21" s="1457"/>
      <c r="U21" s="1457"/>
      <c r="V21" s="1052"/>
      <c r="W21" s="827">
        <v>5.4748381442300618</v>
      </c>
      <c r="X21" s="827">
        <v>5.1244897688869111</v>
      </c>
      <c r="Y21" s="827">
        <v>3.0288521084220572</v>
      </c>
      <c r="Z21" s="827">
        <v>2.4648229911985209</v>
      </c>
      <c r="AA21" s="827">
        <v>1.5047947720592594</v>
      </c>
      <c r="AB21" s="829" t="s">
        <v>1209</v>
      </c>
      <c r="AC21" s="829" t="s">
        <v>1209</v>
      </c>
      <c r="AD21" s="829" t="s">
        <v>1208</v>
      </c>
      <c r="AE21" s="1083" t="s">
        <v>1208</v>
      </c>
      <c r="AF21" s="1084">
        <v>3.163735885968407</v>
      </c>
      <c r="AG21" s="1083" t="s">
        <v>1208</v>
      </c>
      <c r="AH21" s="1085">
        <v>3.8832363736535083</v>
      </c>
      <c r="AI21" s="1085" t="s">
        <v>1208</v>
      </c>
      <c r="AJ21" s="1085">
        <v>1.4402477984800641</v>
      </c>
      <c r="AK21" s="1055"/>
      <c r="AL21" s="1055"/>
      <c r="AM21" s="1055"/>
      <c r="AN21" s="1055"/>
      <c r="AO21" s="1055"/>
      <c r="AP21" s="1055"/>
      <c r="AQ21" s="1055"/>
      <c r="AR21" s="1055"/>
      <c r="AS21" s="1055"/>
      <c r="AT21" s="1055"/>
      <c r="AU21" s="1055"/>
      <c r="AV21" s="1055"/>
      <c r="AW21" s="1055"/>
      <c r="AX21" s="1055"/>
    </row>
    <row r="22" spans="1:54" s="1053" customFormat="1" ht="12.75" customHeight="1">
      <c r="A22" s="1442" t="s">
        <v>1173</v>
      </c>
      <c r="B22" s="1442"/>
      <c r="C22" s="1442"/>
      <c r="D22" s="1050"/>
      <c r="E22" s="1051"/>
      <c r="F22" s="826">
        <v>14563.000000000737</v>
      </c>
      <c r="G22" s="827">
        <v>100</v>
      </c>
      <c r="H22" s="827">
        <v>44.641924459145294</v>
      </c>
      <c r="I22" s="827">
        <v>55.358075540854294</v>
      </c>
      <c r="J22" s="828">
        <f>F22*I22/100</f>
        <v>8061.7965410150191</v>
      </c>
      <c r="K22" s="827">
        <v>38.764604804886808</v>
      </c>
      <c r="L22" s="827">
        <v>26.963021526697787</v>
      </c>
      <c r="M22" s="827">
        <v>31.862583569221641</v>
      </c>
      <c r="N22" s="827">
        <v>10.874997010534011</v>
      </c>
      <c r="O22" s="827">
        <v>23.651287116756748</v>
      </c>
      <c r="P22" s="827">
        <v>19.372337341254664</v>
      </c>
      <c r="Q22" s="827">
        <v>22.993241566829916</v>
      </c>
      <c r="R22" s="829">
        <v>14.799410565372433</v>
      </c>
      <c r="S22" s="1442" t="s">
        <v>1173</v>
      </c>
      <c r="T22" s="1442"/>
      <c r="U22" s="1442"/>
      <c r="V22" s="1052"/>
      <c r="W22" s="827">
        <v>6.9268454349390076</v>
      </c>
      <c r="X22" s="827">
        <v>5.8295973048164438</v>
      </c>
      <c r="Y22" s="827">
        <v>5.627762043009267</v>
      </c>
      <c r="Z22" s="827">
        <v>3.6717508846580884</v>
      </c>
      <c r="AA22" s="827">
        <v>2.6559132423011937</v>
      </c>
      <c r="AB22" s="829" t="s">
        <v>1208</v>
      </c>
      <c r="AC22" s="829" t="s">
        <v>1208</v>
      </c>
      <c r="AD22" s="829" t="s">
        <v>1208</v>
      </c>
      <c r="AE22" s="829" t="s">
        <v>1208</v>
      </c>
      <c r="AF22" s="1086">
        <v>5.7365314627381894</v>
      </c>
      <c r="AG22" s="829" t="s">
        <v>1208</v>
      </c>
      <c r="AH22" s="827">
        <v>6.4262541548153509</v>
      </c>
      <c r="AI22" s="827" t="s">
        <v>1208</v>
      </c>
      <c r="AJ22" s="827">
        <v>0.63153711882436725</v>
      </c>
      <c r="AK22" s="1055"/>
      <c r="AL22" s="1055"/>
      <c r="AM22" s="1055"/>
      <c r="AN22" s="1055"/>
      <c r="AO22" s="1055"/>
      <c r="AP22" s="1055"/>
      <c r="AQ22" s="1055"/>
      <c r="AR22" s="1055"/>
      <c r="AS22" s="1055"/>
      <c r="AT22" s="1055"/>
      <c r="AU22" s="1055"/>
      <c r="AV22" s="1055"/>
      <c r="AW22" s="1055"/>
      <c r="AX22" s="1055"/>
    </row>
    <row r="23" spans="1:54" s="1053" customFormat="1" ht="12.75" customHeight="1">
      <c r="A23" s="1442" t="s">
        <v>1174</v>
      </c>
      <c r="B23" s="1442"/>
      <c r="C23" s="1442"/>
      <c r="D23" s="1050"/>
      <c r="E23" s="1051"/>
      <c r="F23" s="826">
        <v>14821.000000244734</v>
      </c>
      <c r="G23" s="827">
        <v>100</v>
      </c>
      <c r="H23" s="827">
        <v>50.490188376544324</v>
      </c>
      <c r="I23" s="827">
        <v>49.509811623455626</v>
      </c>
      <c r="J23" s="828">
        <f>F23*I23/100</f>
        <v>7337.8491808335266</v>
      </c>
      <c r="K23" s="827">
        <v>8.6626223813076582</v>
      </c>
      <c r="L23" s="827">
        <v>15.671839856466189</v>
      </c>
      <c r="M23" s="827">
        <v>28.415931163335898</v>
      </c>
      <c r="N23" s="827">
        <v>8.920580310781677</v>
      </c>
      <c r="O23" s="827">
        <v>23.826359450112637</v>
      </c>
      <c r="P23" s="827">
        <v>16.527172333208245</v>
      </c>
      <c r="Q23" s="827">
        <v>19.978549951841732</v>
      </c>
      <c r="R23" s="829">
        <v>13.011500128738938</v>
      </c>
      <c r="S23" s="1442" t="s">
        <v>1174</v>
      </c>
      <c r="T23" s="1442"/>
      <c r="U23" s="1442"/>
      <c r="V23" s="1052"/>
      <c r="W23" s="827">
        <v>3.4758403563447797</v>
      </c>
      <c r="X23" s="827">
        <v>5.1332744878888317</v>
      </c>
      <c r="Y23" s="827">
        <v>2.8686217092422597</v>
      </c>
      <c r="Z23" s="827">
        <v>4.5547333383744792</v>
      </c>
      <c r="AA23" s="827">
        <v>2.1098510156545802</v>
      </c>
      <c r="AB23" s="829" t="s">
        <v>1208</v>
      </c>
      <c r="AC23" s="829" t="s">
        <v>1208</v>
      </c>
      <c r="AD23" s="829" t="s">
        <v>1208</v>
      </c>
      <c r="AE23" s="829" t="s">
        <v>1208</v>
      </c>
      <c r="AF23" s="1086">
        <v>4.9116955830147289</v>
      </c>
      <c r="AG23" s="829" t="s">
        <v>1208</v>
      </c>
      <c r="AH23" s="827">
        <v>4.0749409091529056</v>
      </c>
      <c r="AI23" s="827" t="s">
        <v>1208</v>
      </c>
      <c r="AJ23" s="827">
        <v>0.95856025484746488</v>
      </c>
      <c r="AK23" s="1055"/>
      <c r="AL23" s="1055"/>
      <c r="AM23" s="1055"/>
      <c r="AN23" s="1055"/>
      <c r="AO23" s="1055"/>
      <c r="AP23" s="1055"/>
      <c r="AQ23" s="1055"/>
      <c r="AR23" s="1055"/>
      <c r="AS23" s="1055"/>
      <c r="AT23" s="1055"/>
      <c r="AU23" s="1055"/>
      <c r="AV23" s="1055"/>
      <c r="AW23" s="1055"/>
      <c r="AX23" s="1055"/>
    </row>
    <row r="24" spans="1:54" s="1053" customFormat="1" ht="12.75" customHeight="1">
      <c r="A24" s="1442" t="s">
        <v>1175</v>
      </c>
      <c r="B24" s="1442"/>
      <c r="C24" s="1442"/>
      <c r="D24" s="1050"/>
      <c r="E24" s="1051"/>
      <c r="F24" s="826">
        <v>14935.000010349095</v>
      </c>
      <c r="G24" s="827">
        <v>100</v>
      </c>
      <c r="H24" s="827">
        <v>46.87617653306129</v>
      </c>
      <c r="I24" s="827">
        <v>53.123823466938759</v>
      </c>
      <c r="J24" s="828">
        <f>F24*I24/100</f>
        <v>7934.043040285138</v>
      </c>
      <c r="K24" s="827">
        <v>7.9313305149359437</v>
      </c>
      <c r="L24" s="827">
        <v>20.13790059229202</v>
      </c>
      <c r="M24" s="827">
        <v>29.170713329849214</v>
      </c>
      <c r="N24" s="827">
        <v>10.782034824318647</v>
      </c>
      <c r="O24" s="827">
        <v>26.483454170231898</v>
      </c>
      <c r="P24" s="827">
        <v>16.129187155292122</v>
      </c>
      <c r="Q24" s="827">
        <v>18.843721140382407</v>
      </c>
      <c r="R24" s="829">
        <v>14.664978622115109</v>
      </c>
      <c r="S24" s="1442" t="s">
        <v>1175</v>
      </c>
      <c r="T24" s="1442"/>
      <c r="U24" s="1442"/>
      <c r="V24" s="1052"/>
      <c r="W24" s="827">
        <v>4.0262994523163123</v>
      </c>
      <c r="X24" s="827">
        <v>6.0926075539643874</v>
      </c>
      <c r="Y24" s="827">
        <v>4.4527456081689465</v>
      </c>
      <c r="Z24" s="827">
        <v>4.0652481429440543</v>
      </c>
      <c r="AA24" s="827">
        <v>1.3872043255035895</v>
      </c>
      <c r="AB24" s="829" t="s">
        <v>1208</v>
      </c>
      <c r="AC24" s="829" t="s">
        <v>1208</v>
      </c>
      <c r="AD24" s="829" t="s">
        <v>1208</v>
      </c>
      <c r="AE24" s="829" t="s">
        <v>1208</v>
      </c>
      <c r="AF24" s="1086">
        <v>5.0374437057570773</v>
      </c>
      <c r="AG24" s="1086">
        <v>5.7407940533837314</v>
      </c>
      <c r="AH24" s="827">
        <v>1.9260826683294556</v>
      </c>
      <c r="AI24" s="827" t="s">
        <v>1208</v>
      </c>
      <c r="AJ24" s="827">
        <v>1.1924718328542314</v>
      </c>
      <c r="AK24" s="1055"/>
      <c r="AL24" s="1055"/>
      <c r="AM24" s="1055"/>
      <c r="AN24" s="1055"/>
      <c r="AO24" s="1055"/>
      <c r="AP24" s="1055"/>
      <c r="AQ24" s="1055"/>
      <c r="AR24" s="1055"/>
      <c r="AS24" s="1055"/>
      <c r="AT24" s="1055"/>
      <c r="AU24" s="1055"/>
      <c r="AV24" s="1055"/>
      <c r="AW24" s="1055"/>
      <c r="AX24" s="1055"/>
    </row>
    <row r="25" spans="1:54" s="1053" customFormat="1" ht="13.5" customHeight="1">
      <c r="A25" s="1442" t="s">
        <v>1176</v>
      </c>
      <c r="B25" s="1442"/>
      <c r="C25" s="1442"/>
      <c r="D25" s="1050"/>
      <c r="E25" s="1051"/>
      <c r="F25" s="826">
        <v>15829.000000031147</v>
      </c>
      <c r="G25" s="827">
        <v>100</v>
      </c>
      <c r="H25" s="827">
        <v>52.434955466793696</v>
      </c>
      <c r="I25" s="827">
        <v>47.565044533206347</v>
      </c>
      <c r="J25" s="828">
        <f>F25*I25/100</f>
        <v>7529.0708991760466</v>
      </c>
      <c r="K25" s="827">
        <v>11.377052854672861</v>
      </c>
      <c r="L25" s="827">
        <v>20.283531879551035</v>
      </c>
      <c r="M25" s="827">
        <v>27.478960372831423</v>
      </c>
      <c r="N25" s="827">
        <v>9.5855461572387455</v>
      </c>
      <c r="O25" s="827">
        <v>25.755730354738699</v>
      </c>
      <c r="P25" s="827">
        <v>16.812868520235096</v>
      </c>
      <c r="Q25" s="827">
        <v>19.753125223267403</v>
      </c>
      <c r="R25" s="829">
        <v>12.229243971406104</v>
      </c>
      <c r="S25" s="1442" t="s">
        <v>1176</v>
      </c>
      <c r="T25" s="1442"/>
      <c r="U25" s="1442"/>
      <c r="V25" s="1052"/>
      <c r="W25" s="827">
        <v>3.9750109760295333</v>
      </c>
      <c r="X25" s="827">
        <v>4.9732446199950537</v>
      </c>
      <c r="Y25" s="827">
        <v>3.6495580495899058</v>
      </c>
      <c r="Z25" s="827">
        <v>5.0189031359744858</v>
      </c>
      <c r="AA25" s="827">
        <v>1.7316463773638517</v>
      </c>
      <c r="AB25" s="829">
        <v>24.605027839392665</v>
      </c>
      <c r="AC25" s="829">
        <v>1.362676488458352</v>
      </c>
      <c r="AD25" s="829">
        <v>4.7211214369607681</v>
      </c>
      <c r="AE25" s="1086">
        <v>2.7057146406182895</v>
      </c>
      <c r="AF25" s="1086">
        <v>6.2178445973197727</v>
      </c>
      <c r="AG25" s="1086">
        <v>6.0090807407233777</v>
      </c>
      <c r="AH25" s="827">
        <v>2.6654338313906263</v>
      </c>
      <c r="AI25" s="827">
        <v>8.5806576010418141</v>
      </c>
      <c r="AJ25" s="827">
        <v>1.4301807449956458</v>
      </c>
      <c r="AL25" s="1054"/>
      <c r="AM25" s="1055"/>
      <c r="AN25" s="1055"/>
      <c r="AO25" s="1055"/>
      <c r="AP25" s="1055"/>
      <c r="AQ25" s="1055"/>
      <c r="AR25" s="1055"/>
      <c r="AS25" s="1055"/>
      <c r="AT25" s="1055"/>
      <c r="AU25" s="1055"/>
      <c r="AV25" s="1055"/>
      <c r="AW25" s="1055"/>
      <c r="AX25" s="1055"/>
      <c r="AY25" s="1055"/>
      <c r="AZ25" s="1055"/>
      <c r="BA25" s="1055"/>
      <c r="BB25" s="1055"/>
    </row>
    <row r="26" spans="1:54" ht="14.1" customHeight="1">
      <c r="A26" s="1392" t="s">
        <v>17</v>
      </c>
      <c r="B26" s="1392"/>
      <c r="C26" s="1392"/>
      <c r="D26" s="690"/>
      <c r="E26" s="823"/>
      <c r="F26" s="1029"/>
      <c r="G26" s="829"/>
      <c r="H26" s="829"/>
      <c r="I26" s="829"/>
      <c r="J26" s="1029"/>
      <c r="K26" s="805"/>
      <c r="L26" s="846"/>
      <c r="M26" s="805"/>
      <c r="N26" s="805"/>
      <c r="O26" s="846"/>
      <c r="P26" s="846"/>
      <c r="Q26" s="805"/>
      <c r="R26" s="846"/>
      <c r="S26" s="1392" t="s">
        <v>17</v>
      </c>
      <c r="T26" s="1392"/>
      <c r="U26" s="1392"/>
      <c r="V26" s="690"/>
      <c r="W26" s="805"/>
      <c r="X26" s="846"/>
      <c r="Y26" s="846"/>
      <c r="Z26" s="847"/>
      <c r="AA26" s="848"/>
      <c r="AB26" s="805"/>
      <c r="AC26" s="805"/>
      <c r="AD26" s="846"/>
      <c r="AE26" s="846"/>
      <c r="AF26" s="846"/>
      <c r="AG26" s="846"/>
      <c r="AH26" s="846"/>
      <c r="AI26" s="846"/>
      <c r="AJ26" s="848"/>
    </row>
    <row r="27" spans="1:54" ht="14.1" customHeight="1">
      <c r="A27" s="695"/>
      <c r="B27" s="698" t="s">
        <v>301</v>
      </c>
      <c r="C27" s="695"/>
      <c r="D27" s="696"/>
      <c r="E27" s="845" t="e">
        <f>#REF!/#REF!*100</f>
        <v>#REF!</v>
      </c>
      <c r="F27" s="1030">
        <v>12845.949616567606</v>
      </c>
      <c r="G27" s="1031">
        <v>100</v>
      </c>
      <c r="H27" s="1031">
        <v>54.16141344712252</v>
      </c>
      <c r="I27" s="1031">
        <v>45.838586552877594</v>
      </c>
      <c r="J27" s="1041">
        <f t="shared" ref="J27:J32" si="0">F27*I27/100</f>
        <v>5888.4017335293893</v>
      </c>
      <c r="K27" s="806">
        <v>10.224249761137319</v>
      </c>
      <c r="L27" s="806">
        <v>19.248193203103348</v>
      </c>
      <c r="M27" s="806">
        <v>27.009860999251494</v>
      </c>
      <c r="N27" s="806">
        <v>8.2570176197621574</v>
      </c>
      <c r="O27" s="806">
        <v>24.590150189438756</v>
      </c>
      <c r="P27" s="806">
        <v>15.872861447216188</v>
      </c>
      <c r="Q27" s="806">
        <v>19.088469081929844</v>
      </c>
      <c r="R27" s="806">
        <v>11.689879771372253</v>
      </c>
      <c r="S27" s="695"/>
      <c r="T27" s="698" t="s">
        <v>301</v>
      </c>
      <c r="U27" s="695"/>
      <c r="V27" s="696"/>
      <c r="W27" s="806">
        <v>3.851127704549707</v>
      </c>
      <c r="X27" s="806">
        <v>4.0237793849492931</v>
      </c>
      <c r="Y27" s="806">
        <v>3.1105119522309344</v>
      </c>
      <c r="Z27" s="806">
        <v>5.1812134906418912</v>
      </c>
      <c r="AA27" s="806">
        <v>1.9246563366611296</v>
      </c>
      <c r="AB27" s="806">
        <v>24.348489751723402</v>
      </c>
      <c r="AC27" s="806">
        <v>1.1584784939225936</v>
      </c>
      <c r="AD27" s="806">
        <v>4.2977397841546274</v>
      </c>
      <c r="AE27" s="806">
        <v>2.1434971764662607</v>
      </c>
      <c r="AF27" s="806">
        <v>5.0072769345666925</v>
      </c>
      <c r="AG27" s="806">
        <v>4.9096950493530622</v>
      </c>
      <c r="AH27" s="806">
        <v>2.1533939636045103</v>
      </c>
      <c r="AI27" s="806">
        <v>8.0107994012253734</v>
      </c>
      <c r="AJ27" s="806">
        <v>1.0992342605207273</v>
      </c>
    </row>
    <row r="28" spans="1:54" ht="14.1" customHeight="1">
      <c r="A28" s="695"/>
      <c r="B28" s="698" t="s">
        <v>850</v>
      </c>
      <c r="C28" s="695"/>
      <c r="D28" s="696"/>
      <c r="E28" s="845" t="e">
        <f>#REF!/#REF!*100</f>
        <v>#REF!</v>
      </c>
      <c r="F28" s="1030">
        <v>1737.1150566605829</v>
      </c>
      <c r="G28" s="1031">
        <v>100</v>
      </c>
      <c r="H28" s="1031">
        <v>48.438906225565447</v>
      </c>
      <c r="I28" s="1031">
        <v>51.561093774434596</v>
      </c>
      <c r="J28" s="1041">
        <f t="shared" si="0"/>
        <v>895.67552333458593</v>
      </c>
      <c r="K28" s="806">
        <v>13.564682434070182</v>
      </c>
      <c r="L28" s="806">
        <v>23.17422857955966</v>
      </c>
      <c r="M28" s="806">
        <v>25.747812768761925</v>
      </c>
      <c r="N28" s="806">
        <v>12.650211614349354</v>
      </c>
      <c r="O28" s="806">
        <v>27.907051455914022</v>
      </c>
      <c r="P28" s="806">
        <v>18.45951055160215</v>
      </c>
      <c r="Q28" s="806">
        <v>19.275578416299936</v>
      </c>
      <c r="R28" s="806">
        <v>14.749716383205897</v>
      </c>
      <c r="S28" s="695"/>
      <c r="T28" s="698" t="s">
        <v>302</v>
      </c>
      <c r="U28" s="695"/>
      <c r="V28" s="696"/>
      <c r="W28" s="806">
        <v>3.7702256381441779</v>
      </c>
      <c r="X28" s="806">
        <v>6.9313749609561954</v>
      </c>
      <c r="Y28" s="806">
        <v>3.8042833251528299</v>
      </c>
      <c r="Z28" s="806">
        <v>4.8234426269281787</v>
      </c>
      <c r="AA28" s="806">
        <v>0</v>
      </c>
      <c r="AB28" s="806">
        <v>22.826345941151608</v>
      </c>
      <c r="AC28" s="806">
        <v>1.1081562979696487</v>
      </c>
      <c r="AD28" s="806">
        <v>3.3414097242294374</v>
      </c>
      <c r="AE28" s="806">
        <v>2.2848352450092526</v>
      </c>
      <c r="AF28" s="806">
        <v>9.7732132026813332</v>
      </c>
      <c r="AG28" s="806">
        <v>9.4108572863950837</v>
      </c>
      <c r="AH28" s="806">
        <v>4.1385064014522852</v>
      </c>
      <c r="AI28" s="806">
        <v>10.787148305520558</v>
      </c>
      <c r="AJ28" s="806">
        <v>2.6616783878050052</v>
      </c>
    </row>
    <row r="29" spans="1:54" ht="14.1" customHeight="1">
      <c r="A29" s="695"/>
      <c r="B29" s="698" t="s">
        <v>851</v>
      </c>
      <c r="C29" s="695"/>
      <c r="D29" s="696"/>
      <c r="E29" s="845" t="e">
        <f>#REF!/#REF!*100</f>
        <v>#REF!</v>
      </c>
      <c r="F29" s="1030">
        <v>970.77547489825895</v>
      </c>
      <c r="G29" s="1031">
        <v>100</v>
      </c>
      <c r="H29" s="1031">
        <v>42.248835746149425</v>
      </c>
      <c r="I29" s="1031">
        <v>57.751164253850597</v>
      </c>
      <c r="J29" s="1041">
        <f t="shared" si="0"/>
        <v>560.63413904459173</v>
      </c>
      <c r="K29" s="806">
        <v>20.21113635448032</v>
      </c>
      <c r="L29" s="806">
        <v>26.129486188216468</v>
      </c>
      <c r="M29" s="806">
        <v>33.607866238121474</v>
      </c>
      <c r="N29" s="806">
        <v>18.094249295255217</v>
      </c>
      <c r="O29" s="806">
        <v>33.49927894551687</v>
      </c>
      <c r="P29" s="806">
        <v>23.356241787868711</v>
      </c>
      <c r="Q29" s="806">
        <v>27.929602130484714</v>
      </c>
      <c r="R29" s="806">
        <v>14.472629642941081</v>
      </c>
      <c r="S29" s="695"/>
      <c r="T29" s="698" t="s">
        <v>303</v>
      </c>
      <c r="U29" s="695"/>
      <c r="V29" s="696"/>
      <c r="W29" s="806">
        <v>4.9735055762367075</v>
      </c>
      <c r="X29" s="806">
        <v>10.340435746580647</v>
      </c>
      <c r="Y29" s="806">
        <v>9.0866040881443304</v>
      </c>
      <c r="Z29" s="806">
        <v>4.4374168746963694</v>
      </c>
      <c r="AA29" s="806">
        <v>1.4013305792731456</v>
      </c>
      <c r="AB29" s="806">
        <v>29.292024713778204</v>
      </c>
      <c r="AC29" s="806">
        <v>3.2754447651280807</v>
      </c>
      <c r="AD29" s="806">
        <v>11.452359107202055</v>
      </c>
      <c r="AE29" s="806">
        <v>9.4783025939814145</v>
      </c>
      <c r="AF29" s="806">
        <v>13.632749744238923</v>
      </c>
      <c r="AG29" s="806">
        <v>10.643810961827823</v>
      </c>
      <c r="AH29" s="806">
        <v>5.32527739812791</v>
      </c>
      <c r="AI29" s="806">
        <v>11.744168517381825</v>
      </c>
      <c r="AJ29" s="806">
        <v>3.7021758116200179</v>
      </c>
    </row>
    <row r="30" spans="1:54" ht="14.1" customHeight="1">
      <c r="A30" s="695"/>
      <c r="B30" s="698" t="s">
        <v>852</v>
      </c>
      <c r="C30" s="695"/>
      <c r="D30" s="696"/>
      <c r="E30" s="845" t="e">
        <f>#REF!/#REF!*100</f>
        <v>#REF!</v>
      </c>
      <c r="F30" s="1030">
        <v>175.54517362462482</v>
      </c>
      <c r="G30" s="1031">
        <v>100</v>
      </c>
      <c r="H30" s="1031">
        <v>34.755260931541734</v>
      </c>
      <c r="I30" s="1031">
        <v>65.244739068458273</v>
      </c>
      <c r="J30" s="1041">
        <f t="shared" si="0"/>
        <v>114.53399047865851</v>
      </c>
      <c r="K30" s="806">
        <v>20.967431889568118</v>
      </c>
      <c r="L30" s="806">
        <v>27.924373479828219</v>
      </c>
      <c r="M30" s="806">
        <v>35.102038097006485</v>
      </c>
      <c r="N30" s="806">
        <v>17.872892402739534</v>
      </c>
      <c r="O30" s="806">
        <v>36.589080058087688</v>
      </c>
      <c r="P30" s="806">
        <v>24.531609651207443</v>
      </c>
      <c r="Q30" s="806">
        <v>23.827972286828107</v>
      </c>
      <c r="R30" s="806">
        <v>13.984529463393939</v>
      </c>
      <c r="S30" s="695"/>
      <c r="T30" s="698" t="s">
        <v>304</v>
      </c>
      <c r="U30" s="695"/>
      <c r="V30" s="696"/>
      <c r="W30" s="806">
        <v>7.8132784345680442</v>
      </c>
      <c r="X30" s="806">
        <v>13.50554552084211</v>
      </c>
      <c r="Y30" s="806">
        <v>8.5407818075229809</v>
      </c>
      <c r="Z30" s="806">
        <v>0</v>
      </c>
      <c r="AA30" s="806">
        <v>7.552556367294966</v>
      </c>
      <c r="AB30" s="806">
        <v>33.170911259347506</v>
      </c>
      <c r="AC30" s="806">
        <v>5.0319431465843261</v>
      </c>
      <c r="AD30" s="806">
        <v>3.4179236467247098</v>
      </c>
      <c r="AE30" s="806">
        <v>3.6493377412943646</v>
      </c>
      <c r="AF30" s="806">
        <v>10.752218138991671</v>
      </c>
      <c r="AG30" s="806">
        <v>14.155900437056133</v>
      </c>
      <c r="AH30" s="806">
        <v>7.903948433136998</v>
      </c>
      <c r="AI30" s="806">
        <v>10.224626772388504</v>
      </c>
      <c r="AJ30" s="806">
        <v>0</v>
      </c>
    </row>
    <row r="31" spans="1:54" ht="14.1" customHeight="1">
      <c r="A31" s="695"/>
      <c r="B31" s="698" t="s">
        <v>853</v>
      </c>
      <c r="C31" s="695"/>
      <c r="D31" s="696"/>
      <c r="E31" s="845" t="e">
        <f>#REF!/#REF!*100</f>
        <v>#REF!</v>
      </c>
      <c r="F31" s="1030">
        <v>72.614678280091908</v>
      </c>
      <c r="G31" s="1031">
        <v>100</v>
      </c>
      <c r="H31" s="1031">
        <v>25.875161794115236</v>
      </c>
      <c r="I31" s="1031">
        <v>74.124838205884785</v>
      </c>
      <c r="J31" s="1041">
        <f t="shared" si="0"/>
        <v>53.825512788841891</v>
      </c>
      <c r="K31" s="806">
        <v>19.039556624507277</v>
      </c>
      <c r="L31" s="806">
        <v>36.942273138454965</v>
      </c>
      <c r="M31" s="806">
        <v>47.959329454730465</v>
      </c>
      <c r="N31" s="806">
        <v>27.302348861713899</v>
      </c>
      <c r="O31" s="806">
        <v>42.450801296592715</v>
      </c>
      <c r="P31" s="806">
        <v>31.433744980317215</v>
      </c>
      <c r="Q31" s="806">
        <v>27.302348861713899</v>
      </c>
      <c r="R31" s="806">
        <v>16.285292545438399</v>
      </c>
      <c r="S31" s="695"/>
      <c r="T31" s="698" t="s">
        <v>305</v>
      </c>
      <c r="U31" s="695"/>
      <c r="V31" s="696"/>
      <c r="W31" s="806">
        <v>5.508528158137751</v>
      </c>
      <c r="X31" s="806">
        <v>25.925216822179465</v>
      </c>
      <c r="Y31" s="806">
        <v>9.3996323477662109</v>
      </c>
      <c r="Z31" s="806">
        <v>1.3771320395344377</v>
      </c>
      <c r="AA31" s="806">
        <v>0</v>
      </c>
      <c r="AB31" s="806">
        <v>27.302348861713899</v>
      </c>
      <c r="AC31" s="806">
        <v>4.1313961186033126</v>
      </c>
      <c r="AD31" s="806">
        <v>20.656980593016563</v>
      </c>
      <c r="AE31" s="806">
        <v>19.039556624507277</v>
      </c>
      <c r="AF31" s="806">
        <v>19.279848553482125</v>
      </c>
      <c r="AG31" s="806">
        <v>31.433744980317215</v>
      </c>
      <c r="AH31" s="806">
        <v>8.0225003082317734</v>
      </c>
      <c r="AI31" s="806">
        <v>12.153896426835086</v>
      </c>
      <c r="AJ31" s="806">
        <v>2.7542640790688755</v>
      </c>
    </row>
    <row r="32" spans="1:54" ht="14.1" customHeight="1">
      <c r="A32" s="695"/>
      <c r="B32" s="698" t="s">
        <v>306</v>
      </c>
      <c r="C32" s="695"/>
      <c r="D32" s="696"/>
      <c r="E32" s="845" t="e">
        <f>#REF!/#REF!*100</f>
        <v>#REF!</v>
      </c>
      <c r="F32" s="1030">
        <v>27</v>
      </c>
      <c r="G32" s="1031">
        <v>100</v>
      </c>
      <c r="H32" s="1031">
        <v>40.74074074074074</v>
      </c>
      <c r="I32" s="1031">
        <v>59.259259259259252</v>
      </c>
      <c r="J32" s="1041">
        <f t="shared" si="0"/>
        <v>15.999999999999998</v>
      </c>
      <c r="K32" s="806">
        <v>18.518518518518519</v>
      </c>
      <c r="L32" s="806">
        <v>22.222222222222221</v>
      </c>
      <c r="M32" s="806">
        <v>37.037037037037038</v>
      </c>
      <c r="N32" s="806">
        <v>37.037037037037038</v>
      </c>
      <c r="O32" s="806">
        <v>48.148148148148145</v>
      </c>
      <c r="P32" s="806">
        <v>33.333333333333329</v>
      </c>
      <c r="Q32" s="806">
        <v>25.925925925925924</v>
      </c>
      <c r="R32" s="806">
        <v>3.7037037037037033</v>
      </c>
      <c r="S32" s="695"/>
      <c r="T32" s="698" t="s">
        <v>306</v>
      </c>
      <c r="U32" s="695"/>
      <c r="V32" s="696"/>
      <c r="W32" s="806">
        <v>11.111111111111111</v>
      </c>
      <c r="X32" s="806">
        <v>25.925925925925924</v>
      </c>
      <c r="Y32" s="806">
        <v>7.4074074074074066</v>
      </c>
      <c r="Z32" s="806">
        <v>3.7037037037037033</v>
      </c>
      <c r="AA32" s="806">
        <v>0</v>
      </c>
      <c r="AB32" s="806">
        <v>29.629629629629626</v>
      </c>
      <c r="AC32" s="806">
        <v>14.814814814814813</v>
      </c>
      <c r="AD32" s="806">
        <v>18.518518518518519</v>
      </c>
      <c r="AE32" s="806">
        <v>3.7037037037037033</v>
      </c>
      <c r="AF32" s="806">
        <v>22.222222222222221</v>
      </c>
      <c r="AG32" s="806">
        <v>22.222222222222221</v>
      </c>
      <c r="AH32" s="806">
        <v>7.4074074074074066</v>
      </c>
      <c r="AI32" s="806">
        <v>3.7037037037037033</v>
      </c>
      <c r="AJ32" s="806">
        <v>3.7037037037037033</v>
      </c>
    </row>
    <row r="33" spans="1:36" ht="14.1" customHeight="1">
      <c r="A33" s="1100" t="s">
        <v>18</v>
      </c>
      <c r="B33" s="1100"/>
      <c r="C33" s="1100"/>
      <c r="D33" s="2"/>
      <c r="E33" s="845"/>
      <c r="F33" s="1030"/>
      <c r="G33" s="1031"/>
      <c r="H33" s="1031"/>
      <c r="I33" s="1031"/>
      <c r="J33" s="1030"/>
      <c r="K33" s="806"/>
      <c r="L33" s="806"/>
      <c r="M33" s="806"/>
      <c r="N33" s="806"/>
      <c r="O33" s="806"/>
      <c r="P33" s="806"/>
      <c r="Q33" s="806"/>
      <c r="R33" s="806"/>
      <c r="S33" s="1100" t="s">
        <v>18</v>
      </c>
      <c r="T33" s="1100"/>
      <c r="U33" s="1100"/>
      <c r="V33" s="2"/>
      <c r="W33" s="806"/>
      <c r="X33" s="806"/>
      <c r="Y33" s="806"/>
      <c r="Z33" s="806"/>
      <c r="AA33" s="806"/>
      <c r="AB33" s="806"/>
      <c r="AC33" s="806"/>
      <c r="AD33" s="806"/>
      <c r="AE33" s="806"/>
      <c r="AF33" s="806"/>
      <c r="AG33" s="806"/>
      <c r="AH33" s="806"/>
      <c r="AI33" s="806"/>
      <c r="AJ33" s="806"/>
    </row>
    <row r="34" spans="1:36" ht="14.1" customHeight="1">
      <c r="A34" s="98"/>
      <c r="B34" s="62" t="s">
        <v>487</v>
      </c>
      <c r="C34" s="98"/>
      <c r="D34" s="46"/>
      <c r="E34" s="845" t="e">
        <f>#REF!/#REF!*100</f>
        <v>#REF!</v>
      </c>
      <c r="F34" s="1030">
        <v>6615.7766720153131</v>
      </c>
      <c r="G34" s="1031">
        <v>100</v>
      </c>
      <c r="H34" s="1031">
        <v>54.473966043740354</v>
      </c>
      <c r="I34" s="1031">
        <v>45.526033956259951</v>
      </c>
      <c r="J34" s="1041">
        <f t="shared" ref="J34:J65" si="1">F34*I34/100</f>
        <v>3011.9007341720157</v>
      </c>
      <c r="K34" s="806">
        <v>10.820476059889097</v>
      </c>
      <c r="L34" s="806">
        <v>19.966683537655804</v>
      </c>
      <c r="M34" s="806">
        <v>26.476634040547982</v>
      </c>
      <c r="N34" s="806">
        <v>7.3181326606543555</v>
      </c>
      <c r="O34" s="806">
        <v>23.784592873992143</v>
      </c>
      <c r="P34" s="806">
        <v>17.423189573988708</v>
      </c>
      <c r="Q34" s="806">
        <v>17.711760433486578</v>
      </c>
      <c r="R34" s="806">
        <v>10.973401393421039</v>
      </c>
      <c r="S34" s="960"/>
      <c r="T34" s="62" t="s">
        <v>487</v>
      </c>
      <c r="U34" s="960"/>
      <c r="V34" s="46"/>
      <c r="W34" s="806">
        <v>4.1588854412163894</v>
      </c>
      <c r="X34" s="806">
        <v>2.9188320835381072</v>
      </c>
      <c r="Y34" s="806">
        <v>3.132316288990316</v>
      </c>
      <c r="Z34" s="806">
        <v>6.2194793446065244</v>
      </c>
      <c r="AA34" s="806">
        <v>2.2923469414035398</v>
      </c>
      <c r="AB34" s="806">
        <v>25.766994919236708</v>
      </c>
      <c r="AC34" s="806">
        <v>1.4920335538736598</v>
      </c>
      <c r="AD34" s="806">
        <v>3.211566386176623</v>
      </c>
      <c r="AE34" s="806">
        <v>1.7166374203184949</v>
      </c>
      <c r="AF34" s="806">
        <v>3.2064629331330794</v>
      </c>
      <c r="AG34" s="806">
        <v>4.2707109716220204</v>
      </c>
      <c r="AH34" s="806">
        <v>1.241339790569296</v>
      </c>
      <c r="AI34" s="806">
        <v>8.8655633547310639</v>
      </c>
      <c r="AJ34" s="806">
        <v>1.0912195390180255</v>
      </c>
    </row>
    <row r="35" spans="1:36" ht="14.1" customHeight="1">
      <c r="A35" s="98"/>
      <c r="B35" s="62" t="s">
        <v>488</v>
      </c>
      <c r="C35" s="98"/>
      <c r="D35" s="46"/>
      <c r="E35" s="845" t="e">
        <f>#REF!/#REF!*100</f>
        <v>#REF!</v>
      </c>
      <c r="F35" s="1030">
        <v>2141.5674691384211</v>
      </c>
      <c r="G35" s="1031">
        <v>100</v>
      </c>
      <c r="H35" s="1031">
        <v>51.783978538135258</v>
      </c>
      <c r="I35" s="1031">
        <v>48.216021461864777</v>
      </c>
      <c r="J35" s="1041">
        <f t="shared" si="1"/>
        <v>1032.5786305400954</v>
      </c>
      <c r="K35" s="806">
        <v>9.4536239609633466</v>
      </c>
      <c r="L35" s="806">
        <v>14.641408092800395</v>
      </c>
      <c r="M35" s="806">
        <v>32.01835676085701</v>
      </c>
      <c r="N35" s="806">
        <v>8.4986518967179343</v>
      </c>
      <c r="O35" s="806">
        <v>25.930648913460875</v>
      </c>
      <c r="P35" s="806">
        <v>14.687460287999832</v>
      </c>
      <c r="Q35" s="806">
        <v>18.401706785057591</v>
      </c>
      <c r="R35" s="806">
        <v>12.404428244092923</v>
      </c>
      <c r="S35" s="960"/>
      <c r="T35" s="62" t="s">
        <v>488</v>
      </c>
      <c r="U35" s="960"/>
      <c r="V35" s="46"/>
      <c r="W35" s="806">
        <v>2.5531428008807073</v>
      </c>
      <c r="X35" s="806">
        <v>3.4117523088194321</v>
      </c>
      <c r="Y35" s="806">
        <v>2.4024361793875002</v>
      </c>
      <c r="Z35" s="806">
        <v>5.4749852142376794</v>
      </c>
      <c r="AA35" s="806">
        <v>1.9604533437790954</v>
      </c>
      <c r="AB35" s="806">
        <v>24.134234491190419</v>
      </c>
      <c r="AC35" s="806">
        <v>4.6694769808130879E-2</v>
      </c>
      <c r="AD35" s="806">
        <v>5.1926390978246761</v>
      </c>
      <c r="AE35" s="806">
        <v>2.6526303998174736</v>
      </c>
      <c r="AF35" s="806">
        <v>4.8760912209578162</v>
      </c>
      <c r="AG35" s="806">
        <v>6.5638022247695922</v>
      </c>
      <c r="AH35" s="806">
        <v>2.0686894804029481</v>
      </c>
      <c r="AI35" s="806">
        <v>7.1508746678203909</v>
      </c>
      <c r="AJ35" s="806">
        <v>1.6225076044554569</v>
      </c>
    </row>
    <row r="36" spans="1:36" ht="14.1" customHeight="1">
      <c r="A36" s="42"/>
      <c r="B36" s="62" t="s">
        <v>489</v>
      </c>
      <c r="C36" s="42"/>
      <c r="D36" s="46"/>
      <c r="E36" s="845" t="e">
        <f>#REF!/#REF!*100</f>
        <v>#REF!</v>
      </c>
      <c r="F36" s="1030">
        <v>2651.1796011113788</v>
      </c>
      <c r="G36" s="1031">
        <v>100</v>
      </c>
      <c r="H36" s="1031">
        <v>53.062515699466729</v>
      </c>
      <c r="I36" s="1031">
        <v>46.937484300533114</v>
      </c>
      <c r="J36" s="1041">
        <f t="shared" si="1"/>
        <v>1244.3970090505898</v>
      </c>
      <c r="K36" s="806">
        <v>11.692056585426268</v>
      </c>
      <c r="L36" s="806">
        <v>22.116916102784852</v>
      </c>
      <c r="M36" s="806">
        <v>28.868731049385893</v>
      </c>
      <c r="N36" s="806">
        <v>9.7363543356475102</v>
      </c>
      <c r="O36" s="806">
        <v>27.044625244446667</v>
      </c>
      <c r="P36" s="806">
        <v>15.874261627718983</v>
      </c>
      <c r="Q36" s="806">
        <v>26.229130884903746</v>
      </c>
      <c r="R36" s="806">
        <v>16.411286735331451</v>
      </c>
      <c r="S36" s="42"/>
      <c r="T36" s="62" t="s">
        <v>489</v>
      </c>
      <c r="U36" s="42"/>
      <c r="V36" s="46"/>
      <c r="W36" s="806">
        <v>6.2494790050370597</v>
      </c>
      <c r="X36" s="806">
        <v>6.0985493104518556</v>
      </c>
      <c r="Y36" s="806">
        <v>2.28155478679794</v>
      </c>
      <c r="Z36" s="806">
        <v>4.0679742239058312</v>
      </c>
      <c r="AA36" s="806">
        <v>1.5205329685604994</v>
      </c>
      <c r="AB36" s="806">
        <v>22.304051025074052</v>
      </c>
      <c r="AC36" s="806">
        <v>0.74307067344410427</v>
      </c>
      <c r="AD36" s="806">
        <v>5.5875877380892502</v>
      </c>
      <c r="AE36" s="806">
        <v>2.9512047301846218</v>
      </c>
      <c r="AF36" s="806">
        <v>5.9162865229100792</v>
      </c>
      <c r="AG36" s="806">
        <v>5.5052680379294037</v>
      </c>
      <c r="AH36" s="806">
        <v>2.3268304510823219</v>
      </c>
      <c r="AI36" s="806">
        <v>8.7746711046603245</v>
      </c>
      <c r="AJ36" s="806">
        <v>0.99571976708645749</v>
      </c>
    </row>
    <row r="37" spans="1:36" ht="14.1" customHeight="1">
      <c r="A37" s="42"/>
      <c r="B37" s="62" t="s">
        <v>490</v>
      </c>
      <c r="C37" s="42"/>
      <c r="D37" s="46"/>
      <c r="E37" s="845" t="e">
        <f>#REF!/#REF!*100</f>
        <v>#REF!</v>
      </c>
      <c r="F37" s="1030">
        <v>2453.1537645300705</v>
      </c>
      <c r="G37" s="1031">
        <v>100</v>
      </c>
      <c r="H37" s="1031">
        <v>50.658021206154345</v>
      </c>
      <c r="I37" s="1031">
        <v>49.341978793845364</v>
      </c>
      <c r="J37" s="1041">
        <f t="shared" si="1"/>
        <v>1210.4346102748466</v>
      </c>
      <c r="K37" s="806">
        <v>11.770328768856524</v>
      </c>
      <c r="L37" s="806">
        <v>21.815003348365721</v>
      </c>
      <c r="M37" s="806">
        <v>24.267895480579025</v>
      </c>
      <c r="N37" s="806">
        <v>9.7500979322052892</v>
      </c>
      <c r="O37" s="806">
        <v>25.641485008204373</v>
      </c>
      <c r="P37" s="806">
        <v>17.803827430358165</v>
      </c>
      <c r="Q37" s="806">
        <v>18.515224895246149</v>
      </c>
      <c r="R37" s="806">
        <v>9.3191690937594061</v>
      </c>
      <c r="S37" s="42"/>
      <c r="T37" s="62" t="s">
        <v>490</v>
      </c>
      <c r="U37" s="42"/>
      <c r="V37" s="46"/>
      <c r="W37" s="806">
        <v>2.6449941395295498</v>
      </c>
      <c r="X37" s="806">
        <v>5.2409373345109209</v>
      </c>
      <c r="Y37" s="806">
        <v>5.937230578557088</v>
      </c>
      <c r="Z37" s="806">
        <v>3.2268518284013239</v>
      </c>
      <c r="AA37" s="806">
        <v>1.6366385391037166</v>
      </c>
      <c r="AB37" s="806">
        <v>26.32611580791303</v>
      </c>
      <c r="AC37" s="806">
        <v>1.8395601539313731</v>
      </c>
      <c r="AD37" s="806">
        <v>5.4131902197713178</v>
      </c>
      <c r="AE37" s="806">
        <v>3.1236167429705199</v>
      </c>
      <c r="AF37" s="806">
        <v>9.4443869504936142</v>
      </c>
      <c r="AG37" s="806">
        <v>7.0859323189483776</v>
      </c>
      <c r="AH37" s="806">
        <v>5.7859607803125535</v>
      </c>
      <c r="AI37" s="806">
        <v>7.5284235314598993</v>
      </c>
      <c r="AJ37" s="806">
        <v>1.6411818480916274</v>
      </c>
    </row>
    <row r="38" spans="1:36" ht="14.1" customHeight="1">
      <c r="A38" s="42"/>
      <c r="B38" s="62" t="s">
        <v>491</v>
      </c>
      <c r="C38" s="42"/>
      <c r="D38" s="46"/>
      <c r="E38" s="845" t="e">
        <f>#REF!/#REF!*100</f>
        <v>#REF!</v>
      </c>
      <c r="F38" s="1030">
        <v>1061.5276158437853</v>
      </c>
      <c r="G38" s="1031">
        <v>100</v>
      </c>
      <c r="H38" s="1031">
        <v>50.163090948230504</v>
      </c>
      <c r="I38" s="1031">
        <v>49.836909051769503</v>
      </c>
      <c r="J38" s="1041">
        <f t="shared" si="1"/>
        <v>529.03255246748438</v>
      </c>
      <c r="K38" s="806">
        <v>14.318522854980465</v>
      </c>
      <c r="L38" s="806">
        <v>21.176608152167791</v>
      </c>
      <c r="M38" s="806">
        <v>27.971708718771914</v>
      </c>
      <c r="N38" s="806">
        <v>17.866644077463125</v>
      </c>
      <c r="O38" s="806">
        <v>30.514084595687109</v>
      </c>
      <c r="P38" s="806">
        <v>16.517242433966615</v>
      </c>
      <c r="Q38" s="806">
        <v>21.103259950305834</v>
      </c>
      <c r="R38" s="806">
        <v>13.803085776255456</v>
      </c>
      <c r="S38" s="42"/>
      <c r="T38" s="62" t="s">
        <v>491</v>
      </c>
      <c r="U38" s="42"/>
      <c r="V38" s="46"/>
      <c r="W38" s="806">
        <v>2.4803531733754394</v>
      </c>
      <c r="X38" s="806">
        <v>9.8004367853295395</v>
      </c>
      <c r="Y38" s="806">
        <v>4.2717549304040325</v>
      </c>
      <c r="Z38" s="806">
        <v>5.4192288885452422</v>
      </c>
      <c r="AA38" s="806">
        <v>0</v>
      </c>
      <c r="AB38" s="806">
        <v>21.742476301310141</v>
      </c>
      <c r="AC38" s="806">
        <v>2.0463023466152048</v>
      </c>
      <c r="AD38" s="806">
        <v>7.8416309878898058</v>
      </c>
      <c r="AE38" s="806">
        <v>5.6206419989822836</v>
      </c>
      <c r="AF38" s="806">
        <v>14.54640970910663</v>
      </c>
      <c r="AG38" s="806">
        <v>9.4321090846486548</v>
      </c>
      <c r="AH38" s="806">
        <v>3.1213128511136423</v>
      </c>
      <c r="AI38" s="806">
        <v>10.920813517955395</v>
      </c>
      <c r="AJ38" s="806">
        <v>2.3728383657581751</v>
      </c>
    </row>
    <row r="39" spans="1:36" ht="14.1" customHeight="1">
      <c r="A39" s="42"/>
      <c r="B39" s="62" t="s">
        <v>492</v>
      </c>
      <c r="C39" s="42"/>
      <c r="D39" s="46"/>
      <c r="E39" s="845" t="e">
        <f>#REF!/#REF!*100</f>
        <v>#REF!</v>
      </c>
      <c r="F39" s="1030">
        <v>671.55977677225655</v>
      </c>
      <c r="G39" s="1031">
        <v>100</v>
      </c>
      <c r="H39" s="1031">
        <v>47.487734484443244</v>
      </c>
      <c r="I39" s="1031">
        <v>52.51226551555672</v>
      </c>
      <c r="J39" s="1041">
        <f t="shared" si="1"/>
        <v>352.65125307432737</v>
      </c>
      <c r="K39" s="806">
        <v>13.446458488405302</v>
      </c>
      <c r="L39" s="806">
        <v>25.058863927309989</v>
      </c>
      <c r="M39" s="806">
        <v>24.285317048065224</v>
      </c>
      <c r="N39" s="806">
        <v>16.074620943538097</v>
      </c>
      <c r="O39" s="806">
        <v>29.032438391748634</v>
      </c>
      <c r="P39" s="806">
        <v>16.298766791877529</v>
      </c>
      <c r="Q39" s="806">
        <v>19.938898991919562</v>
      </c>
      <c r="R39" s="806">
        <v>14.099979568619132</v>
      </c>
      <c r="S39" s="42"/>
      <c r="T39" s="62" t="s">
        <v>492</v>
      </c>
      <c r="U39" s="42"/>
      <c r="V39" s="46"/>
      <c r="W39" s="806">
        <v>4.2634146567447715</v>
      </c>
      <c r="X39" s="806">
        <v>9.6584599687585264</v>
      </c>
      <c r="Y39" s="806">
        <v>7.5707420372918763</v>
      </c>
      <c r="Z39" s="806">
        <v>2.4325934591921108</v>
      </c>
      <c r="AA39" s="806">
        <v>0</v>
      </c>
      <c r="AB39" s="806">
        <v>20.567810029756199</v>
      </c>
      <c r="AC39" s="806">
        <v>2.0445951213796927</v>
      </c>
      <c r="AD39" s="806">
        <v>4.8530114880537534</v>
      </c>
      <c r="AE39" s="806">
        <v>3.6679848708892857</v>
      </c>
      <c r="AF39" s="806">
        <v>12.82015054560253</v>
      </c>
      <c r="AG39" s="806">
        <v>10.317930424614499</v>
      </c>
      <c r="AH39" s="806">
        <v>6.3991779382184051</v>
      </c>
      <c r="AI39" s="806">
        <v>8.7693201767099644</v>
      </c>
      <c r="AJ39" s="806">
        <v>3.2429008029195163</v>
      </c>
    </row>
    <row r="40" spans="1:36" ht="14.1" customHeight="1">
      <c r="A40" s="42"/>
      <c r="B40" s="62" t="s">
        <v>493</v>
      </c>
      <c r="C40" s="42"/>
      <c r="D40" s="46"/>
      <c r="E40" s="845" t="e">
        <f>#REF!/#REF!*100</f>
        <v>#REF!</v>
      </c>
      <c r="F40" s="1030">
        <v>120.66263685177299</v>
      </c>
      <c r="G40" s="1031">
        <v>100</v>
      </c>
      <c r="H40" s="1031">
        <v>38.362683771531067</v>
      </c>
      <c r="I40" s="1031">
        <v>61.637316228468919</v>
      </c>
      <c r="J40" s="1041">
        <f t="shared" si="1"/>
        <v>74.373211045936387</v>
      </c>
      <c r="K40" s="806">
        <v>17.852806161812598</v>
      </c>
      <c r="L40" s="806">
        <v>24.620987994825587</v>
      </c>
      <c r="M40" s="806">
        <v>38.871613698939981</v>
      </c>
      <c r="N40" s="806">
        <v>24.352116777321836</v>
      </c>
      <c r="O40" s="806">
        <v>35.002424600758033</v>
      </c>
      <c r="P40" s="806">
        <v>22.945192672926222</v>
      </c>
      <c r="Q40" s="806">
        <v>23.64154795229318</v>
      </c>
      <c r="R40" s="806">
        <v>23.497697312408526</v>
      </c>
      <c r="S40" s="42"/>
      <c r="T40" s="62" t="s">
        <v>493</v>
      </c>
      <c r="U40" s="42"/>
      <c r="V40" s="46"/>
      <c r="W40" s="806">
        <v>5.6794226906603802</v>
      </c>
      <c r="X40" s="806">
        <v>26.681980091327578</v>
      </c>
      <c r="Y40" s="806">
        <v>8.0275674082703965</v>
      </c>
      <c r="Z40" s="806">
        <v>3.1931518132177419</v>
      </c>
      <c r="AA40" s="806">
        <v>0</v>
      </c>
      <c r="AB40" s="806">
        <v>28.526745223870464</v>
      </c>
      <c r="AC40" s="806">
        <v>5.6977040942646511</v>
      </c>
      <c r="AD40" s="806">
        <v>4.9725417548852757</v>
      </c>
      <c r="AE40" s="806">
        <v>5.6977040942646511</v>
      </c>
      <c r="AF40" s="806">
        <v>13.881679065971941</v>
      </c>
      <c r="AG40" s="806">
        <v>9.1163265506230058</v>
      </c>
      <c r="AH40" s="806">
        <v>9.7378942702342108</v>
      </c>
      <c r="AI40" s="806">
        <v>10.548369825777486</v>
      </c>
      <c r="AJ40" s="806">
        <v>2.3355877940577776</v>
      </c>
    </row>
    <row r="41" spans="1:36" ht="14.1" customHeight="1">
      <c r="A41" s="42"/>
      <c r="B41" s="62" t="s">
        <v>494</v>
      </c>
      <c r="C41" s="42"/>
      <c r="D41" s="46"/>
      <c r="E41" s="845" t="e">
        <f>#REF!/#REF!*100</f>
        <v>#REF!</v>
      </c>
      <c r="F41" s="1030">
        <v>56.70289855078353</v>
      </c>
      <c r="G41" s="1031">
        <v>100</v>
      </c>
      <c r="H41" s="1031">
        <v>36.805111821098045</v>
      </c>
      <c r="I41" s="1031">
        <v>63.194888178901955</v>
      </c>
      <c r="J41" s="1041">
        <f t="shared" si="1"/>
        <v>35.833333333363868</v>
      </c>
      <c r="K41" s="806">
        <v>17.63578274758552</v>
      </c>
      <c r="L41" s="806">
        <v>22.926517571861172</v>
      </c>
      <c r="M41" s="806">
        <v>42.031948881799323</v>
      </c>
      <c r="N41" s="806">
        <v>20.869009584696705</v>
      </c>
      <c r="O41" s="806">
        <v>31.74440894565393</v>
      </c>
      <c r="P41" s="806">
        <v>19.39936102234407</v>
      </c>
      <c r="Q41" s="806">
        <v>27.923322683730913</v>
      </c>
      <c r="R41" s="806">
        <v>10.581469648551311</v>
      </c>
      <c r="S41" s="42"/>
      <c r="T41" s="62" t="s">
        <v>494</v>
      </c>
      <c r="U41" s="42"/>
      <c r="V41" s="46"/>
      <c r="W41" s="806">
        <v>7.0543130990342071</v>
      </c>
      <c r="X41" s="806">
        <v>24.396166134213811</v>
      </c>
      <c r="Y41" s="806">
        <v>7.0543130990342071</v>
      </c>
      <c r="Z41" s="806">
        <v>1.7635782747585518</v>
      </c>
      <c r="AA41" s="806">
        <v>0</v>
      </c>
      <c r="AB41" s="806">
        <v>26.159744408972362</v>
      </c>
      <c r="AC41" s="806">
        <v>6.7603833866282921</v>
      </c>
      <c r="AD41" s="806">
        <v>12.345047923309863</v>
      </c>
      <c r="AE41" s="806">
        <v>3.5271565495171036</v>
      </c>
      <c r="AF41" s="806">
        <v>10.581469648551311</v>
      </c>
      <c r="AG41" s="806">
        <v>17.63578274758552</v>
      </c>
      <c r="AH41" s="806">
        <v>1.7635782747585518</v>
      </c>
      <c r="AI41" s="806">
        <v>12.051118210903947</v>
      </c>
      <c r="AJ41" s="806">
        <v>3.5271565495171036</v>
      </c>
    </row>
    <row r="42" spans="1:36" ht="14.1" customHeight="1">
      <c r="A42" s="42"/>
      <c r="B42" s="62" t="s">
        <v>495</v>
      </c>
      <c r="C42" s="42"/>
      <c r="D42" s="46"/>
      <c r="E42" s="845" t="e">
        <f>#REF!/#REF!*100</f>
        <v>#REF!</v>
      </c>
      <c r="F42" s="1030">
        <v>45.869565217419662</v>
      </c>
      <c r="G42" s="1031">
        <v>100</v>
      </c>
      <c r="H42" s="1031">
        <v>37.061611374384668</v>
      </c>
      <c r="I42" s="1031">
        <v>62.938388625615325</v>
      </c>
      <c r="J42" s="1041">
        <f t="shared" si="1"/>
        <v>28.869565217419659</v>
      </c>
      <c r="K42" s="806">
        <v>17.440758293828079</v>
      </c>
      <c r="L42" s="806">
        <v>32.417061611416187</v>
      </c>
      <c r="M42" s="806">
        <v>34.597156398144698</v>
      </c>
      <c r="N42" s="806">
        <v>26.16113744074212</v>
      </c>
      <c r="O42" s="806">
        <v>38.957345971601718</v>
      </c>
      <c r="P42" s="806">
        <v>21.8009478672851</v>
      </c>
      <c r="Q42" s="806">
        <v>13.08056872037106</v>
      </c>
      <c r="R42" s="806">
        <v>8.4360189574025739</v>
      </c>
      <c r="S42" s="42"/>
      <c r="T42" s="62" t="s">
        <v>495</v>
      </c>
      <c r="U42" s="42"/>
      <c r="V42" s="46"/>
      <c r="W42" s="806">
        <v>2.1800947867285099</v>
      </c>
      <c r="X42" s="806">
        <v>28.056872037959163</v>
      </c>
      <c r="Y42" s="806">
        <v>2.1800947867285099</v>
      </c>
      <c r="Z42" s="806">
        <v>0</v>
      </c>
      <c r="AA42" s="806">
        <v>0</v>
      </c>
      <c r="AB42" s="806">
        <v>28.056872037959163</v>
      </c>
      <c r="AC42" s="806">
        <v>8.7203791469140395</v>
      </c>
      <c r="AD42" s="806">
        <v>25.876777251230653</v>
      </c>
      <c r="AE42" s="806">
        <v>19.336492891045125</v>
      </c>
      <c r="AF42" s="806">
        <v>23.696682464502146</v>
      </c>
      <c r="AG42" s="806">
        <v>32.417061611416187</v>
      </c>
      <c r="AH42" s="806">
        <v>6.5402843601855301</v>
      </c>
      <c r="AI42" s="806">
        <v>14.976303317588105</v>
      </c>
      <c r="AJ42" s="806">
        <v>2.1800947867285099</v>
      </c>
    </row>
    <row r="43" spans="1:36" ht="14.1" customHeight="1">
      <c r="A43" s="42"/>
      <c r="B43" s="62" t="s">
        <v>432</v>
      </c>
      <c r="C43" s="42"/>
      <c r="D43" s="46"/>
      <c r="E43" s="845" t="e">
        <f>#REF!/#REF!*100</f>
        <v>#REF!</v>
      </c>
      <c r="F43" s="1030">
        <v>11</v>
      </c>
      <c r="G43" s="1031">
        <v>100</v>
      </c>
      <c r="H43" s="1031">
        <v>18.181818181818183</v>
      </c>
      <c r="I43" s="1031">
        <v>81.818181818181827</v>
      </c>
      <c r="J43" s="1041">
        <f t="shared" si="1"/>
        <v>9.0000000000000018</v>
      </c>
      <c r="K43" s="806">
        <v>18.181818181818183</v>
      </c>
      <c r="L43" s="806">
        <v>36.363636363636367</v>
      </c>
      <c r="M43" s="806">
        <v>45.454545454545453</v>
      </c>
      <c r="N43" s="806">
        <v>27.27272727272727</v>
      </c>
      <c r="O43" s="806">
        <v>45.454545454545453</v>
      </c>
      <c r="P43" s="806">
        <v>27.27272727272727</v>
      </c>
      <c r="Q43" s="806">
        <v>27.27272727272727</v>
      </c>
      <c r="R43" s="806">
        <v>9.0909090909090917</v>
      </c>
      <c r="S43" s="42"/>
      <c r="T43" s="62" t="s">
        <v>432</v>
      </c>
      <c r="U43" s="42"/>
      <c r="V43" s="46"/>
      <c r="W43" s="806">
        <v>18.181818181818183</v>
      </c>
      <c r="X43" s="806">
        <v>27.27272727272727</v>
      </c>
      <c r="Y43" s="806">
        <v>18.181818181818183</v>
      </c>
      <c r="Z43" s="806">
        <v>0</v>
      </c>
      <c r="AA43" s="806">
        <v>0</v>
      </c>
      <c r="AB43" s="806">
        <v>45.454545454545453</v>
      </c>
      <c r="AC43" s="806">
        <v>9.0909090909090917</v>
      </c>
      <c r="AD43" s="806">
        <v>18.181818181818183</v>
      </c>
      <c r="AE43" s="806">
        <v>9.0909090909090917</v>
      </c>
      <c r="AF43" s="806">
        <v>45.454545454545453</v>
      </c>
      <c r="AG43" s="806">
        <v>27.27272727272727</v>
      </c>
      <c r="AH43" s="806">
        <v>0</v>
      </c>
      <c r="AI43" s="806">
        <v>0</v>
      </c>
      <c r="AJ43" s="806">
        <v>0</v>
      </c>
    </row>
    <row r="44" spans="1:36" ht="14.1" customHeight="1">
      <c r="A44" s="1100" t="s">
        <v>19</v>
      </c>
      <c r="B44" s="1100"/>
      <c r="C44" s="1100"/>
      <c r="D44" s="46"/>
      <c r="E44" s="845"/>
      <c r="F44" s="1030"/>
      <c r="G44" s="1031"/>
      <c r="H44" s="1031"/>
      <c r="I44" s="1031"/>
      <c r="J44" s="1030"/>
      <c r="K44" s="806"/>
      <c r="L44" s="806"/>
      <c r="M44" s="806"/>
      <c r="N44" s="806"/>
      <c r="O44" s="806"/>
      <c r="P44" s="806"/>
      <c r="Q44" s="806"/>
      <c r="R44" s="806"/>
      <c r="S44" s="1100" t="s">
        <v>19</v>
      </c>
      <c r="T44" s="1100"/>
      <c r="U44" s="1100"/>
      <c r="V44" s="46"/>
      <c r="W44" s="806"/>
      <c r="X44" s="806"/>
      <c r="Y44" s="806"/>
      <c r="Z44" s="806"/>
      <c r="AA44" s="806"/>
      <c r="AB44" s="806"/>
      <c r="AC44" s="806"/>
      <c r="AD44" s="806"/>
      <c r="AE44" s="806"/>
      <c r="AF44" s="806"/>
      <c r="AG44" s="806"/>
      <c r="AH44" s="806"/>
      <c r="AI44" s="806"/>
      <c r="AJ44" s="806"/>
    </row>
    <row r="45" spans="1:36" ht="14.1" customHeight="1">
      <c r="A45" s="42"/>
      <c r="B45" s="62" t="s">
        <v>487</v>
      </c>
      <c r="C45" s="42"/>
      <c r="D45" s="46"/>
      <c r="E45" s="845" t="e">
        <f>#REF!/#REF!*100</f>
        <v>#REF!</v>
      </c>
      <c r="F45" s="1030">
        <v>6574.2200789901917</v>
      </c>
      <c r="G45" s="1031">
        <v>100</v>
      </c>
      <c r="H45" s="1031">
        <v>54.989338814361375</v>
      </c>
      <c r="I45" s="1031">
        <v>45.010661185638924</v>
      </c>
      <c r="J45" s="1041">
        <f t="shared" si="1"/>
        <v>2959.0999253525188</v>
      </c>
      <c r="K45" s="806">
        <v>10.787884145389786</v>
      </c>
      <c r="L45" s="806">
        <v>19.932091028040961</v>
      </c>
      <c r="M45" s="806">
        <v>26.616434394474748</v>
      </c>
      <c r="N45" s="806">
        <v>7.551199356256638</v>
      </c>
      <c r="O45" s="806">
        <v>23.473179651125555</v>
      </c>
      <c r="P45" s="806">
        <v>16.41769598416402</v>
      </c>
      <c r="Q45" s="806">
        <v>17.52952151838446</v>
      </c>
      <c r="R45" s="806">
        <v>10.553432107483497</v>
      </c>
      <c r="S45" s="42"/>
      <c r="T45" s="62" t="s">
        <v>487</v>
      </c>
      <c r="U45" s="42"/>
      <c r="V45" s="46"/>
      <c r="W45" s="806">
        <v>4.1231791563471454</v>
      </c>
      <c r="X45" s="806">
        <v>3.2103877722855687</v>
      </c>
      <c r="Y45" s="806">
        <v>2.9910953602439001</v>
      </c>
      <c r="Z45" s="806">
        <v>6.5845387449551316</v>
      </c>
      <c r="AA45" s="806">
        <v>2.3245226320566448</v>
      </c>
      <c r="AB45" s="806">
        <v>25.513847741296726</v>
      </c>
      <c r="AC45" s="806">
        <v>1.5014649130969848</v>
      </c>
      <c r="AD45" s="806">
        <v>3.6104580159519237</v>
      </c>
      <c r="AE45" s="806">
        <v>1.9754889554014838</v>
      </c>
      <c r="AF45" s="806">
        <v>3.2864299267525157</v>
      </c>
      <c r="AG45" s="806">
        <v>4.3807382879317007</v>
      </c>
      <c r="AH45" s="806">
        <v>1.2165916288364762</v>
      </c>
      <c r="AI45" s="806">
        <v>8.4828829260843293</v>
      </c>
      <c r="AJ45" s="806">
        <v>0.7582689529540263</v>
      </c>
    </row>
    <row r="46" spans="1:36" ht="14.1" customHeight="1">
      <c r="A46" s="42"/>
      <c r="B46" s="62" t="s">
        <v>488</v>
      </c>
      <c r="C46" s="42"/>
      <c r="D46" s="46"/>
      <c r="E46" s="845" t="e">
        <f>#REF!/#REF!*100</f>
        <v>#REF!</v>
      </c>
      <c r="F46" s="1030">
        <v>2135.9530698916478</v>
      </c>
      <c r="G46" s="1031">
        <v>100</v>
      </c>
      <c r="H46" s="1031">
        <v>48.040469539188635</v>
      </c>
      <c r="I46" s="1031">
        <v>51.959530460811408</v>
      </c>
      <c r="J46" s="1041">
        <f t="shared" si="1"/>
        <v>1109.8311859789872</v>
      </c>
      <c r="K46" s="806">
        <v>8.7207258546610174</v>
      </c>
      <c r="L46" s="806">
        <v>17.099675903174461</v>
      </c>
      <c r="M46" s="806">
        <v>34.466715938162352</v>
      </c>
      <c r="N46" s="806">
        <v>9.1151041641638884</v>
      </c>
      <c r="O46" s="806">
        <v>29.796870014920373</v>
      </c>
      <c r="P46" s="806">
        <v>18.606743796427583</v>
      </c>
      <c r="Q46" s="806">
        <v>21.812144971952893</v>
      </c>
      <c r="R46" s="806">
        <v>13.830694212120195</v>
      </c>
      <c r="S46" s="42"/>
      <c r="T46" s="62" t="s">
        <v>488</v>
      </c>
      <c r="U46" s="42"/>
      <c r="V46" s="46"/>
      <c r="W46" s="806">
        <v>3.2103198997992277</v>
      </c>
      <c r="X46" s="806">
        <v>4.4386721843428116</v>
      </c>
      <c r="Y46" s="806">
        <v>3.1337603439868058</v>
      </c>
      <c r="Z46" s="806">
        <v>5.6423448148706683</v>
      </c>
      <c r="AA46" s="806">
        <v>1.9111726847899797</v>
      </c>
      <c r="AB46" s="806">
        <v>26.253726838875043</v>
      </c>
      <c r="AC46" s="806">
        <v>9.3635016058730897E-2</v>
      </c>
      <c r="AD46" s="806">
        <v>4.1398655251688634</v>
      </c>
      <c r="AE46" s="806">
        <v>1.6590770374692538</v>
      </c>
      <c r="AF46" s="806">
        <v>4.8009952569309613</v>
      </c>
      <c r="AG46" s="806">
        <v>6.3233425037425572</v>
      </c>
      <c r="AH46" s="806">
        <v>2.2212678153481495</v>
      </c>
      <c r="AI46" s="806">
        <v>9.3877425150892684</v>
      </c>
      <c r="AJ46" s="806">
        <v>2.677468610730831</v>
      </c>
    </row>
    <row r="47" spans="1:36" ht="14.1" customHeight="1">
      <c r="A47" s="42"/>
      <c r="B47" s="62" t="s">
        <v>489</v>
      </c>
      <c r="C47" s="42"/>
      <c r="D47" s="46"/>
      <c r="E47" s="845" t="e">
        <f>#REF!/#REF!*100</f>
        <v>#REF!</v>
      </c>
      <c r="F47" s="1030">
        <v>2675.7665895251484</v>
      </c>
      <c r="G47" s="1031">
        <v>100</v>
      </c>
      <c r="H47" s="1031">
        <v>55.331678064348225</v>
      </c>
      <c r="I47" s="1031">
        <v>44.668321935651662</v>
      </c>
      <c r="J47" s="1041">
        <f t="shared" si="1"/>
        <v>1195.2200344557002</v>
      </c>
      <c r="K47" s="806">
        <v>11.778941327413403</v>
      </c>
      <c r="L47" s="806">
        <v>19.662976923249246</v>
      </c>
      <c r="M47" s="806">
        <v>25.364875576370782</v>
      </c>
      <c r="N47" s="806">
        <v>8.4703267917490077</v>
      </c>
      <c r="O47" s="806">
        <v>23.241964106205547</v>
      </c>
      <c r="P47" s="806">
        <v>14.630442510088779</v>
      </c>
      <c r="Q47" s="806">
        <v>22.72763453365679</v>
      </c>
      <c r="R47" s="806">
        <v>15.807060431940592</v>
      </c>
      <c r="S47" s="42"/>
      <c r="T47" s="62" t="s">
        <v>489</v>
      </c>
      <c r="U47" s="42"/>
      <c r="V47" s="46"/>
      <c r="W47" s="806">
        <v>5.940248194331792</v>
      </c>
      <c r="X47" s="806">
        <v>4.8167268713713716</v>
      </c>
      <c r="Y47" s="806">
        <v>2.2173442601492761</v>
      </c>
      <c r="Z47" s="806">
        <v>2.2417127712366067</v>
      </c>
      <c r="AA47" s="806">
        <v>1.5065611495583842</v>
      </c>
      <c r="AB47" s="806">
        <v>21.983440695102061</v>
      </c>
      <c r="AC47" s="806">
        <v>0.69887030465948208</v>
      </c>
      <c r="AD47" s="806">
        <v>4.8776537572850112</v>
      </c>
      <c r="AE47" s="806">
        <v>3.1295788481777187</v>
      </c>
      <c r="AF47" s="806">
        <v>5.8295598830487183</v>
      </c>
      <c r="AG47" s="806">
        <v>5.1408432113840394</v>
      </c>
      <c r="AH47" s="806">
        <v>2.2680772870518724</v>
      </c>
      <c r="AI47" s="806">
        <v>7.7325207100359341</v>
      </c>
      <c r="AJ47" s="806">
        <v>0.95438848582395652</v>
      </c>
    </row>
    <row r="48" spans="1:36" ht="14.1" customHeight="1">
      <c r="A48" s="98"/>
      <c r="B48" s="62" t="s">
        <v>490</v>
      </c>
      <c r="C48" s="98"/>
      <c r="D48" s="46"/>
      <c r="E48" s="845" t="e">
        <f>#REF!/#REF!*100</f>
        <v>#REF!</v>
      </c>
      <c r="F48" s="1030">
        <v>2480.5172551071005</v>
      </c>
      <c r="G48" s="1031">
        <v>100</v>
      </c>
      <c r="H48" s="1031">
        <v>49.60321021712894</v>
      </c>
      <c r="I48" s="1031">
        <v>50.39678978287079</v>
      </c>
      <c r="J48" s="1041">
        <f t="shared" si="1"/>
        <v>1250.1010665841623</v>
      </c>
      <c r="K48" s="806">
        <v>12.159975039891375</v>
      </c>
      <c r="L48" s="806">
        <v>22.140054437891436</v>
      </c>
      <c r="M48" s="806">
        <v>26.405243093737873</v>
      </c>
      <c r="N48" s="806">
        <v>9.9102865532789313</v>
      </c>
      <c r="O48" s="806">
        <v>27.308224082458505</v>
      </c>
      <c r="P48" s="806">
        <v>18.542516068287242</v>
      </c>
      <c r="Q48" s="806">
        <v>19.869203502812049</v>
      </c>
      <c r="R48" s="806">
        <v>10.23249142101969</v>
      </c>
      <c r="S48" s="960"/>
      <c r="T48" s="62" t="s">
        <v>490</v>
      </c>
      <c r="U48" s="960"/>
      <c r="V48" s="46"/>
      <c r="W48" s="806">
        <v>2.6013563443792136</v>
      </c>
      <c r="X48" s="806">
        <v>5.6676478503256709</v>
      </c>
      <c r="Y48" s="806">
        <v>5.4049779991117015</v>
      </c>
      <c r="Z48" s="806">
        <v>4.3185015714349708</v>
      </c>
      <c r="AA48" s="806">
        <v>1.6185841824365481</v>
      </c>
      <c r="AB48" s="806">
        <v>24.848998171467496</v>
      </c>
      <c r="AC48" s="806">
        <v>2.3030373624430229</v>
      </c>
      <c r="AD48" s="806">
        <v>6.2183349640782843</v>
      </c>
      <c r="AE48" s="806">
        <v>2.9228799314069254</v>
      </c>
      <c r="AF48" s="806">
        <v>9.2967398867662734</v>
      </c>
      <c r="AG48" s="806">
        <v>7.4421423283604629</v>
      </c>
      <c r="AH48" s="806">
        <v>5.5482333743787304</v>
      </c>
      <c r="AI48" s="806">
        <v>7.3300539634211237</v>
      </c>
      <c r="AJ48" s="806">
        <v>1.8604730537567049</v>
      </c>
    </row>
    <row r="49" spans="1:36" ht="14.1" customHeight="1">
      <c r="A49" s="98"/>
      <c r="B49" s="62" t="s">
        <v>491</v>
      </c>
      <c r="C49" s="98"/>
      <c r="D49" s="46"/>
      <c r="E49" s="845" t="e">
        <f>#REF!/#REF!*100</f>
        <v>#REF!</v>
      </c>
      <c r="F49" s="1030">
        <v>1055.0919074403141</v>
      </c>
      <c r="G49" s="1031">
        <v>100</v>
      </c>
      <c r="H49" s="1031">
        <v>51.576872499274408</v>
      </c>
      <c r="I49" s="1031">
        <v>48.423127500725649</v>
      </c>
      <c r="J49" s="1041">
        <f t="shared" si="1"/>
        <v>510.90849958966152</v>
      </c>
      <c r="K49" s="806">
        <v>14.591392799107366</v>
      </c>
      <c r="L49" s="806">
        <v>20.785595679834348</v>
      </c>
      <c r="M49" s="806">
        <v>25.221761607823844</v>
      </c>
      <c r="N49" s="806">
        <v>17.723572586223092</v>
      </c>
      <c r="O49" s="806">
        <v>29.689553063931999</v>
      </c>
      <c r="P49" s="806">
        <v>15.782597547270965</v>
      </c>
      <c r="Q49" s="806">
        <v>20.609180480465938</v>
      </c>
      <c r="R49" s="806">
        <v>13.241258366636924</v>
      </c>
      <c r="S49" s="960"/>
      <c r="T49" s="62" t="s">
        <v>491</v>
      </c>
      <c r="U49" s="960"/>
      <c r="V49" s="46"/>
      <c r="W49" s="806">
        <v>1.9581578781534701</v>
      </c>
      <c r="X49" s="806">
        <v>8.0586951988433011</v>
      </c>
      <c r="Y49" s="806">
        <v>4.7477933610827581</v>
      </c>
      <c r="Z49" s="806">
        <v>4.7200720693298761</v>
      </c>
      <c r="AA49" s="806">
        <v>0</v>
      </c>
      <c r="AB49" s="806">
        <v>23.236457407279698</v>
      </c>
      <c r="AC49" s="806">
        <v>1.196117353104905</v>
      </c>
      <c r="AD49" s="806">
        <v>6.552246185950418</v>
      </c>
      <c r="AE49" s="806">
        <v>5.8076165838605345</v>
      </c>
      <c r="AF49" s="806">
        <v>14.381379110526494</v>
      </c>
      <c r="AG49" s="806">
        <v>8.3050630232301295</v>
      </c>
      <c r="AH49" s="806">
        <v>3.9143668213276395</v>
      </c>
      <c r="AI49" s="806">
        <v>11.944621094319565</v>
      </c>
      <c r="AJ49" s="806">
        <v>2.7110018186152804</v>
      </c>
    </row>
    <row r="50" spans="1:36" ht="14.1" customHeight="1">
      <c r="A50" s="98"/>
      <c r="B50" s="62" t="s">
        <v>492</v>
      </c>
      <c r="C50" s="98"/>
      <c r="D50" s="46"/>
      <c r="E50" s="845" t="e">
        <f>#REF!/#REF!*100</f>
        <v>#REF!</v>
      </c>
      <c r="F50" s="1030">
        <v>677.49011464285923</v>
      </c>
      <c r="G50" s="1031">
        <v>100</v>
      </c>
      <c r="H50" s="1031">
        <v>47.44697827429988</v>
      </c>
      <c r="I50" s="1031">
        <v>52.553021725700077</v>
      </c>
      <c r="J50" s="1041">
        <f t="shared" si="1"/>
        <v>356.0415271377322</v>
      </c>
      <c r="K50" s="806">
        <v>14.329701656827451</v>
      </c>
      <c r="L50" s="806">
        <v>26.856687683248808</v>
      </c>
      <c r="M50" s="806">
        <v>25.971159254376612</v>
      </c>
      <c r="N50" s="806">
        <v>16.171736901938839</v>
      </c>
      <c r="O50" s="806">
        <v>28.93307973101567</v>
      </c>
      <c r="P50" s="806">
        <v>16.559652369898679</v>
      </c>
      <c r="Q50" s="806">
        <v>20.619130570737877</v>
      </c>
      <c r="R50" s="806">
        <v>13.431431298612331</v>
      </c>
      <c r="S50" s="960"/>
      <c r="T50" s="62" t="s">
        <v>492</v>
      </c>
      <c r="U50" s="960"/>
      <c r="V50" s="46"/>
      <c r="W50" s="806">
        <v>4.3807447992684567</v>
      </c>
      <c r="X50" s="806">
        <v>9.3042388214385188</v>
      </c>
      <c r="Y50" s="806">
        <v>8.1077898589215955</v>
      </c>
      <c r="Z50" s="806">
        <v>2.4183458712202848</v>
      </c>
      <c r="AA50" s="806">
        <v>0</v>
      </c>
      <c r="AB50" s="806">
        <v>21.229360569440786</v>
      </c>
      <c r="AC50" s="806">
        <v>1.7465355278507906</v>
      </c>
      <c r="AD50" s="806">
        <v>6.3112339052590389</v>
      </c>
      <c r="AE50" s="806">
        <v>4.2383567375705749</v>
      </c>
      <c r="AF50" s="806">
        <v>13.38314648994772</v>
      </c>
      <c r="AG50" s="806">
        <v>12.023523512842912</v>
      </c>
      <c r="AH50" s="806">
        <v>6.2172661992056772</v>
      </c>
      <c r="AI50" s="806">
        <v>8.9811045181998672</v>
      </c>
      <c r="AJ50" s="806">
        <v>1.5345687707567575</v>
      </c>
    </row>
    <row r="51" spans="1:36" ht="14.1" customHeight="1">
      <c r="A51" s="98"/>
      <c r="B51" s="62" t="s">
        <v>493</v>
      </c>
      <c r="C51" s="98"/>
      <c r="D51" s="46"/>
      <c r="E51" s="845" t="e">
        <f>#REF!/#REF!*100</f>
        <v>#REF!</v>
      </c>
      <c r="F51" s="1030">
        <v>102.96353647854497</v>
      </c>
      <c r="G51" s="1031">
        <v>100</v>
      </c>
      <c r="H51" s="1031">
        <v>41.007487294299203</v>
      </c>
      <c r="I51" s="1031">
        <v>58.992512705700804</v>
      </c>
      <c r="J51" s="1041">
        <f t="shared" si="1"/>
        <v>60.740777339344525</v>
      </c>
      <c r="K51" s="806">
        <v>14.284992373566997</v>
      </c>
      <c r="L51" s="806">
        <v>23.997168491452918</v>
      </c>
      <c r="M51" s="806">
        <v>33.587942408012061</v>
      </c>
      <c r="N51" s="806">
        <v>24.832268483637758</v>
      </c>
      <c r="O51" s="806">
        <v>37.964179868498988</v>
      </c>
      <c r="P51" s="806">
        <v>23.941985672567583</v>
      </c>
      <c r="Q51" s="806">
        <v>25.763018694818001</v>
      </c>
      <c r="R51" s="806">
        <v>19.100613031901613</v>
      </c>
      <c r="S51" s="960"/>
      <c r="T51" s="62" t="s">
        <v>493</v>
      </c>
      <c r="U51" s="960"/>
      <c r="V51" s="46"/>
      <c r="W51" s="806">
        <v>2.9136528353657756</v>
      </c>
      <c r="X51" s="806">
        <v>26.572366704671481</v>
      </c>
      <c r="Y51" s="806">
        <v>1.9424352235771838</v>
      </c>
      <c r="Z51" s="806">
        <v>0.97121761178859189</v>
      </c>
      <c r="AA51" s="806">
        <v>0</v>
      </c>
      <c r="AB51" s="806">
        <v>23.861050871849162</v>
      </c>
      <c r="AC51" s="806">
        <v>6.6771210811933752</v>
      </c>
      <c r="AD51" s="806">
        <v>3.8848704471543676</v>
      </c>
      <c r="AE51" s="806">
        <v>3.7634682458275996</v>
      </c>
      <c r="AF51" s="806">
        <v>14.325459774175343</v>
      </c>
      <c r="AG51" s="806">
        <v>8.7409585060973267</v>
      </c>
      <c r="AH51" s="806">
        <v>7.5269364916551993</v>
      </c>
      <c r="AI51" s="806">
        <v>8.6195563047705583</v>
      </c>
      <c r="AJ51" s="806">
        <v>2.7370678151536789</v>
      </c>
    </row>
    <row r="52" spans="1:36" ht="14.1" customHeight="1">
      <c r="A52" s="98"/>
      <c r="B52" s="62" t="s">
        <v>494</v>
      </c>
      <c r="C52" s="98"/>
      <c r="D52" s="46"/>
      <c r="E52" s="845" t="e">
        <f>#REF!/#REF!*100</f>
        <v>#REF!</v>
      </c>
      <c r="F52" s="1030">
        <v>71.289173060656111</v>
      </c>
      <c r="G52" s="1031">
        <v>100</v>
      </c>
      <c r="H52" s="1031">
        <v>32.079997895278126</v>
      </c>
      <c r="I52" s="1031">
        <v>67.920002104721874</v>
      </c>
      <c r="J52" s="1041">
        <f t="shared" si="1"/>
        <v>48.419607843236456</v>
      </c>
      <c r="K52" s="806">
        <v>16.599061014911083</v>
      </c>
      <c r="L52" s="806">
        <v>23.706264604332976</v>
      </c>
      <c r="M52" s="806">
        <v>44.073463745333683</v>
      </c>
      <c r="N52" s="806">
        <v>24.641422971453462</v>
      </c>
      <c r="O52" s="806">
        <v>37.499850518139574</v>
      </c>
      <c r="P52" s="806">
        <v>26.305454771586227</v>
      </c>
      <c r="Q52" s="806">
        <v>20.666999911512601</v>
      </c>
      <c r="R52" s="806">
        <v>16.392776081059846</v>
      </c>
      <c r="S52" s="960"/>
      <c r="T52" s="62" t="s">
        <v>494</v>
      </c>
      <c r="U52" s="960"/>
      <c r="V52" s="46"/>
      <c r="W52" s="806">
        <v>13.680816816616007</v>
      </c>
      <c r="X52" s="806">
        <v>26.071665179870351</v>
      </c>
      <c r="Y52" s="806">
        <v>14.990038530507595</v>
      </c>
      <c r="Z52" s="806">
        <v>9.4726041649592663</v>
      </c>
      <c r="AA52" s="806">
        <v>0</v>
      </c>
      <c r="AB52" s="806">
        <v>31.682615382079344</v>
      </c>
      <c r="AC52" s="806">
        <v>3.974423059940861</v>
      </c>
      <c r="AD52" s="806">
        <v>9.8191628538657305</v>
      </c>
      <c r="AE52" s="806">
        <v>5.6109502022089881</v>
      </c>
      <c r="AF52" s="806">
        <v>9.8191628538657305</v>
      </c>
      <c r="AG52" s="806">
        <v>16.832850606626966</v>
      </c>
      <c r="AH52" s="806">
        <v>1.402737550552247</v>
      </c>
      <c r="AI52" s="806">
        <v>13.58730097995535</v>
      </c>
      <c r="AJ52" s="806">
        <v>2.8054751011044941</v>
      </c>
    </row>
    <row r="53" spans="1:36" ht="14.1" customHeight="1">
      <c r="A53" s="98"/>
      <c r="B53" s="62" t="s">
        <v>495</v>
      </c>
      <c r="C53" s="98"/>
      <c r="D53" s="46"/>
      <c r="E53" s="845" t="e">
        <f>#REF!/#REF!*100</f>
        <v>#REF!</v>
      </c>
      <c r="F53" s="1030">
        <v>41.869565217419662</v>
      </c>
      <c r="G53" s="1031">
        <v>100</v>
      </c>
      <c r="H53" s="1031">
        <v>33.437175493227613</v>
      </c>
      <c r="I53" s="1031">
        <v>66.562824506772387</v>
      </c>
      <c r="J53" s="1041">
        <f t="shared" si="1"/>
        <v>27.869565217419662</v>
      </c>
      <c r="K53" s="806">
        <v>21.495327102789179</v>
      </c>
      <c r="L53" s="806">
        <v>33.125649013544773</v>
      </c>
      <c r="M53" s="806">
        <v>40.290758047807834</v>
      </c>
      <c r="N53" s="806">
        <v>26.272066458964556</v>
      </c>
      <c r="O53" s="806">
        <v>45.067497403983211</v>
      </c>
      <c r="P53" s="806">
        <v>19.106957424701491</v>
      </c>
      <c r="Q53" s="806">
        <v>14.33021806852612</v>
      </c>
      <c r="R53" s="806">
        <v>9.241952232667904</v>
      </c>
      <c r="S53" s="960"/>
      <c r="T53" s="62" t="s">
        <v>495</v>
      </c>
      <c r="U53" s="960"/>
      <c r="V53" s="46"/>
      <c r="W53" s="806">
        <v>2.3883696780876864</v>
      </c>
      <c r="X53" s="806">
        <v>37.902388369720143</v>
      </c>
      <c r="Y53" s="806">
        <v>4.7767393561753728</v>
      </c>
      <c r="Z53" s="806">
        <v>0</v>
      </c>
      <c r="AA53" s="806">
        <v>0</v>
      </c>
      <c r="AB53" s="806">
        <v>28.348909657369397</v>
      </c>
      <c r="AC53" s="806">
        <v>9.5534787123507456</v>
      </c>
      <c r="AD53" s="806">
        <v>28.348909657369397</v>
      </c>
      <c r="AE53" s="806">
        <v>18.795430945018651</v>
      </c>
      <c r="AF53" s="806">
        <v>25.960539979281709</v>
      </c>
      <c r="AG53" s="806">
        <v>33.125649013544773</v>
      </c>
      <c r="AH53" s="806">
        <v>9.5534787123507456</v>
      </c>
      <c r="AI53" s="806">
        <v>14.018691588843277</v>
      </c>
      <c r="AJ53" s="806">
        <v>2.3883696780876864</v>
      </c>
    </row>
    <row r="54" spans="1:36" ht="14.1" customHeight="1">
      <c r="A54" s="98"/>
      <c r="B54" s="62" t="s">
        <v>432</v>
      </c>
      <c r="C54" s="98"/>
      <c r="D54" s="46"/>
      <c r="E54" s="845" t="e">
        <f>#REF!/#REF!*100</f>
        <v>#REF!</v>
      </c>
      <c r="F54" s="1030">
        <v>13.838709677316732</v>
      </c>
      <c r="G54" s="1031">
        <v>100</v>
      </c>
      <c r="H54" s="1031">
        <v>21.678321678482437</v>
      </c>
      <c r="I54" s="1031">
        <v>78.321678321517567</v>
      </c>
      <c r="J54" s="1041">
        <f t="shared" si="1"/>
        <v>10.838709677316734</v>
      </c>
      <c r="K54" s="806">
        <v>14.452214452321623</v>
      </c>
      <c r="L54" s="806">
        <v>21.678321678482437</v>
      </c>
      <c r="M54" s="806">
        <v>36.13053613080406</v>
      </c>
      <c r="N54" s="806">
        <v>21.678321678482437</v>
      </c>
      <c r="O54" s="806">
        <v>28.904428904643247</v>
      </c>
      <c r="P54" s="806">
        <v>21.678321678482437</v>
      </c>
      <c r="Q54" s="806">
        <v>21.678321678482437</v>
      </c>
      <c r="R54" s="806">
        <v>27.738927738391876</v>
      </c>
      <c r="S54" s="960"/>
      <c r="T54" s="62" t="s">
        <v>432</v>
      </c>
      <c r="U54" s="960"/>
      <c r="V54" s="46"/>
      <c r="W54" s="806">
        <v>14.452214452321623</v>
      </c>
      <c r="X54" s="806">
        <v>14.452214452321623</v>
      </c>
      <c r="Y54" s="806">
        <v>7.2261072261608117</v>
      </c>
      <c r="Z54" s="806">
        <v>0</v>
      </c>
      <c r="AA54" s="806">
        <v>0</v>
      </c>
      <c r="AB54" s="806">
        <v>28.904428904643247</v>
      </c>
      <c r="AC54" s="806">
        <v>7.2261072261608117</v>
      </c>
      <c r="AD54" s="806">
        <v>14.452214452321623</v>
      </c>
      <c r="AE54" s="806">
        <v>7.2261072261608117</v>
      </c>
      <c r="AF54" s="806">
        <v>28.904428904643247</v>
      </c>
      <c r="AG54" s="806">
        <v>14.452214452321623</v>
      </c>
      <c r="AH54" s="806">
        <v>0</v>
      </c>
      <c r="AI54" s="806">
        <v>0</v>
      </c>
      <c r="AJ54" s="806">
        <v>20.512820512231063</v>
      </c>
    </row>
    <row r="55" spans="1:36" ht="14.1" customHeight="1">
      <c r="A55" s="1100" t="s">
        <v>20</v>
      </c>
      <c r="B55" s="1100"/>
      <c r="C55" s="1100"/>
      <c r="D55" s="2"/>
      <c r="E55" s="845"/>
      <c r="F55" s="1030"/>
      <c r="G55" s="1031"/>
      <c r="H55" s="1031"/>
      <c r="I55" s="1031"/>
      <c r="J55" s="1030"/>
      <c r="K55" s="806"/>
      <c r="L55" s="806"/>
      <c r="M55" s="806"/>
      <c r="N55" s="806"/>
      <c r="O55" s="806"/>
      <c r="P55" s="806"/>
      <c r="Q55" s="806"/>
      <c r="R55" s="806"/>
      <c r="S55" s="1100" t="s">
        <v>20</v>
      </c>
      <c r="T55" s="1100"/>
      <c r="U55" s="1100"/>
      <c r="V55" s="2"/>
      <c r="W55" s="806"/>
      <c r="X55" s="806"/>
      <c r="Y55" s="806"/>
      <c r="Z55" s="806"/>
      <c r="AA55" s="806"/>
      <c r="AB55" s="806"/>
      <c r="AC55" s="806"/>
      <c r="AD55" s="806"/>
      <c r="AE55" s="806"/>
      <c r="AF55" s="806"/>
      <c r="AG55" s="806"/>
      <c r="AH55" s="806"/>
      <c r="AI55" s="806"/>
      <c r="AJ55" s="806"/>
    </row>
    <row r="56" spans="1:36" ht="14.1" customHeight="1">
      <c r="A56" s="44"/>
      <c r="B56" s="62" t="s">
        <v>487</v>
      </c>
      <c r="C56" s="44"/>
      <c r="D56" s="180"/>
      <c r="E56" s="849" t="e">
        <f>#REF!/#REF!*100</f>
        <v>#REF!</v>
      </c>
      <c r="F56" s="1030">
        <v>4586.7922913977345</v>
      </c>
      <c r="G56" s="1031">
        <v>100</v>
      </c>
      <c r="H56" s="1031">
        <v>53.871149780189434</v>
      </c>
      <c r="I56" s="1031">
        <v>46.128850219810808</v>
      </c>
      <c r="J56" s="1041">
        <f t="shared" si="1"/>
        <v>2115.8345459926891</v>
      </c>
      <c r="K56" s="806">
        <v>10.384431744107781</v>
      </c>
      <c r="L56" s="806">
        <v>20.156442841154146</v>
      </c>
      <c r="M56" s="806">
        <v>27.769061806379881</v>
      </c>
      <c r="N56" s="806">
        <v>6.6532470713506413</v>
      </c>
      <c r="O56" s="806">
        <v>25.046470846811996</v>
      </c>
      <c r="P56" s="806">
        <v>17.892353873771164</v>
      </c>
      <c r="Q56" s="806">
        <v>19.265963652301199</v>
      </c>
      <c r="R56" s="806">
        <v>11.079323187432209</v>
      </c>
      <c r="S56" s="44"/>
      <c r="T56" s="62" t="s">
        <v>487</v>
      </c>
      <c r="U56" s="44"/>
      <c r="V56" s="180"/>
      <c r="W56" s="806">
        <v>4.7082894899572079</v>
      </c>
      <c r="X56" s="806">
        <v>2.7101618823939568</v>
      </c>
      <c r="Y56" s="806">
        <v>2.7562180895961648</v>
      </c>
      <c r="Z56" s="806">
        <v>6.254796666330142</v>
      </c>
      <c r="AA56" s="806">
        <v>1.2004411007578109</v>
      </c>
      <c r="AB56" s="806">
        <v>25.83859875864043</v>
      </c>
      <c r="AC56" s="806">
        <v>1.1421591170644716</v>
      </c>
      <c r="AD56" s="806">
        <v>2.1276411182406254</v>
      </c>
      <c r="AE56" s="806">
        <v>1.0615965621274588</v>
      </c>
      <c r="AF56" s="806">
        <v>2.3405166047469104</v>
      </c>
      <c r="AG56" s="806">
        <v>3.921955587365423</v>
      </c>
      <c r="AH56" s="806">
        <v>0.84629613968617812</v>
      </c>
      <c r="AI56" s="806">
        <v>7.1861173479394829</v>
      </c>
      <c r="AJ56" s="806">
        <v>1.1737636854985811</v>
      </c>
    </row>
    <row r="57" spans="1:36" ht="14.1" customHeight="1">
      <c r="A57" s="6"/>
      <c r="B57" s="62" t="s">
        <v>488</v>
      </c>
      <c r="C57" s="6"/>
      <c r="D57" s="2"/>
      <c r="E57" s="849" t="e">
        <f>#REF!/#REF!*100</f>
        <v>#REF!</v>
      </c>
      <c r="F57" s="1030">
        <v>2323.4405216039363</v>
      </c>
      <c r="G57" s="1031">
        <v>100</v>
      </c>
      <c r="H57" s="1031">
        <v>56.054962867320299</v>
      </c>
      <c r="I57" s="1031">
        <v>43.94503713267973</v>
      </c>
      <c r="J57" s="1041">
        <f t="shared" si="1"/>
        <v>1021.0367999745774</v>
      </c>
      <c r="K57" s="806">
        <v>9.6775012873678374</v>
      </c>
      <c r="L57" s="806">
        <v>18.653212837840876</v>
      </c>
      <c r="M57" s="806">
        <v>24.856986328103275</v>
      </c>
      <c r="N57" s="806">
        <v>9.4987581218860395</v>
      </c>
      <c r="O57" s="806">
        <v>24.192616296972382</v>
      </c>
      <c r="P57" s="806">
        <v>15.672554018132519</v>
      </c>
      <c r="Q57" s="806">
        <v>14.717140616689845</v>
      </c>
      <c r="R57" s="806">
        <v>9.0834655329719798</v>
      </c>
      <c r="S57" s="6"/>
      <c r="T57" s="62" t="s">
        <v>488</v>
      </c>
      <c r="U57" s="6"/>
      <c r="V57" s="2"/>
      <c r="W57" s="806">
        <v>2.1366595956127137</v>
      </c>
      <c r="X57" s="806">
        <v>2.4213427933144582</v>
      </c>
      <c r="Y57" s="806">
        <v>4.2977029406674854</v>
      </c>
      <c r="Z57" s="806">
        <v>4.3209476068528598</v>
      </c>
      <c r="AA57" s="806">
        <v>3.5824971990733312</v>
      </c>
      <c r="AB57" s="806">
        <v>20.550457354265674</v>
      </c>
      <c r="AC57" s="806">
        <v>0.87308945919440972</v>
      </c>
      <c r="AD57" s="806">
        <v>3.9561146632368942</v>
      </c>
      <c r="AE57" s="806">
        <v>2.3627076301907475</v>
      </c>
      <c r="AF57" s="806">
        <v>2.9893980815238228</v>
      </c>
      <c r="AG57" s="806">
        <v>1.8909439662202723</v>
      </c>
      <c r="AH57" s="806">
        <v>0.63698639420229886</v>
      </c>
      <c r="AI57" s="806">
        <v>8.5987018036491225</v>
      </c>
      <c r="AJ57" s="806">
        <v>0.59166976371261526</v>
      </c>
    </row>
    <row r="58" spans="1:36" ht="14.1" customHeight="1">
      <c r="A58" s="98"/>
      <c r="B58" s="62" t="s">
        <v>489</v>
      </c>
      <c r="C58" s="98"/>
      <c r="D58" s="46"/>
      <c r="E58" s="849" t="e">
        <f>#REF!/#REF!*100</f>
        <v>#REF!</v>
      </c>
      <c r="F58" s="1030">
        <v>3003.6515899108663</v>
      </c>
      <c r="G58" s="1031">
        <v>100</v>
      </c>
      <c r="H58" s="1031">
        <v>52.627250571314164</v>
      </c>
      <c r="I58" s="1031">
        <v>47.372749428685829</v>
      </c>
      <c r="J58" s="1041">
        <f t="shared" si="1"/>
        <v>1422.9123413992127</v>
      </c>
      <c r="K58" s="806">
        <v>11.176587557980792</v>
      </c>
      <c r="L58" s="806">
        <v>17.796711632346664</v>
      </c>
      <c r="M58" s="806">
        <v>28.956091882864403</v>
      </c>
      <c r="N58" s="806">
        <v>9.6261167193227042</v>
      </c>
      <c r="O58" s="806">
        <v>26.347614607342575</v>
      </c>
      <c r="P58" s="806">
        <v>15.019669276870307</v>
      </c>
      <c r="Q58" s="806">
        <v>20.711872546019276</v>
      </c>
      <c r="R58" s="806">
        <v>12.121295802360594</v>
      </c>
      <c r="S58" s="960"/>
      <c r="T58" s="62" t="s">
        <v>489</v>
      </c>
      <c r="U58" s="960"/>
      <c r="V58" s="46"/>
      <c r="W58" s="806">
        <v>5.3865275663858734</v>
      </c>
      <c r="X58" s="806">
        <v>3.5857331460780926</v>
      </c>
      <c r="Y58" s="806">
        <v>2.6733757266291507</v>
      </c>
      <c r="Z58" s="806">
        <v>4.6944841362467962</v>
      </c>
      <c r="AA58" s="806">
        <v>2.7316863363425892</v>
      </c>
      <c r="AB58" s="806">
        <v>26.33051501152125</v>
      </c>
      <c r="AC58" s="806">
        <v>1.2634667164721458</v>
      </c>
      <c r="AD58" s="806">
        <v>5.4660444302235884</v>
      </c>
      <c r="AE58" s="806">
        <v>3.6877265267261228</v>
      </c>
      <c r="AF58" s="806">
        <v>4.1351642185825179</v>
      </c>
      <c r="AG58" s="806">
        <v>5.0396213399863301</v>
      </c>
      <c r="AH58" s="806">
        <v>2.2994330899219353</v>
      </c>
      <c r="AI58" s="806">
        <v>10.767674575262253</v>
      </c>
      <c r="AJ58" s="806">
        <v>2.2981183374577707</v>
      </c>
    </row>
    <row r="59" spans="1:36" ht="14.1" customHeight="1">
      <c r="A59" s="98"/>
      <c r="B59" s="62" t="s">
        <v>490</v>
      </c>
      <c r="C59" s="98"/>
      <c r="D59" s="46"/>
      <c r="E59" s="849" t="e">
        <f>#REF!/#REF!*100</f>
        <v>#REF!</v>
      </c>
      <c r="F59" s="1030">
        <v>2478.1495044562962</v>
      </c>
      <c r="G59" s="1031">
        <v>100</v>
      </c>
      <c r="H59" s="1031">
        <v>50.032546631455546</v>
      </c>
      <c r="I59" s="1031">
        <v>49.967453368544206</v>
      </c>
      <c r="J59" s="1041">
        <f t="shared" si="1"/>
        <v>1238.2681980420091</v>
      </c>
      <c r="K59" s="806">
        <v>12.422034102523808</v>
      </c>
      <c r="L59" s="806">
        <v>22.584723695278743</v>
      </c>
      <c r="M59" s="806">
        <v>29.020933736739156</v>
      </c>
      <c r="N59" s="806">
        <v>8.1799175449196486</v>
      </c>
      <c r="O59" s="806">
        <v>25.089155160453096</v>
      </c>
      <c r="P59" s="806">
        <v>16.313720887684859</v>
      </c>
      <c r="Q59" s="806">
        <v>22.540641068634621</v>
      </c>
      <c r="R59" s="806">
        <v>16.46365819164232</v>
      </c>
      <c r="S59" s="960"/>
      <c r="T59" s="62" t="s">
        <v>490</v>
      </c>
      <c r="U59" s="960"/>
      <c r="V59" s="46"/>
      <c r="W59" s="806">
        <v>2.4390392319770711</v>
      </c>
      <c r="X59" s="806">
        <v>6.2670645231382345</v>
      </c>
      <c r="Y59" s="806">
        <v>2.6377493996393322</v>
      </c>
      <c r="Z59" s="806">
        <v>5.8508079208009089</v>
      </c>
      <c r="AA59" s="806">
        <v>1.0282911995060144</v>
      </c>
      <c r="AB59" s="806">
        <v>25.000889944840978</v>
      </c>
      <c r="AC59" s="806">
        <v>1.0130389660368915</v>
      </c>
      <c r="AD59" s="806">
        <v>5.1611470548127318</v>
      </c>
      <c r="AE59" s="806">
        <v>2.1862324698554878</v>
      </c>
      <c r="AF59" s="806">
        <v>8.5923216134440317</v>
      </c>
      <c r="AG59" s="806">
        <v>8.3264655710774154</v>
      </c>
      <c r="AH59" s="806">
        <v>3.3393935373850088</v>
      </c>
      <c r="AI59" s="806">
        <v>8.7253892140524485</v>
      </c>
      <c r="AJ59" s="806">
        <v>8.0705381027396828E-2</v>
      </c>
    </row>
    <row r="60" spans="1:36" ht="14.1" customHeight="1">
      <c r="A60" s="98"/>
      <c r="B60" s="62" t="s">
        <v>491</v>
      </c>
      <c r="C60" s="98"/>
      <c r="D60" s="46"/>
      <c r="E60" s="849" t="e">
        <f>#REF!/#REF!*100</f>
        <v>#REF!</v>
      </c>
      <c r="F60" s="1030">
        <v>1338.5264990665316</v>
      </c>
      <c r="G60" s="1031">
        <v>100</v>
      </c>
      <c r="H60" s="1031">
        <v>54.25343628559196</v>
      </c>
      <c r="I60" s="1031">
        <v>45.746563714407955</v>
      </c>
      <c r="J60" s="1041">
        <f t="shared" si="1"/>
        <v>612.32987772970512</v>
      </c>
      <c r="K60" s="806">
        <v>12.281951884382595</v>
      </c>
      <c r="L60" s="806">
        <v>20.218721426047075</v>
      </c>
      <c r="M60" s="806">
        <v>24.525557728334523</v>
      </c>
      <c r="N60" s="806">
        <v>11.505213200062823</v>
      </c>
      <c r="O60" s="806">
        <v>26.402611617856831</v>
      </c>
      <c r="P60" s="806">
        <v>16.949682032456217</v>
      </c>
      <c r="Q60" s="806">
        <v>20.674406945919923</v>
      </c>
      <c r="R60" s="806">
        <v>13.541952315167027</v>
      </c>
      <c r="S60" s="960"/>
      <c r="T60" s="62" t="s">
        <v>491</v>
      </c>
      <c r="U60" s="960"/>
      <c r="V60" s="46"/>
      <c r="W60" s="806">
        <v>3.0124464138198084</v>
      </c>
      <c r="X60" s="806">
        <v>7.7243982957449342</v>
      </c>
      <c r="Y60" s="806">
        <v>5.8224654435973706</v>
      </c>
      <c r="Z60" s="806">
        <v>3.1629691305253624</v>
      </c>
      <c r="AA60" s="806">
        <v>2.1120568232601711</v>
      </c>
      <c r="AB60" s="806">
        <v>22.959074030816232</v>
      </c>
      <c r="AC60" s="806">
        <v>1.6262058491012716</v>
      </c>
      <c r="AD60" s="806">
        <v>8.2851550339478877</v>
      </c>
      <c r="AE60" s="806">
        <v>4.9141628381605642</v>
      </c>
      <c r="AF60" s="806">
        <v>11.117326777579017</v>
      </c>
      <c r="AG60" s="806">
        <v>9.8371791485235818</v>
      </c>
      <c r="AH60" s="806">
        <v>6.3454357606980487</v>
      </c>
      <c r="AI60" s="806">
        <v>7.1865933782504072</v>
      </c>
      <c r="AJ60" s="806">
        <v>1.104832623546639</v>
      </c>
    </row>
    <row r="61" spans="1:36" ht="14.1" customHeight="1">
      <c r="A61" s="98"/>
      <c r="B61" s="62" t="s">
        <v>492</v>
      </c>
      <c r="C61" s="98"/>
      <c r="D61" s="46"/>
      <c r="E61" s="849" t="e">
        <f>#REF!/#REF!*100</f>
        <v>#REF!</v>
      </c>
      <c r="F61" s="1030">
        <v>1193.4147641757149</v>
      </c>
      <c r="G61" s="1031">
        <v>100</v>
      </c>
      <c r="H61" s="1031">
        <v>47.676487534545529</v>
      </c>
      <c r="I61" s="1031">
        <v>52.323512465454669</v>
      </c>
      <c r="J61" s="1041">
        <f t="shared" si="1"/>
        <v>624.43652289805664</v>
      </c>
      <c r="K61" s="806">
        <v>14.282102559643914</v>
      </c>
      <c r="L61" s="806">
        <v>23.152457979604492</v>
      </c>
      <c r="M61" s="806">
        <v>27.682954859938963</v>
      </c>
      <c r="N61" s="806">
        <v>14.282268232393653</v>
      </c>
      <c r="O61" s="806">
        <v>26.903652970950979</v>
      </c>
      <c r="P61" s="806">
        <v>18.949454629624231</v>
      </c>
      <c r="Q61" s="806">
        <v>21.746405950123961</v>
      </c>
      <c r="R61" s="806">
        <v>11.52302858487842</v>
      </c>
      <c r="S61" s="960"/>
      <c r="T61" s="62" t="s">
        <v>492</v>
      </c>
      <c r="U61" s="960"/>
      <c r="V61" s="46"/>
      <c r="W61" s="806">
        <v>3.7922862876126326</v>
      </c>
      <c r="X61" s="806">
        <v>9.6246821679080377</v>
      </c>
      <c r="Y61" s="806">
        <v>5.8712599228122713</v>
      </c>
      <c r="Z61" s="806">
        <v>3.9321009700072342</v>
      </c>
      <c r="AA61" s="806">
        <v>0</v>
      </c>
      <c r="AB61" s="806">
        <v>27.410523931846665</v>
      </c>
      <c r="AC61" s="806">
        <v>2.8140397441346914</v>
      </c>
      <c r="AD61" s="806">
        <v>6.6085281187013676</v>
      </c>
      <c r="AE61" s="806">
        <v>4.0084396531369135</v>
      </c>
      <c r="AF61" s="806">
        <v>13.713742730863975</v>
      </c>
      <c r="AG61" s="806">
        <v>10.324967382336055</v>
      </c>
      <c r="AH61" s="806">
        <v>6.3737787693360302</v>
      </c>
      <c r="AI61" s="806">
        <v>9.5577833285018077</v>
      </c>
      <c r="AJ61" s="806">
        <v>2.9920597935476505</v>
      </c>
    </row>
    <row r="62" spans="1:36" ht="14.1" customHeight="1">
      <c r="A62" s="98"/>
      <c r="B62" s="62" t="s">
        <v>493</v>
      </c>
      <c r="C62" s="98"/>
      <c r="D62" s="46"/>
      <c r="E62" s="849" t="e">
        <f>#REF!/#REF!*100</f>
        <v>#REF!</v>
      </c>
      <c r="F62" s="1030">
        <v>327.31676496658895</v>
      </c>
      <c r="G62" s="1031">
        <v>100</v>
      </c>
      <c r="H62" s="1031">
        <v>49.006760175154191</v>
      </c>
      <c r="I62" s="1031">
        <v>50.993239824845794</v>
      </c>
      <c r="J62" s="1041">
        <f t="shared" si="1"/>
        <v>166.90942294633953</v>
      </c>
      <c r="K62" s="806">
        <v>10.244038833554256</v>
      </c>
      <c r="L62" s="806">
        <v>21.540398360425907</v>
      </c>
      <c r="M62" s="806">
        <v>24.418689513910653</v>
      </c>
      <c r="N62" s="806">
        <v>14.825392697401774</v>
      </c>
      <c r="O62" s="806">
        <v>22.93195956940205</v>
      </c>
      <c r="P62" s="806">
        <v>17.497260188136103</v>
      </c>
      <c r="Q62" s="806">
        <v>21.866572867769179</v>
      </c>
      <c r="R62" s="806">
        <v>12.711815609287624</v>
      </c>
      <c r="S62" s="960"/>
      <c r="T62" s="62" t="s">
        <v>493</v>
      </c>
      <c r="U62" s="960"/>
      <c r="V62" s="46"/>
      <c r="W62" s="806">
        <v>8.4391697943031154</v>
      </c>
      <c r="X62" s="806">
        <v>7.8575977102392223</v>
      </c>
      <c r="Y62" s="806">
        <v>2.3422774165838414</v>
      </c>
      <c r="Z62" s="806">
        <v>6.4786035503807486</v>
      </c>
      <c r="AA62" s="806">
        <v>0</v>
      </c>
      <c r="AB62" s="806">
        <v>19.536885618660047</v>
      </c>
      <c r="AC62" s="806">
        <v>0.61102889129560811</v>
      </c>
      <c r="AD62" s="806">
        <v>5.8516321698059519</v>
      </c>
      <c r="AE62" s="806">
        <v>3.0102158616759667</v>
      </c>
      <c r="AF62" s="806">
        <v>16.855607253206927</v>
      </c>
      <c r="AG62" s="806">
        <v>4.3184022665276638</v>
      </c>
      <c r="AH62" s="806">
        <v>4.7254138091820677</v>
      </c>
      <c r="AI62" s="806">
        <v>6.4162440132765326</v>
      </c>
      <c r="AJ62" s="806">
        <v>6.663169018044611</v>
      </c>
    </row>
    <row r="63" spans="1:36" ht="14.1" customHeight="1">
      <c r="A63" s="98"/>
      <c r="B63" s="62" t="s">
        <v>494</v>
      </c>
      <c r="C63" s="98"/>
      <c r="D63" s="46"/>
      <c r="E63" s="849" t="e">
        <f>#REF!/#REF!*100</f>
        <v>#REF!</v>
      </c>
      <c r="F63" s="1030">
        <v>273.5336400776356</v>
      </c>
      <c r="G63" s="1031">
        <v>100</v>
      </c>
      <c r="H63" s="1031">
        <v>43.329121016697378</v>
      </c>
      <c r="I63" s="1031">
        <v>56.670878983302629</v>
      </c>
      <c r="J63" s="1041">
        <f t="shared" si="1"/>
        <v>155.01391814701944</v>
      </c>
      <c r="K63" s="806">
        <v>15.116314294540551</v>
      </c>
      <c r="L63" s="806">
        <v>22.170598541697405</v>
      </c>
      <c r="M63" s="806">
        <v>30.195733610253729</v>
      </c>
      <c r="N63" s="806">
        <v>20.757237565538535</v>
      </c>
      <c r="O63" s="806">
        <v>36.556046555861563</v>
      </c>
      <c r="P63" s="806">
        <v>19.813271325332973</v>
      </c>
      <c r="Q63" s="806">
        <v>19.045452790431714</v>
      </c>
      <c r="R63" s="806">
        <v>16.687693233045668</v>
      </c>
      <c r="S63" s="960"/>
      <c r="T63" s="62" t="s">
        <v>494</v>
      </c>
      <c r="U63" s="960"/>
      <c r="V63" s="46"/>
      <c r="W63" s="806">
        <v>3.7690416859540816</v>
      </c>
      <c r="X63" s="806">
        <v>14.676474284521253</v>
      </c>
      <c r="Y63" s="806">
        <v>9.9663289690185444</v>
      </c>
      <c r="Z63" s="806">
        <v>2.1325835212474122</v>
      </c>
      <c r="AA63" s="806">
        <v>0</v>
      </c>
      <c r="AB63" s="806">
        <v>18.959070849848487</v>
      </c>
      <c r="AC63" s="806">
        <v>2.8919394232397386</v>
      </c>
      <c r="AD63" s="806">
        <v>9.8989314338128072</v>
      </c>
      <c r="AE63" s="806">
        <v>4.6526875041341214</v>
      </c>
      <c r="AF63" s="806">
        <v>20.513997303532417</v>
      </c>
      <c r="AG63" s="806">
        <v>17.154795599406331</v>
      </c>
      <c r="AH63" s="806">
        <v>7.7791252608825818</v>
      </c>
      <c r="AI63" s="806">
        <v>7.5534630421025053</v>
      </c>
      <c r="AJ63" s="806">
        <v>3.5279024538127763</v>
      </c>
    </row>
    <row r="64" spans="1:36" ht="14.1" customHeight="1">
      <c r="A64" s="98"/>
      <c r="B64" s="62" t="s">
        <v>495</v>
      </c>
      <c r="C64" s="98"/>
      <c r="D64" s="46"/>
      <c r="E64" s="849" t="e">
        <f>#REF!/#REF!*100</f>
        <v>#REF!</v>
      </c>
      <c r="F64" s="1030">
        <v>202.30485915847422</v>
      </c>
      <c r="G64" s="1031">
        <v>100</v>
      </c>
      <c r="H64" s="1031">
        <v>47.870897778863423</v>
      </c>
      <c r="I64" s="1031">
        <v>52.129102221136648</v>
      </c>
      <c r="J64" s="1041">
        <f t="shared" si="1"/>
        <v>105.45970682904755</v>
      </c>
      <c r="K64" s="806">
        <v>14.0617019839916</v>
      </c>
      <c r="L64" s="806">
        <v>24.002694599974383</v>
      </c>
      <c r="M64" s="806">
        <v>25.916747598421274</v>
      </c>
      <c r="N64" s="806">
        <v>22.6543444965987</v>
      </c>
      <c r="O64" s="806">
        <v>32.330254745295612</v>
      </c>
      <c r="P64" s="806">
        <v>16.596461256590981</v>
      </c>
      <c r="Q64" s="806">
        <v>19.999153469175276</v>
      </c>
      <c r="R64" s="806">
        <v>14.608122266206514</v>
      </c>
      <c r="S64" s="960"/>
      <c r="T64" s="62" t="s">
        <v>495</v>
      </c>
      <c r="U64" s="960"/>
      <c r="V64" s="46"/>
      <c r="W64" s="806">
        <v>5.8589503118280533</v>
      </c>
      <c r="X64" s="806">
        <v>15.149109985787582</v>
      </c>
      <c r="Y64" s="806">
        <v>7.8169413987027481</v>
      </c>
      <c r="Z64" s="806">
        <v>1.9045223098129105</v>
      </c>
      <c r="AA64" s="806">
        <v>0</v>
      </c>
      <c r="AB64" s="806">
        <v>21.522938707099168</v>
      </c>
      <c r="AC64" s="806">
        <v>4.7988631483686017</v>
      </c>
      <c r="AD64" s="806">
        <v>4.8688894774411233</v>
      </c>
      <c r="AE64" s="806">
        <v>5.7783163803178565</v>
      </c>
      <c r="AF64" s="806">
        <v>11.690735469207693</v>
      </c>
      <c r="AG64" s="806">
        <v>11.277065900465997</v>
      </c>
      <c r="AH64" s="806">
        <v>5.7957085404881399</v>
      </c>
      <c r="AI64" s="806">
        <v>13.045633677739184</v>
      </c>
      <c r="AJ64" s="806">
        <v>1.8856763157594831</v>
      </c>
    </row>
    <row r="65" spans="1:36" ht="14.1" customHeight="1" thickBot="1">
      <c r="A65" s="100"/>
      <c r="B65" s="63" t="s">
        <v>432</v>
      </c>
      <c r="C65" s="100"/>
      <c r="D65" s="181"/>
      <c r="E65" s="850" t="e">
        <f>#REF!/#REF!*100</f>
        <v>#REF!</v>
      </c>
      <c r="F65" s="1032">
        <v>101.86956521741966</v>
      </c>
      <c r="G65" s="1033">
        <v>100</v>
      </c>
      <c r="H65" s="1033">
        <v>34.357661118214935</v>
      </c>
      <c r="I65" s="1033">
        <v>65.642338881785065</v>
      </c>
      <c r="J65" s="1045">
        <f t="shared" si="1"/>
        <v>66.869565217419662</v>
      </c>
      <c r="K65" s="807">
        <v>17.669654289367681</v>
      </c>
      <c r="L65" s="807">
        <v>31.28467776357013</v>
      </c>
      <c r="M65" s="807">
        <v>35.211267605651834</v>
      </c>
      <c r="N65" s="807">
        <v>23.559539052490241</v>
      </c>
      <c r="O65" s="807">
        <v>37.174562526692689</v>
      </c>
      <c r="P65" s="807">
        <v>22.577891591969816</v>
      </c>
      <c r="Q65" s="807">
        <v>19.632949210408533</v>
      </c>
      <c r="R65" s="807">
        <v>8.7067861716003154</v>
      </c>
      <c r="S65" s="961"/>
      <c r="T65" s="63" t="s">
        <v>432</v>
      </c>
      <c r="U65" s="961"/>
      <c r="V65" s="181"/>
      <c r="W65" s="807">
        <v>5.8898847631225602</v>
      </c>
      <c r="X65" s="807">
        <v>28.339735382008847</v>
      </c>
      <c r="Y65" s="807">
        <v>6.871532223642987</v>
      </c>
      <c r="Z65" s="807">
        <v>0.98164746052042673</v>
      </c>
      <c r="AA65" s="807">
        <v>0</v>
      </c>
      <c r="AB65" s="807">
        <v>27.358087921488423</v>
      </c>
      <c r="AC65" s="807">
        <v>4.9082373026021333</v>
      </c>
      <c r="AD65" s="807">
        <v>19.504908237325012</v>
      </c>
      <c r="AE65" s="807">
        <v>11.651728553161595</v>
      </c>
      <c r="AF65" s="807">
        <v>22.449850618886288</v>
      </c>
      <c r="AG65" s="807">
        <v>30.303030303049699</v>
      </c>
      <c r="AH65" s="807">
        <v>6.871532223642987</v>
      </c>
      <c r="AI65" s="807">
        <v>10.670081092641169</v>
      </c>
      <c r="AJ65" s="807">
        <v>1.9632949210408535</v>
      </c>
    </row>
    <row r="66" spans="1:36" s="844" customFormat="1" ht="47.25" customHeight="1">
      <c r="A66" s="843"/>
      <c r="B66" s="1447" t="s">
        <v>830</v>
      </c>
      <c r="C66" s="1447"/>
      <c r="D66" s="1447"/>
      <c r="E66" s="1447"/>
      <c r="F66" s="1447"/>
      <c r="G66" s="1447"/>
      <c r="H66" s="1447"/>
      <c r="I66" s="1447"/>
      <c r="J66" s="1447"/>
      <c r="K66" s="1447" t="s">
        <v>1214</v>
      </c>
      <c r="L66" s="1447"/>
      <c r="M66" s="1447"/>
      <c r="N66" s="1447"/>
      <c r="O66" s="1447"/>
      <c r="P66" s="1447"/>
      <c r="Q66" s="1447"/>
      <c r="R66" s="1447"/>
      <c r="S66" s="1035"/>
      <c r="T66" s="1035"/>
      <c r="U66" s="1035"/>
      <c r="V66" s="1035"/>
      <c r="W66" s="1035"/>
      <c r="X66" s="1035"/>
      <c r="Y66" s="1035"/>
      <c r="Z66" s="1035"/>
      <c r="AA66" s="1035"/>
      <c r="AB66" s="1035"/>
      <c r="AC66" s="1035"/>
      <c r="AD66" s="1035"/>
      <c r="AE66" s="1035"/>
      <c r="AF66" s="1035"/>
      <c r="AG66" s="1035"/>
      <c r="AH66" s="1035"/>
      <c r="AI66" s="1035"/>
      <c r="AJ66" s="1035"/>
    </row>
    <row r="67" spans="1:36" ht="26.1" customHeight="1">
      <c r="E67" s="685"/>
      <c r="K67" s="845"/>
      <c r="L67" s="845"/>
      <c r="M67" s="845"/>
      <c r="N67" s="845"/>
      <c r="O67" s="845"/>
      <c r="P67" s="845"/>
      <c r="Q67" s="845"/>
      <c r="R67" s="845"/>
      <c r="W67" s="845"/>
      <c r="X67" s="845"/>
      <c r="Y67" s="845"/>
      <c r="Z67" s="845"/>
      <c r="AA67" s="845"/>
      <c r="AB67" s="845"/>
      <c r="AC67" s="845"/>
      <c r="AD67" s="845"/>
      <c r="AE67" s="845"/>
      <c r="AF67" s="845"/>
      <c r="AG67" s="845"/>
      <c r="AH67" s="845"/>
      <c r="AI67" s="845"/>
    </row>
    <row r="68" spans="1:36" ht="26.1" customHeight="1">
      <c r="E68" s="685"/>
    </row>
    <row r="69" spans="1:36" ht="26.1" customHeight="1">
      <c r="E69" s="685"/>
    </row>
    <row r="70" spans="1:36" ht="26.1" customHeight="1">
      <c r="E70" s="685"/>
    </row>
    <row r="71" spans="1:36" ht="26.1" customHeight="1">
      <c r="E71" s="685"/>
    </row>
    <row r="72" spans="1:36" ht="26.1" customHeight="1">
      <c r="E72" s="685"/>
    </row>
    <row r="73" spans="1:36" ht="26.1" customHeight="1">
      <c r="E73" s="685"/>
    </row>
    <row r="74" spans="1:36" ht="26.1" customHeight="1">
      <c r="E74" s="685"/>
    </row>
    <row r="75" spans="1:36" ht="26.1" customHeight="1">
      <c r="E75" s="685"/>
    </row>
    <row r="76" spans="1:36" ht="26.1" customHeight="1">
      <c r="E76" s="685"/>
    </row>
    <row r="77" spans="1:36" ht="26.1" customHeight="1">
      <c r="E77" s="685"/>
    </row>
    <row r="78" spans="1:36" ht="26.1" customHeight="1">
      <c r="E78" s="685"/>
    </row>
    <row r="79" spans="1:36" ht="26.1" customHeight="1">
      <c r="E79" s="685"/>
    </row>
    <row r="80" spans="1:36" ht="26.1" customHeight="1">
      <c r="E80" s="685"/>
    </row>
    <row r="81" spans="5:5" ht="26.1" customHeight="1">
      <c r="E81" s="685"/>
    </row>
    <row r="82" spans="5:5" ht="26.1" customHeight="1">
      <c r="E82" s="685"/>
    </row>
    <row r="83" spans="5:5" ht="26.1" customHeight="1">
      <c r="E83" s="685"/>
    </row>
    <row r="84" spans="5:5" ht="26.1" customHeight="1">
      <c r="E84" s="685"/>
    </row>
    <row r="85" spans="5:5" ht="26.1" customHeight="1">
      <c r="E85" s="685"/>
    </row>
    <row r="86" spans="5:5" ht="26.1" customHeight="1">
      <c r="E86" s="685"/>
    </row>
    <row r="87" spans="5:5" ht="26.1" customHeight="1">
      <c r="E87" s="685"/>
    </row>
    <row r="88" spans="5:5">
      <c r="E88" s="685"/>
    </row>
    <row r="89" spans="5:5">
      <c r="E89" s="685"/>
    </row>
    <row r="90" spans="5:5">
      <c r="E90" s="685"/>
    </row>
    <row r="91" spans="5:5">
      <c r="E91" s="685"/>
    </row>
    <row r="92" spans="5:5">
      <c r="E92" s="685"/>
    </row>
    <row r="93" spans="5:5">
      <c r="E93" s="685"/>
    </row>
    <row r="94" spans="5:5">
      <c r="E94" s="685"/>
    </row>
    <row r="95" spans="5:5">
      <c r="E95" s="685"/>
    </row>
    <row r="96" spans="5:5">
      <c r="E96" s="685"/>
    </row>
    <row r="97" spans="5:5">
      <c r="E97" s="685"/>
    </row>
    <row r="98" spans="5:5">
      <c r="E98" s="685"/>
    </row>
    <row r="99" spans="5:5">
      <c r="E99" s="685"/>
    </row>
    <row r="100" spans="5:5">
      <c r="E100" s="685"/>
    </row>
    <row r="101" spans="5:5">
      <c r="E101" s="685"/>
    </row>
    <row r="102" spans="5:5">
      <c r="E102" s="685"/>
    </row>
    <row r="103" spans="5:5">
      <c r="E103" s="685"/>
    </row>
    <row r="104" spans="5:5">
      <c r="E104" s="685"/>
    </row>
    <row r="105" spans="5:5">
      <c r="E105" s="685"/>
    </row>
    <row r="106" spans="5:5">
      <c r="E106" s="685"/>
    </row>
    <row r="107" spans="5:5">
      <c r="E107" s="685"/>
    </row>
    <row r="108" spans="5:5">
      <c r="E108" s="685"/>
    </row>
    <row r="109" spans="5:5">
      <c r="E109" s="685"/>
    </row>
    <row r="110" spans="5:5">
      <c r="E110" s="685"/>
    </row>
    <row r="111" spans="5:5">
      <c r="E111" s="685"/>
    </row>
    <row r="112" spans="5:5">
      <c r="E112" s="685"/>
    </row>
    <row r="113" spans="5:5">
      <c r="E113" s="685"/>
    </row>
    <row r="114" spans="5:5">
      <c r="E114" s="685"/>
    </row>
    <row r="115" spans="5:5">
      <c r="E115" s="685"/>
    </row>
    <row r="116" spans="5:5">
      <c r="E116" s="685"/>
    </row>
    <row r="117" spans="5:5">
      <c r="E117" s="685"/>
    </row>
    <row r="118" spans="5:5">
      <c r="E118" s="685"/>
    </row>
    <row r="119" spans="5:5">
      <c r="E119" s="685"/>
    </row>
    <row r="120" spans="5:5">
      <c r="E120" s="685"/>
    </row>
    <row r="121" spans="5:5">
      <c r="E121" s="685"/>
    </row>
    <row r="122" spans="5:5">
      <c r="E122" s="685"/>
    </row>
    <row r="123" spans="5:5">
      <c r="E123" s="685"/>
    </row>
    <row r="124" spans="5:5">
      <c r="E124" s="685"/>
    </row>
    <row r="125" spans="5:5">
      <c r="E125" s="685"/>
    </row>
    <row r="126" spans="5:5">
      <c r="E126" s="685"/>
    </row>
    <row r="127" spans="5:5">
      <c r="E127" s="685"/>
    </row>
    <row r="128" spans="5:5">
      <c r="E128" s="685"/>
    </row>
    <row r="129" spans="5:5">
      <c r="E129" s="685"/>
    </row>
    <row r="130" spans="5:5">
      <c r="E130" s="685"/>
    </row>
    <row r="131" spans="5:5">
      <c r="E131" s="685"/>
    </row>
    <row r="132" spans="5:5">
      <c r="E132" s="685"/>
    </row>
    <row r="133" spans="5:5">
      <c r="E133" s="685"/>
    </row>
    <row r="134" spans="5:5">
      <c r="E134" s="685"/>
    </row>
    <row r="135" spans="5:5">
      <c r="E135" s="685"/>
    </row>
    <row r="136" spans="5:5">
      <c r="E136" s="685"/>
    </row>
    <row r="137" spans="5:5">
      <c r="E137" s="685"/>
    </row>
    <row r="138" spans="5:5">
      <c r="E138" s="685"/>
    </row>
    <row r="139" spans="5:5">
      <c r="E139" s="685"/>
    </row>
    <row r="140" spans="5:5">
      <c r="E140" s="685"/>
    </row>
    <row r="141" spans="5:5">
      <c r="E141" s="685"/>
    </row>
    <row r="142" spans="5:5">
      <c r="E142" s="685"/>
    </row>
    <row r="143" spans="5:5">
      <c r="E143" s="685"/>
    </row>
    <row r="144" spans="5:5">
      <c r="E144" s="685"/>
    </row>
    <row r="145" spans="5:5">
      <c r="E145" s="685"/>
    </row>
    <row r="146" spans="5:5">
      <c r="E146" s="685"/>
    </row>
    <row r="147" spans="5:5">
      <c r="E147" s="685"/>
    </row>
    <row r="148" spans="5:5">
      <c r="E148" s="685"/>
    </row>
    <row r="149" spans="5:5">
      <c r="E149" s="685"/>
    </row>
    <row r="150" spans="5:5">
      <c r="E150" s="685"/>
    </row>
    <row r="151" spans="5:5">
      <c r="E151" s="685"/>
    </row>
    <row r="152" spans="5:5">
      <c r="E152" s="685"/>
    </row>
    <row r="153" spans="5:5">
      <c r="E153" s="685"/>
    </row>
    <row r="154" spans="5:5">
      <c r="E154" s="685"/>
    </row>
    <row r="155" spans="5:5">
      <c r="E155" s="685"/>
    </row>
    <row r="156" spans="5:5">
      <c r="E156" s="685"/>
    </row>
    <row r="157" spans="5:5">
      <c r="E157" s="685"/>
    </row>
    <row r="158" spans="5:5">
      <c r="E158" s="685"/>
    </row>
    <row r="159" spans="5:5">
      <c r="E159" s="685"/>
    </row>
    <row r="160" spans="5:5">
      <c r="E160" s="685"/>
    </row>
    <row r="161" spans="5:5">
      <c r="E161" s="685"/>
    </row>
    <row r="162" spans="5:5">
      <c r="E162" s="685"/>
    </row>
    <row r="163" spans="5:5">
      <c r="E163" s="685"/>
    </row>
    <row r="164" spans="5:5">
      <c r="E164" s="685"/>
    </row>
    <row r="165" spans="5:5">
      <c r="E165" s="685"/>
    </row>
    <row r="166" spans="5:5">
      <c r="E166" s="685"/>
    </row>
    <row r="167" spans="5:5">
      <c r="E167" s="685"/>
    </row>
    <row r="168" spans="5:5">
      <c r="E168" s="685"/>
    </row>
    <row r="169" spans="5:5">
      <c r="E169" s="685"/>
    </row>
    <row r="170" spans="5:5">
      <c r="E170" s="685"/>
    </row>
    <row r="171" spans="5:5">
      <c r="E171" s="685"/>
    </row>
    <row r="172" spans="5:5">
      <c r="E172" s="685"/>
    </row>
    <row r="173" spans="5:5">
      <c r="E173" s="685"/>
    </row>
    <row r="174" spans="5:5">
      <c r="E174" s="685"/>
    </row>
    <row r="175" spans="5:5">
      <c r="E175" s="685"/>
    </row>
    <row r="176" spans="5:5">
      <c r="E176" s="685"/>
    </row>
    <row r="177" spans="5:5">
      <c r="E177" s="685"/>
    </row>
    <row r="178" spans="5:5">
      <c r="E178" s="685"/>
    </row>
    <row r="179" spans="5:5">
      <c r="E179" s="685"/>
    </row>
    <row r="180" spans="5:5">
      <c r="E180" s="685"/>
    </row>
    <row r="181" spans="5:5">
      <c r="E181" s="685"/>
    </row>
    <row r="182" spans="5:5">
      <c r="E182" s="685"/>
    </row>
    <row r="183" spans="5:5">
      <c r="E183" s="685"/>
    </row>
    <row r="184" spans="5:5">
      <c r="E184" s="685"/>
    </row>
    <row r="185" spans="5:5">
      <c r="E185" s="685"/>
    </row>
    <row r="186" spans="5:5">
      <c r="E186" s="685"/>
    </row>
    <row r="187" spans="5:5">
      <c r="E187" s="685"/>
    </row>
    <row r="188" spans="5:5">
      <c r="E188" s="685"/>
    </row>
    <row r="189" spans="5:5">
      <c r="E189" s="685"/>
    </row>
    <row r="190" spans="5:5">
      <c r="E190" s="685"/>
    </row>
    <row r="191" spans="5:5">
      <c r="E191" s="685"/>
    </row>
    <row r="192" spans="5:5">
      <c r="E192" s="685"/>
    </row>
    <row r="193" spans="5:5">
      <c r="E193" s="685"/>
    </row>
    <row r="194" spans="5:5">
      <c r="E194" s="685"/>
    </row>
    <row r="195" spans="5:5">
      <c r="E195" s="685"/>
    </row>
    <row r="196" spans="5:5">
      <c r="E196" s="685"/>
    </row>
    <row r="197" spans="5:5">
      <c r="E197" s="685"/>
    </row>
    <row r="198" spans="5:5">
      <c r="E198" s="685"/>
    </row>
    <row r="199" spans="5:5">
      <c r="E199" s="685"/>
    </row>
    <row r="200" spans="5:5">
      <c r="E200" s="685"/>
    </row>
    <row r="201" spans="5:5">
      <c r="E201" s="685"/>
    </row>
    <row r="202" spans="5:5">
      <c r="E202" s="685"/>
    </row>
    <row r="203" spans="5:5">
      <c r="E203" s="685"/>
    </row>
    <row r="204" spans="5:5">
      <c r="E204" s="685"/>
    </row>
    <row r="205" spans="5:5">
      <c r="E205" s="685"/>
    </row>
    <row r="206" spans="5:5">
      <c r="E206" s="685"/>
    </row>
    <row r="207" spans="5:5">
      <c r="E207" s="685"/>
    </row>
    <row r="208" spans="5:5">
      <c r="E208" s="685"/>
    </row>
    <row r="209" spans="5:5">
      <c r="E209" s="685"/>
    </row>
  </sheetData>
  <mergeCells count="80">
    <mergeCell ref="A44:C44"/>
    <mergeCell ref="A55:C55"/>
    <mergeCell ref="A24:C24"/>
    <mergeCell ref="A13:C13"/>
    <mergeCell ref="A20:C20"/>
    <mergeCell ref="A22:C22"/>
    <mergeCell ref="A19:C19"/>
    <mergeCell ref="A21:C21"/>
    <mergeCell ref="A26:C26"/>
    <mergeCell ref="A33:C33"/>
    <mergeCell ref="A23:C23"/>
    <mergeCell ref="A14:C14"/>
    <mergeCell ref="A15:C15"/>
    <mergeCell ref="A16:C16"/>
    <mergeCell ref="A17:C17"/>
    <mergeCell ref="A18:C18"/>
    <mergeCell ref="A9:C9"/>
    <mergeCell ref="A10:C10"/>
    <mergeCell ref="A11:C11"/>
    <mergeCell ref="A12:C12"/>
    <mergeCell ref="J3:J7"/>
    <mergeCell ref="H3:H7"/>
    <mergeCell ref="I3:I7"/>
    <mergeCell ref="A3:C7"/>
    <mergeCell ref="E3:E7"/>
    <mergeCell ref="F3:F7"/>
    <mergeCell ref="G3:G7"/>
    <mergeCell ref="A8:C8"/>
    <mergeCell ref="AJ4:AJ7"/>
    <mergeCell ref="K4:M4"/>
    <mergeCell ref="O4:Q4"/>
    <mergeCell ref="S24:U24"/>
    <mergeCell ref="P5:P7"/>
    <mergeCell ref="Q5:Q7"/>
    <mergeCell ref="R5:R7"/>
    <mergeCell ref="W5:W7"/>
    <mergeCell ref="X5:X7"/>
    <mergeCell ref="K5:K7"/>
    <mergeCell ref="L5:L7"/>
    <mergeCell ref="M5:M7"/>
    <mergeCell ref="N5:N7"/>
    <mergeCell ref="O5:O7"/>
    <mergeCell ref="S10:U10"/>
    <mergeCell ref="S11:U11"/>
    <mergeCell ref="S26:U26"/>
    <mergeCell ref="S33:U33"/>
    <mergeCell ref="S44:U44"/>
    <mergeCell ref="S55:U55"/>
    <mergeCell ref="AD20:AF20"/>
    <mergeCell ref="S23:U23"/>
    <mergeCell ref="S12:U12"/>
    <mergeCell ref="S4:U8"/>
    <mergeCell ref="AB5:AH5"/>
    <mergeCell ref="AB4:AI4"/>
    <mergeCell ref="AI5:AI7"/>
    <mergeCell ref="AF6:AF7"/>
    <mergeCell ref="AG6:AG7"/>
    <mergeCell ref="AH6:AH7"/>
    <mergeCell ref="Y5:Y7"/>
    <mergeCell ref="Z5:Z7"/>
    <mergeCell ref="AA5:AA7"/>
    <mergeCell ref="AB6:AC6"/>
    <mergeCell ref="AD6:AE6"/>
    <mergeCell ref="W4:AA4"/>
    <mergeCell ref="A25:C25"/>
    <mergeCell ref="K3:R3"/>
    <mergeCell ref="S25:U25"/>
    <mergeCell ref="B66:J66"/>
    <mergeCell ref="K66:R66"/>
    <mergeCell ref="S18:U18"/>
    <mergeCell ref="S19:U19"/>
    <mergeCell ref="S20:U20"/>
    <mergeCell ref="S21:U21"/>
    <mergeCell ref="S22:U22"/>
    <mergeCell ref="S13:U13"/>
    <mergeCell ref="S14:U14"/>
    <mergeCell ref="S15:U15"/>
    <mergeCell ref="S16:U16"/>
    <mergeCell ref="S17:U17"/>
    <mergeCell ref="S9:U9"/>
  </mergeCells>
  <phoneticPr fontId="5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0"/>
  <sheetViews>
    <sheetView view="pageBreakPreview" zoomScaleNormal="100" workbookViewId="0">
      <selection activeCell="J65" sqref="J65"/>
    </sheetView>
  </sheetViews>
  <sheetFormatPr defaultColWidth="9.109375" defaultRowHeight="15.6"/>
  <cols>
    <col min="1" max="1" width="2.33203125" style="37" customWidth="1"/>
    <col min="2" max="2" width="17.33203125" style="37" customWidth="1"/>
    <col min="3" max="3" width="2.33203125" style="37" customWidth="1"/>
    <col min="4" max="4" width="1.6640625" style="38" customWidth="1"/>
    <col min="5" max="5" width="10.5546875" style="48" hidden="1" customWidth="1"/>
    <col min="6" max="12" width="11.88671875" style="48" customWidth="1"/>
    <col min="13" max="16384" width="9.109375" style="48"/>
  </cols>
  <sheetData>
    <row r="1" spans="1:27" s="24" customFormat="1" ht="49.5" customHeight="1">
      <c r="A1" s="1476" t="s">
        <v>1180</v>
      </c>
      <c r="B1" s="1477"/>
      <c r="C1" s="1477"/>
      <c r="D1" s="1477"/>
      <c r="E1" s="1477"/>
      <c r="F1" s="1477"/>
      <c r="G1" s="1477"/>
      <c r="H1" s="1477"/>
      <c r="I1" s="1477"/>
      <c r="J1" s="1477"/>
      <c r="K1" s="1477"/>
      <c r="L1" s="1477"/>
    </row>
    <row r="2" spans="1:27" ht="15.75" customHeight="1" thickBot="1">
      <c r="A2" s="48"/>
      <c r="B2" s="26"/>
      <c r="C2" s="26"/>
      <c r="D2" s="27"/>
      <c r="L2" s="586" t="s">
        <v>0</v>
      </c>
    </row>
    <row r="3" spans="1:27" s="590" customFormat="1" ht="27.75" customHeight="1">
      <c r="A3" s="1300" t="s">
        <v>23</v>
      </c>
      <c r="B3" s="1300"/>
      <c r="C3" s="1300"/>
      <c r="D3" s="965"/>
      <c r="E3" s="1418" t="s">
        <v>2</v>
      </c>
      <c r="F3" s="1418" t="s">
        <v>24</v>
      </c>
      <c r="G3" s="1313" t="s">
        <v>2</v>
      </c>
      <c r="H3" s="1313" t="s">
        <v>1181</v>
      </c>
      <c r="I3" s="1418" t="s">
        <v>1182</v>
      </c>
      <c r="J3" s="1418" t="s">
        <v>1183</v>
      </c>
      <c r="K3" s="1418" t="s">
        <v>1185</v>
      </c>
      <c r="L3" s="1418" t="s">
        <v>1184</v>
      </c>
      <c r="M3" s="591"/>
    </row>
    <row r="4" spans="1:27" s="591" customFormat="1" ht="43.5" customHeight="1">
      <c r="A4" s="1302"/>
      <c r="B4" s="1302"/>
      <c r="C4" s="1302"/>
      <c r="D4" s="962"/>
      <c r="E4" s="1316"/>
      <c r="F4" s="1316"/>
      <c r="G4" s="1312"/>
      <c r="H4" s="1312"/>
      <c r="I4" s="1316"/>
      <c r="J4" s="1316"/>
      <c r="K4" s="1316"/>
      <c r="L4" s="1316"/>
    </row>
    <row r="5" spans="1:27" s="33" customFormat="1" ht="20.25" customHeight="1">
      <c r="A5" s="1296" t="s">
        <v>1158</v>
      </c>
      <c r="B5" s="1296"/>
      <c r="C5" s="1296"/>
      <c r="D5" s="602"/>
      <c r="E5" s="922"/>
      <c r="F5" s="920">
        <v>15829.000000031168</v>
      </c>
      <c r="G5" s="921">
        <v>100</v>
      </c>
      <c r="H5" s="921">
        <v>51.370535835720474</v>
      </c>
      <c r="I5" s="921">
        <v>76.192199098948649</v>
      </c>
      <c r="J5" s="921">
        <v>1.2758667958535308</v>
      </c>
      <c r="K5" s="921">
        <v>0.83366970183436395</v>
      </c>
      <c r="L5" s="921">
        <v>1.2363327167779303</v>
      </c>
      <c r="N5" s="923"/>
      <c r="O5" s="923"/>
      <c r="P5" s="923"/>
      <c r="Q5" s="923"/>
      <c r="R5" s="923"/>
      <c r="S5" s="923"/>
      <c r="T5" s="923"/>
      <c r="U5" s="923"/>
      <c r="V5" s="923"/>
      <c r="W5" s="923"/>
      <c r="X5" s="923"/>
      <c r="Y5" s="923"/>
      <c r="Z5" s="923"/>
      <c r="AA5" s="923"/>
    </row>
    <row r="6" spans="1:27" ht="20.25" customHeight="1">
      <c r="A6" s="1296" t="s">
        <v>63</v>
      </c>
      <c r="B6" s="1296"/>
      <c r="C6" s="1296"/>
      <c r="D6" s="602"/>
      <c r="E6" s="922"/>
      <c r="F6" s="924"/>
      <c r="G6" s="925"/>
      <c r="H6" s="926"/>
      <c r="I6" s="926"/>
      <c r="J6" s="926"/>
      <c r="K6" s="926"/>
      <c r="L6" s="926"/>
      <c r="N6" s="927"/>
      <c r="O6" s="927"/>
      <c r="P6" s="927"/>
      <c r="Q6" s="927"/>
      <c r="R6" s="927"/>
      <c r="S6" s="927"/>
      <c r="T6" s="927"/>
      <c r="U6" s="927"/>
      <c r="V6" s="927"/>
      <c r="W6" s="927"/>
      <c r="X6" s="927"/>
      <c r="Y6" s="927"/>
      <c r="Z6" s="927"/>
      <c r="AA6" s="927"/>
    </row>
    <row r="7" spans="1:27" ht="20.25" customHeight="1">
      <c r="A7" s="34"/>
      <c r="B7" s="34" t="s">
        <v>64</v>
      </c>
      <c r="C7" s="34"/>
      <c r="D7" s="739"/>
      <c r="E7" s="64"/>
      <c r="F7" s="924">
        <v>11257.411299759198</v>
      </c>
      <c r="G7" s="928">
        <v>100</v>
      </c>
      <c r="H7" s="928">
        <v>54.558899910449</v>
      </c>
      <c r="I7" s="928">
        <v>75.621989514979632</v>
      </c>
      <c r="J7" s="928">
        <v>1.619291359224706</v>
      </c>
      <c r="K7" s="928">
        <v>1.004818282474659</v>
      </c>
      <c r="L7" s="928">
        <v>0.86883777922632921</v>
      </c>
      <c r="N7" s="927"/>
      <c r="O7" s="927"/>
      <c r="P7" s="927"/>
      <c r="Q7" s="927"/>
      <c r="R7" s="927"/>
      <c r="S7" s="927"/>
      <c r="T7" s="927"/>
      <c r="U7" s="927"/>
      <c r="V7" s="927"/>
      <c r="W7" s="927"/>
      <c r="X7" s="927"/>
      <c r="Y7" s="927"/>
      <c r="Z7" s="927"/>
      <c r="AA7" s="927"/>
    </row>
    <row r="8" spans="1:27" ht="20.25" customHeight="1">
      <c r="A8" s="34"/>
      <c r="B8" s="34" t="s">
        <v>25</v>
      </c>
      <c r="C8" s="34"/>
      <c r="D8" s="739"/>
      <c r="E8" s="64"/>
      <c r="F8" s="924">
        <v>4571.5887002718964</v>
      </c>
      <c r="G8" s="928">
        <v>100</v>
      </c>
      <c r="H8" s="928">
        <v>43.519277090493546</v>
      </c>
      <c r="I8" s="928">
        <v>77.5963244992559</v>
      </c>
      <c r="J8" s="928">
        <v>0.43019326444430539</v>
      </c>
      <c r="K8" s="928">
        <v>0.41222103443277669</v>
      </c>
      <c r="L8" s="928">
        <v>2.1412788818499844</v>
      </c>
      <c r="N8" s="927"/>
      <c r="O8" s="927"/>
      <c r="P8" s="927"/>
      <c r="Q8" s="927"/>
      <c r="R8" s="927"/>
      <c r="S8" s="927"/>
      <c r="T8" s="927"/>
      <c r="U8" s="927"/>
      <c r="V8" s="927"/>
      <c r="W8" s="927"/>
      <c r="X8" s="927"/>
      <c r="Y8" s="927"/>
      <c r="Z8" s="927"/>
      <c r="AA8" s="927"/>
    </row>
    <row r="9" spans="1:27" ht="20.25" customHeight="1">
      <c r="A9" s="1296" t="s">
        <v>26</v>
      </c>
      <c r="B9" s="1296"/>
      <c r="C9" s="1296"/>
      <c r="D9" s="602"/>
      <c r="E9" s="64"/>
      <c r="F9" s="924"/>
      <c r="G9" s="928"/>
      <c r="H9" s="928"/>
      <c r="I9" s="928"/>
      <c r="J9" s="928"/>
      <c r="K9" s="928"/>
      <c r="L9" s="928"/>
      <c r="N9" s="927"/>
      <c r="O9" s="927"/>
      <c r="P9" s="927"/>
      <c r="Q9" s="927"/>
      <c r="R9" s="927"/>
      <c r="S9" s="927"/>
      <c r="T9" s="927"/>
      <c r="U9" s="927"/>
      <c r="V9" s="927"/>
      <c r="W9" s="927"/>
      <c r="X9" s="927"/>
      <c r="Y9" s="927"/>
      <c r="Z9" s="927"/>
      <c r="AA9" s="927"/>
    </row>
    <row r="10" spans="1:27" ht="20.25" customHeight="1">
      <c r="A10" s="34"/>
      <c r="B10" s="960" t="s">
        <v>81</v>
      </c>
      <c r="C10" s="34"/>
      <c r="D10" s="739"/>
      <c r="E10" s="64"/>
      <c r="F10" s="924">
        <v>2355.0000000352379</v>
      </c>
      <c r="G10" s="928">
        <v>100</v>
      </c>
      <c r="H10" s="928">
        <v>56.925701664854088</v>
      </c>
      <c r="I10" s="928">
        <v>74.177750439430866</v>
      </c>
      <c r="J10" s="928">
        <v>3.0359737729099083</v>
      </c>
      <c r="K10" s="928">
        <v>1.3532799076847186</v>
      </c>
      <c r="L10" s="928">
        <v>0.55036565224812706</v>
      </c>
      <c r="N10" s="927"/>
      <c r="O10" s="927"/>
      <c r="P10" s="927"/>
      <c r="Q10" s="927"/>
      <c r="R10" s="927"/>
      <c r="S10" s="927"/>
      <c r="T10" s="927"/>
      <c r="U10" s="927"/>
      <c r="V10" s="927"/>
      <c r="W10" s="927"/>
      <c r="X10" s="927"/>
      <c r="Y10" s="927"/>
      <c r="Z10" s="927"/>
      <c r="AA10" s="927"/>
    </row>
    <row r="11" spans="1:27" ht="20.25" customHeight="1">
      <c r="A11" s="34"/>
      <c r="B11" s="960" t="s">
        <v>82</v>
      </c>
      <c r="C11" s="34"/>
      <c r="D11" s="739"/>
      <c r="E11" s="64"/>
      <c r="F11" s="924">
        <v>1086.9999999798126</v>
      </c>
      <c r="G11" s="928">
        <v>100</v>
      </c>
      <c r="H11" s="928">
        <v>60.603651446642004</v>
      </c>
      <c r="I11" s="928">
        <v>76.261570786868205</v>
      </c>
      <c r="J11" s="928">
        <v>2.6237713248402645</v>
      </c>
      <c r="K11" s="928">
        <v>0.40741227493029281</v>
      </c>
      <c r="L11" s="928">
        <v>0.3986507206826016</v>
      </c>
      <c r="N11" s="927"/>
      <c r="O11" s="927"/>
      <c r="P11" s="927"/>
      <c r="Q11" s="927"/>
      <c r="R11" s="927"/>
      <c r="S11" s="927"/>
      <c r="T11" s="927"/>
      <c r="U11" s="927"/>
      <c r="V11" s="927"/>
      <c r="W11" s="927"/>
      <c r="X11" s="927"/>
      <c r="Y11" s="927"/>
      <c r="Z11" s="927"/>
      <c r="AA11" s="927"/>
    </row>
    <row r="12" spans="1:27" ht="20.25" customHeight="1">
      <c r="A12" s="34"/>
      <c r="B12" s="960" t="s">
        <v>83</v>
      </c>
      <c r="C12" s="34"/>
      <c r="D12" s="739"/>
      <c r="E12" s="64"/>
      <c r="F12" s="924">
        <v>6123.0000000159853</v>
      </c>
      <c r="G12" s="928">
        <v>100</v>
      </c>
      <c r="H12" s="928">
        <v>55.178422832760774</v>
      </c>
      <c r="I12" s="928">
        <v>74.305830646439915</v>
      </c>
      <c r="J12" s="928">
        <v>0.8863745189557829</v>
      </c>
      <c r="K12" s="928">
        <v>0.89528358024405408</v>
      </c>
      <c r="L12" s="928">
        <v>0.93039060914621652</v>
      </c>
      <c r="N12" s="927"/>
      <c r="O12" s="927"/>
      <c r="P12" s="927"/>
      <c r="Q12" s="927"/>
      <c r="R12" s="927"/>
      <c r="S12" s="927"/>
      <c r="T12" s="927"/>
      <c r="U12" s="927"/>
      <c r="V12" s="927"/>
      <c r="W12" s="927"/>
      <c r="X12" s="927"/>
      <c r="Y12" s="927"/>
      <c r="Z12" s="927"/>
      <c r="AA12" s="927"/>
    </row>
    <row r="13" spans="1:27" ht="20.25" customHeight="1">
      <c r="A13" s="34"/>
      <c r="B13" s="960" t="s">
        <v>344</v>
      </c>
      <c r="C13" s="34"/>
      <c r="D13" s="739"/>
      <c r="E13" s="64"/>
      <c r="F13" s="924">
        <v>5866.0000000001492</v>
      </c>
      <c r="G13" s="928">
        <v>100</v>
      </c>
      <c r="H13" s="928">
        <v>44.877349504828615</v>
      </c>
      <c r="I13" s="928">
        <v>78.091849430450679</v>
      </c>
      <c r="J13" s="928">
        <v>0.33526537106488513</v>
      </c>
      <c r="K13" s="928">
        <v>0.32125895380620978</v>
      </c>
      <c r="L13" s="928">
        <v>2.0019918904979996</v>
      </c>
      <c r="N13" s="927"/>
      <c r="O13" s="927"/>
      <c r="P13" s="927"/>
      <c r="Q13" s="927"/>
      <c r="R13" s="927"/>
      <c r="S13" s="927"/>
      <c r="T13" s="927"/>
      <c r="U13" s="927"/>
      <c r="V13" s="927"/>
      <c r="W13" s="927"/>
      <c r="X13" s="927"/>
      <c r="Y13" s="927"/>
      <c r="Z13" s="927"/>
      <c r="AA13" s="927"/>
    </row>
    <row r="14" spans="1:27" ht="20.25" customHeight="1">
      <c r="A14" s="34"/>
      <c r="B14" s="960" t="s">
        <v>343</v>
      </c>
      <c r="C14" s="34"/>
      <c r="D14" s="739"/>
      <c r="E14" s="64"/>
      <c r="F14" s="924">
        <v>398</v>
      </c>
      <c r="G14" s="928">
        <v>100</v>
      </c>
      <c r="H14" s="928">
        <v>30.402010050251256</v>
      </c>
      <c r="I14" s="928">
        <v>88.94472361809045</v>
      </c>
      <c r="J14" s="928">
        <v>7.0351758793969852</v>
      </c>
      <c r="K14" s="928">
        <v>5.5276381909547743</v>
      </c>
      <c r="L14" s="928">
        <v>1.0050251256281406</v>
      </c>
      <c r="N14" s="927"/>
      <c r="O14" s="927"/>
      <c r="P14" s="927"/>
      <c r="Q14" s="927"/>
      <c r="R14" s="927"/>
      <c r="S14" s="927"/>
      <c r="T14" s="927"/>
      <c r="U14" s="927"/>
      <c r="V14" s="927"/>
      <c r="W14" s="927"/>
      <c r="X14" s="927"/>
      <c r="Y14" s="927"/>
      <c r="Z14" s="927"/>
      <c r="AA14" s="927"/>
    </row>
    <row r="15" spans="1:27" ht="20.25" customHeight="1">
      <c r="A15" s="1296" t="s">
        <v>27</v>
      </c>
      <c r="B15" s="1296"/>
      <c r="C15" s="1296"/>
      <c r="D15" s="602"/>
      <c r="E15" s="64"/>
      <c r="F15" s="924"/>
      <c r="G15" s="928"/>
      <c r="H15" s="928"/>
      <c r="I15" s="928"/>
      <c r="J15" s="928"/>
      <c r="K15" s="928"/>
      <c r="L15" s="928"/>
      <c r="N15" s="927"/>
      <c r="O15" s="927"/>
      <c r="P15" s="927"/>
      <c r="Q15" s="927"/>
      <c r="R15" s="927"/>
      <c r="S15" s="927"/>
      <c r="T15" s="927"/>
      <c r="U15" s="927"/>
      <c r="V15" s="927"/>
      <c r="W15" s="927"/>
      <c r="X15" s="927"/>
      <c r="Y15" s="927"/>
      <c r="Z15" s="927"/>
      <c r="AA15" s="927"/>
    </row>
    <row r="16" spans="1:27" ht="20.25" customHeight="1">
      <c r="A16" s="1120" t="s">
        <v>65</v>
      </c>
      <c r="B16" s="1120"/>
      <c r="C16" s="35"/>
      <c r="D16" s="602"/>
      <c r="E16" s="64"/>
      <c r="F16" s="924">
        <v>15461.000000061826</v>
      </c>
      <c r="G16" s="928">
        <v>100</v>
      </c>
      <c r="H16" s="928">
        <v>51.503367326176253</v>
      </c>
      <c r="I16" s="928">
        <v>75.837800357086891</v>
      </c>
      <c r="J16" s="928">
        <v>1.2997668657606198</v>
      </c>
      <c r="K16" s="928">
        <v>0.85351256130323816</v>
      </c>
      <c r="L16" s="928">
        <v>1.2657596904364619</v>
      </c>
      <c r="N16" s="927"/>
      <c r="O16" s="927"/>
      <c r="P16" s="927"/>
      <c r="Q16" s="927"/>
      <c r="R16" s="927"/>
      <c r="S16" s="927"/>
      <c r="T16" s="927"/>
      <c r="U16" s="927"/>
      <c r="V16" s="927"/>
      <c r="W16" s="927"/>
      <c r="X16" s="927"/>
      <c r="Y16" s="927"/>
      <c r="Z16" s="927"/>
      <c r="AA16" s="927"/>
    </row>
    <row r="17" spans="1:27" ht="20.25" customHeight="1">
      <c r="A17" s="7"/>
      <c r="B17" s="960" t="s">
        <v>28</v>
      </c>
      <c r="C17" s="35"/>
      <c r="D17" s="602"/>
      <c r="E17" s="64"/>
      <c r="F17" s="924">
        <v>5044.0000000329928</v>
      </c>
      <c r="G17" s="928">
        <v>100</v>
      </c>
      <c r="H17" s="928">
        <v>52.193073279932491</v>
      </c>
      <c r="I17" s="928">
        <v>75.950362629233311</v>
      </c>
      <c r="J17" s="928">
        <v>1.8645008667732554</v>
      </c>
      <c r="K17" s="928">
        <v>1.2116926546907265</v>
      </c>
      <c r="L17" s="928">
        <v>0.6643402159086893</v>
      </c>
      <c r="N17" s="927"/>
      <c r="O17" s="927"/>
      <c r="P17" s="927"/>
      <c r="Q17" s="927"/>
      <c r="R17" s="927"/>
      <c r="S17" s="927"/>
      <c r="T17" s="927"/>
      <c r="U17" s="927"/>
      <c r="V17" s="927"/>
      <c r="W17" s="927"/>
      <c r="X17" s="927"/>
      <c r="Y17" s="927"/>
      <c r="Z17" s="927"/>
      <c r="AA17" s="927"/>
    </row>
    <row r="18" spans="1:27" ht="20.25" customHeight="1">
      <c r="A18" s="42"/>
      <c r="B18" s="42" t="s">
        <v>499</v>
      </c>
      <c r="C18" s="595"/>
      <c r="D18" s="739"/>
      <c r="E18" s="64"/>
      <c r="F18" s="924">
        <v>1489.0000000407915</v>
      </c>
      <c r="G18" s="928">
        <v>100</v>
      </c>
      <c r="H18" s="928">
        <v>55.926537414092877</v>
      </c>
      <c r="I18" s="928">
        <v>79.997248304255322</v>
      </c>
      <c r="J18" s="928">
        <v>1.6695389310455684</v>
      </c>
      <c r="K18" s="928">
        <v>0.40295500334691936</v>
      </c>
      <c r="L18" s="928">
        <v>0.13431833444897309</v>
      </c>
      <c r="N18" s="927"/>
      <c r="O18" s="927"/>
      <c r="P18" s="927"/>
      <c r="Q18" s="927"/>
      <c r="R18" s="927"/>
      <c r="S18" s="927"/>
      <c r="T18" s="927"/>
      <c r="U18" s="927"/>
      <c r="V18" s="927"/>
      <c r="W18" s="927"/>
      <c r="X18" s="927"/>
      <c r="Y18" s="927"/>
      <c r="Z18" s="927"/>
      <c r="AA18" s="927"/>
    </row>
    <row r="19" spans="1:27" ht="20.25" customHeight="1">
      <c r="A19" s="42"/>
      <c r="B19" s="42" t="s">
        <v>855</v>
      </c>
      <c r="C19" s="595"/>
      <c r="D19" s="739"/>
      <c r="E19" s="64"/>
      <c r="F19" s="924">
        <v>1058.9999999899576</v>
      </c>
      <c r="G19" s="928">
        <v>100</v>
      </c>
      <c r="H19" s="928">
        <v>47.930812829326989</v>
      </c>
      <c r="I19" s="928">
        <v>78.714034046527686</v>
      </c>
      <c r="J19" s="928">
        <v>3.3601358247173385</v>
      </c>
      <c r="K19" s="928">
        <v>2.3864709417343657</v>
      </c>
      <c r="L19" s="928">
        <v>1.2553771902268933</v>
      </c>
      <c r="N19" s="927"/>
      <c r="O19" s="927"/>
      <c r="P19" s="927"/>
      <c r="Q19" s="927"/>
      <c r="R19" s="927"/>
      <c r="S19" s="927"/>
      <c r="T19" s="927"/>
      <c r="U19" s="927"/>
      <c r="V19" s="927"/>
      <c r="W19" s="927"/>
      <c r="X19" s="927"/>
      <c r="Y19" s="927"/>
      <c r="Z19" s="927"/>
      <c r="AA19" s="927"/>
    </row>
    <row r="20" spans="1:27" ht="20.25" customHeight="1">
      <c r="A20" s="42"/>
      <c r="B20" s="42" t="s">
        <v>856</v>
      </c>
      <c r="C20" s="595"/>
      <c r="D20" s="739"/>
      <c r="E20" s="64"/>
      <c r="F20" s="924">
        <v>1206.0000000083733</v>
      </c>
      <c r="G20" s="928">
        <v>100</v>
      </c>
      <c r="H20" s="928">
        <v>50.733349285182349</v>
      </c>
      <c r="I20" s="928">
        <v>69.566759677471879</v>
      </c>
      <c r="J20" s="928">
        <v>0.8024691357968976</v>
      </c>
      <c r="K20" s="928">
        <v>0.66334991707665469</v>
      </c>
      <c r="L20" s="928">
        <v>0.24875621890374555</v>
      </c>
      <c r="N20" s="927"/>
      <c r="O20" s="927"/>
      <c r="P20" s="927"/>
      <c r="Q20" s="927"/>
      <c r="R20" s="927"/>
      <c r="S20" s="927"/>
      <c r="T20" s="927"/>
      <c r="U20" s="927"/>
      <c r="V20" s="927"/>
      <c r="W20" s="927"/>
      <c r="X20" s="927"/>
      <c r="Y20" s="927"/>
      <c r="Z20" s="927"/>
      <c r="AA20" s="927"/>
    </row>
    <row r="21" spans="1:27" s="932" customFormat="1" ht="20.25" customHeight="1">
      <c r="A21" s="929"/>
      <c r="B21" s="929" t="s">
        <v>29</v>
      </c>
      <c r="C21" s="929"/>
      <c r="D21" s="930"/>
      <c r="E21" s="931"/>
      <c r="F21" s="924">
        <v>1289.9999999938418</v>
      </c>
      <c r="G21" s="928">
        <v>100</v>
      </c>
      <c r="H21" s="928">
        <v>52.747362317852442</v>
      </c>
      <c r="I21" s="928">
        <v>74.978335000327988</v>
      </c>
      <c r="J21" s="928">
        <v>1.8546025484981274</v>
      </c>
      <c r="K21" s="928">
        <v>1.6934147465408549</v>
      </c>
      <c r="L21" s="928">
        <v>1.1794477555309595</v>
      </c>
      <c r="N21" s="933"/>
      <c r="O21" s="933"/>
      <c r="P21" s="933"/>
      <c r="Q21" s="933"/>
      <c r="R21" s="933"/>
      <c r="S21" s="933"/>
      <c r="T21" s="933"/>
      <c r="U21" s="933"/>
      <c r="V21" s="933"/>
      <c r="W21" s="933"/>
      <c r="X21" s="933"/>
      <c r="Y21" s="933"/>
      <c r="Z21" s="933"/>
      <c r="AA21" s="933"/>
    </row>
    <row r="22" spans="1:27" ht="20.25" customHeight="1">
      <c r="A22" s="42"/>
      <c r="B22" s="960" t="s">
        <v>30</v>
      </c>
      <c r="C22" s="595"/>
      <c r="D22" s="739"/>
      <c r="E22" s="64"/>
      <c r="F22" s="924">
        <v>4725.0000001493081</v>
      </c>
      <c r="G22" s="928">
        <v>100</v>
      </c>
      <c r="H22" s="928">
        <v>54.777538779012644</v>
      </c>
      <c r="I22" s="928">
        <v>74.969244777529326</v>
      </c>
      <c r="J22" s="928">
        <v>0.80540143335035497</v>
      </c>
      <c r="K22" s="928">
        <v>0.39002267573985283</v>
      </c>
      <c r="L22" s="928">
        <v>1.5376019049773286</v>
      </c>
      <c r="N22" s="927"/>
      <c r="O22" s="927"/>
      <c r="P22" s="927"/>
      <c r="Q22" s="927"/>
      <c r="R22" s="927"/>
      <c r="S22" s="927"/>
      <c r="T22" s="927"/>
      <c r="U22" s="927"/>
      <c r="V22" s="927"/>
      <c r="W22" s="927"/>
      <c r="X22" s="927"/>
      <c r="Y22" s="927"/>
      <c r="Z22" s="927"/>
      <c r="AA22" s="927"/>
    </row>
    <row r="23" spans="1:27" s="49" customFormat="1" ht="20.25" customHeight="1">
      <c r="A23" s="42"/>
      <c r="B23" s="42" t="s">
        <v>857</v>
      </c>
      <c r="C23" s="595"/>
      <c r="D23" s="739"/>
      <c r="E23" s="64"/>
      <c r="F23" s="924">
        <v>2296.0000001002954</v>
      </c>
      <c r="G23" s="928">
        <v>100</v>
      </c>
      <c r="H23" s="928">
        <v>52.529347532258932</v>
      </c>
      <c r="I23" s="928">
        <v>76.158688051185919</v>
      </c>
      <c r="J23" s="928">
        <v>1.1497688505860792</v>
      </c>
      <c r="K23" s="928">
        <v>0.75908412145161397</v>
      </c>
      <c r="L23" s="928">
        <v>0.839970134317645</v>
      </c>
      <c r="N23" s="927"/>
      <c r="O23" s="927"/>
      <c r="P23" s="927"/>
      <c r="Q23" s="927"/>
      <c r="R23" s="927"/>
      <c r="S23" s="927"/>
      <c r="T23" s="927"/>
      <c r="U23" s="927"/>
      <c r="V23" s="927"/>
      <c r="W23" s="927"/>
      <c r="X23" s="927"/>
      <c r="Y23" s="927"/>
      <c r="Z23" s="927"/>
      <c r="AA23" s="927"/>
    </row>
    <row r="24" spans="1:27" ht="20.25" customHeight="1">
      <c r="A24" s="42"/>
      <c r="B24" s="42" t="s">
        <v>858</v>
      </c>
      <c r="C24" s="595"/>
      <c r="D24" s="739"/>
      <c r="E24" s="64"/>
      <c r="F24" s="924">
        <v>2429.0000000490068</v>
      </c>
      <c r="G24" s="928">
        <v>100</v>
      </c>
      <c r="H24" s="928">
        <v>56.902630216916407</v>
      </c>
      <c r="I24" s="928">
        <v>73.844929521712288</v>
      </c>
      <c r="J24" s="928">
        <v>0.47988986892392266</v>
      </c>
      <c r="K24" s="928">
        <v>4.1169205433504497E-2</v>
      </c>
      <c r="L24" s="928">
        <v>2.1970348178930532</v>
      </c>
      <c r="N24" s="927"/>
      <c r="O24" s="927"/>
      <c r="P24" s="927"/>
      <c r="Q24" s="927"/>
      <c r="R24" s="927"/>
      <c r="S24" s="927"/>
      <c r="T24" s="927"/>
      <c r="U24" s="927"/>
      <c r="V24" s="927"/>
      <c r="W24" s="927"/>
      <c r="X24" s="927"/>
      <c r="Y24" s="927"/>
      <c r="Z24" s="927"/>
      <c r="AA24" s="927"/>
    </row>
    <row r="25" spans="1:27" ht="20.25" customHeight="1">
      <c r="A25" s="42"/>
      <c r="B25" s="960" t="s">
        <v>31</v>
      </c>
      <c r="C25" s="595"/>
      <c r="D25" s="739"/>
      <c r="E25" s="64"/>
      <c r="F25" s="924">
        <v>4924.9999999563197</v>
      </c>
      <c r="G25" s="928">
        <v>100</v>
      </c>
      <c r="H25" s="928">
        <v>49.184367426666356</v>
      </c>
      <c r="I25" s="928">
        <v>75.816434851600903</v>
      </c>
      <c r="J25" s="928">
        <v>1.331690409926803</v>
      </c>
      <c r="K25" s="928">
        <v>1.0642685923207267</v>
      </c>
      <c r="L25" s="928">
        <v>1.8180323905955338</v>
      </c>
      <c r="N25" s="927"/>
      <c r="O25" s="927"/>
      <c r="P25" s="927"/>
      <c r="Q25" s="927"/>
      <c r="R25" s="927"/>
      <c r="S25" s="927"/>
      <c r="T25" s="927"/>
      <c r="U25" s="927"/>
      <c r="V25" s="927"/>
      <c r="W25" s="927"/>
      <c r="X25" s="927"/>
      <c r="Y25" s="927"/>
      <c r="Z25" s="927"/>
      <c r="AA25" s="927"/>
    </row>
    <row r="26" spans="1:27" ht="20.25" customHeight="1">
      <c r="A26" s="42"/>
      <c r="B26" s="42" t="s">
        <v>502</v>
      </c>
      <c r="C26" s="35"/>
      <c r="D26" s="602"/>
      <c r="E26" s="64"/>
      <c r="F26" s="924">
        <v>1349.0000000000598</v>
      </c>
      <c r="G26" s="928">
        <v>100</v>
      </c>
      <c r="H26" s="928">
        <v>52.374514744752432</v>
      </c>
      <c r="I26" s="928">
        <v>70.810332077912491</v>
      </c>
      <c r="J26" s="928">
        <v>2.4215468248083925</v>
      </c>
      <c r="K26" s="928">
        <v>2.199159871509663</v>
      </c>
      <c r="L26" s="928">
        <v>2.4144869215290679</v>
      </c>
      <c r="N26" s="927"/>
      <c r="O26" s="927"/>
      <c r="P26" s="927"/>
      <c r="Q26" s="927"/>
      <c r="R26" s="927"/>
      <c r="S26" s="927"/>
      <c r="T26" s="927"/>
      <c r="U26" s="927"/>
      <c r="V26" s="927"/>
      <c r="W26" s="927"/>
      <c r="X26" s="927"/>
      <c r="Y26" s="927"/>
      <c r="Z26" s="927"/>
      <c r="AA26" s="927"/>
    </row>
    <row r="27" spans="1:27" ht="20.25" customHeight="1">
      <c r="A27" s="42"/>
      <c r="B27" s="42" t="s">
        <v>503</v>
      </c>
      <c r="C27" s="35"/>
      <c r="D27" s="602"/>
      <c r="E27" s="64"/>
      <c r="F27" s="924">
        <v>1926.000000004673</v>
      </c>
      <c r="G27" s="928">
        <v>100</v>
      </c>
      <c r="H27" s="928">
        <v>47.398250133047178</v>
      </c>
      <c r="I27" s="928">
        <v>76.349912068329417</v>
      </c>
      <c r="J27" s="928">
        <v>1.6053523375686236</v>
      </c>
      <c r="K27" s="928">
        <v>0.30828141226536415</v>
      </c>
      <c r="L27" s="928">
        <v>2.9577708548530182</v>
      </c>
      <c r="N27" s="927"/>
      <c r="O27" s="927"/>
      <c r="P27" s="927"/>
      <c r="Q27" s="927"/>
      <c r="R27" s="927"/>
      <c r="S27" s="927"/>
      <c r="T27" s="927"/>
      <c r="U27" s="927"/>
      <c r="V27" s="927"/>
      <c r="W27" s="927"/>
      <c r="X27" s="927"/>
      <c r="Y27" s="927"/>
      <c r="Z27" s="927"/>
      <c r="AA27" s="927"/>
    </row>
    <row r="28" spans="1:27" ht="20.25" customHeight="1">
      <c r="A28" s="42"/>
      <c r="B28" s="42" t="s">
        <v>32</v>
      </c>
      <c r="C28" s="35"/>
      <c r="D28" s="602"/>
      <c r="E28" s="64"/>
      <c r="F28" s="924">
        <v>1649.9999999516049</v>
      </c>
      <c r="G28" s="928">
        <v>100</v>
      </c>
      <c r="H28" s="928">
        <v>48.661066320844675</v>
      </c>
      <c r="I28" s="928">
        <v>79.286589713692649</v>
      </c>
      <c r="J28" s="928">
        <v>0.12121212121567641</v>
      </c>
      <c r="K28" s="928">
        <v>1.018852212418909</v>
      </c>
      <c r="L28" s="928">
        <v>0</v>
      </c>
      <c r="N28" s="927"/>
      <c r="O28" s="927"/>
      <c r="P28" s="927"/>
      <c r="Q28" s="927"/>
      <c r="R28" s="927"/>
      <c r="S28" s="927"/>
      <c r="T28" s="927"/>
      <c r="U28" s="927"/>
      <c r="V28" s="927"/>
      <c r="W28" s="927"/>
      <c r="X28" s="927"/>
      <c r="Y28" s="927"/>
      <c r="Z28" s="927"/>
      <c r="AA28" s="927"/>
    </row>
    <row r="29" spans="1:27" ht="20.25" customHeight="1">
      <c r="A29" s="42"/>
      <c r="B29" s="960" t="s">
        <v>33</v>
      </c>
      <c r="C29" s="35"/>
      <c r="D29" s="602"/>
      <c r="E29" s="64"/>
      <c r="F29" s="924">
        <v>766.99999992326252</v>
      </c>
      <c r="G29" s="928">
        <v>100</v>
      </c>
      <c r="H29" s="928">
        <v>41.688162056713288</v>
      </c>
      <c r="I29" s="928">
        <v>80.585370275879242</v>
      </c>
      <c r="J29" s="928">
        <v>0.42640951504589308</v>
      </c>
      <c r="K29" s="928">
        <v>0</v>
      </c>
      <c r="L29" s="928">
        <v>0</v>
      </c>
      <c r="N29" s="927"/>
      <c r="O29" s="927"/>
      <c r="P29" s="927"/>
      <c r="Q29" s="927"/>
      <c r="R29" s="927"/>
      <c r="S29" s="927"/>
      <c r="T29" s="927"/>
      <c r="U29" s="927"/>
      <c r="V29" s="927"/>
      <c r="W29" s="927"/>
      <c r="X29" s="927"/>
      <c r="Y29" s="927"/>
      <c r="Z29" s="927"/>
      <c r="AA29" s="927"/>
    </row>
    <row r="30" spans="1:27" ht="20.25" customHeight="1">
      <c r="A30" s="1120" t="s">
        <v>34</v>
      </c>
      <c r="B30" s="1120"/>
      <c r="C30" s="35"/>
      <c r="D30" s="602"/>
      <c r="E30" s="64"/>
      <c r="F30" s="924">
        <v>367.99999996933479</v>
      </c>
      <c r="G30" s="928">
        <v>100</v>
      </c>
      <c r="H30" s="928">
        <v>45.789808460400977</v>
      </c>
      <c r="I30" s="928">
        <v>91.081761458733212</v>
      </c>
      <c r="J30" s="928">
        <v>0.27173913045742648</v>
      </c>
      <c r="K30" s="928">
        <v>0</v>
      </c>
      <c r="L30" s="928">
        <v>0</v>
      </c>
      <c r="N30" s="927"/>
      <c r="O30" s="927"/>
      <c r="P30" s="927"/>
      <c r="Q30" s="927"/>
      <c r="R30" s="927"/>
      <c r="S30" s="927"/>
      <c r="T30" s="927"/>
      <c r="U30" s="927"/>
      <c r="V30" s="927"/>
      <c r="W30" s="927"/>
      <c r="X30" s="927"/>
      <c r="Y30" s="927"/>
      <c r="Z30" s="927"/>
      <c r="AA30" s="927"/>
    </row>
    <row r="31" spans="1:27" ht="20.25" customHeight="1">
      <c r="A31" s="1100" t="s">
        <v>164</v>
      </c>
      <c r="B31" s="1100"/>
      <c r="C31" s="1100"/>
      <c r="D31" s="739"/>
      <c r="E31" s="64"/>
      <c r="F31" s="924"/>
      <c r="G31" s="928"/>
      <c r="H31" s="928"/>
      <c r="I31" s="928"/>
      <c r="J31" s="928"/>
      <c r="K31" s="928"/>
      <c r="L31" s="928"/>
      <c r="N31" s="927"/>
      <c r="O31" s="927"/>
      <c r="P31" s="927"/>
      <c r="Q31" s="927"/>
      <c r="R31" s="927"/>
      <c r="S31" s="927"/>
      <c r="T31" s="927"/>
      <c r="U31" s="927"/>
      <c r="V31" s="927"/>
      <c r="W31" s="927"/>
      <c r="X31" s="927"/>
      <c r="Y31" s="927"/>
      <c r="Z31" s="927"/>
      <c r="AA31" s="927"/>
    </row>
    <row r="32" spans="1:27" ht="20.25" customHeight="1">
      <c r="A32" s="1120" t="s">
        <v>35</v>
      </c>
      <c r="B32" s="1120" t="s">
        <v>35</v>
      </c>
      <c r="C32" s="959"/>
      <c r="D32" s="739"/>
      <c r="E32" s="64"/>
      <c r="F32" s="924">
        <v>6206.5534238579949</v>
      </c>
      <c r="G32" s="928">
        <v>100</v>
      </c>
      <c r="H32" s="928">
        <v>54.398756765153912</v>
      </c>
      <c r="I32" s="928">
        <v>76.384730930167777</v>
      </c>
      <c r="J32" s="928">
        <v>1.7548966542154394</v>
      </c>
      <c r="K32" s="928">
        <v>0.89339788301890555</v>
      </c>
      <c r="L32" s="928">
        <v>1.2628835580686897</v>
      </c>
      <c r="N32" s="927"/>
      <c r="O32" s="927"/>
      <c r="P32" s="927"/>
      <c r="Q32" s="927"/>
      <c r="R32" s="927"/>
      <c r="S32" s="927"/>
      <c r="T32" s="927"/>
      <c r="U32" s="927"/>
      <c r="V32" s="927"/>
      <c r="W32" s="927"/>
      <c r="X32" s="927"/>
      <c r="Y32" s="927"/>
      <c r="Z32" s="927"/>
      <c r="AA32" s="927"/>
    </row>
    <row r="33" spans="1:27" s="49" customFormat="1" ht="20.25" customHeight="1">
      <c r="A33" s="960"/>
      <c r="B33" s="960" t="s">
        <v>36</v>
      </c>
      <c r="C33" s="960"/>
      <c r="D33" s="739"/>
      <c r="E33" s="64"/>
      <c r="F33" s="924">
        <v>4157.9811029776147</v>
      </c>
      <c r="G33" s="928">
        <v>100</v>
      </c>
      <c r="H33" s="928">
        <v>55.327760685627283</v>
      </c>
      <c r="I33" s="928">
        <v>76.608793651859344</v>
      </c>
      <c r="J33" s="928">
        <v>2.0541417684462391</v>
      </c>
      <c r="K33" s="928">
        <v>0.4489358225630003</v>
      </c>
      <c r="L33" s="928">
        <v>0.96717313164035612</v>
      </c>
      <c r="N33" s="927"/>
      <c r="O33" s="927"/>
      <c r="P33" s="927"/>
      <c r="Q33" s="927"/>
      <c r="R33" s="927"/>
      <c r="S33" s="927"/>
      <c r="T33" s="927"/>
      <c r="U33" s="927"/>
      <c r="V33" s="927"/>
      <c r="W33" s="927"/>
      <c r="X33" s="927"/>
      <c r="Y33" s="927"/>
      <c r="Z33" s="927"/>
      <c r="AA33" s="927"/>
    </row>
    <row r="34" spans="1:27" ht="20.25" customHeight="1">
      <c r="A34" s="960"/>
      <c r="B34" s="960" t="s">
        <v>37</v>
      </c>
      <c r="C34" s="960"/>
      <c r="D34" s="739"/>
      <c r="E34" s="64"/>
      <c r="F34" s="924">
        <v>1286.9398402716813</v>
      </c>
      <c r="G34" s="928">
        <v>100</v>
      </c>
      <c r="H34" s="928">
        <v>50.144837512845186</v>
      </c>
      <c r="I34" s="928">
        <v>78.045856202047943</v>
      </c>
      <c r="J34" s="928">
        <v>1.6712336617438552</v>
      </c>
      <c r="K34" s="928">
        <v>0.77218061709453722</v>
      </c>
      <c r="L34" s="928">
        <v>0.23311112968316225</v>
      </c>
      <c r="N34" s="927"/>
      <c r="O34" s="927"/>
      <c r="P34" s="927"/>
      <c r="Q34" s="927"/>
      <c r="R34" s="927"/>
      <c r="S34" s="927"/>
      <c r="T34" s="927"/>
      <c r="U34" s="927"/>
      <c r="V34" s="927"/>
      <c r="W34" s="927"/>
      <c r="X34" s="927"/>
      <c r="Y34" s="927"/>
      <c r="Z34" s="927"/>
      <c r="AA34" s="927"/>
    </row>
    <row r="35" spans="1:27" ht="20.25" customHeight="1">
      <c r="A35" s="960"/>
      <c r="B35" s="960" t="s">
        <v>38</v>
      </c>
      <c r="C35" s="960"/>
      <c r="D35" s="739"/>
      <c r="E35" s="64"/>
      <c r="F35" s="924">
        <v>761.63248060872104</v>
      </c>
      <c r="G35" s="928">
        <v>100</v>
      </c>
      <c r="H35" s="928">
        <v>56.514944635561704</v>
      </c>
      <c r="I35" s="928">
        <v>72.354681092630273</v>
      </c>
      <c r="J35" s="928">
        <v>0.26259384295185728</v>
      </c>
      <c r="K35" s="928">
        <v>3.5246724521014809</v>
      </c>
      <c r="L35" s="928">
        <v>4.6172750718119024</v>
      </c>
      <c r="N35" s="934"/>
      <c r="O35" s="934"/>
      <c r="P35" s="934"/>
      <c r="Q35" s="934"/>
      <c r="R35" s="934"/>
      <c r="S35" s="934"/>
      <c r="T35" s="934"/>
      <c r="U35" s="934"/>
      <c r="V35" s="934"/>
      <c r="W35" s="934"/>
      <c r="X35" s="934"/>
      <c r="Y35" s="934"/>
      <c r="Z35" s="934"/>
      <c r="AA35" s="934"/>
    </row>
    <row r="36" spans="1:27" ht="20.25" customHeight="1" thickBot="1">
      <c r="A36" s="1121" t="s">
        <v>39</v>
      </c>
      <c r="B36" s="1121"/>
      <c r="C36" s="961"/>
      <c r="D36" s="935"/>
      <c r="E36" s="936"/>
      <c r="F36" s="937">
        <v>9622.4465761731335</v>
      </c>
      <c r="G36" s="938">
        <v>100</v>
      </c>
      <c r="H36" s="938">
        <v>49.417309613159979</v>
      </c>
      <c r="I36" s="938">
        <v>76.06801455951873</v>
      </c>
      <c r="J36" s="938">
        <v>0.96688878449119819</v>
      </c>
      <c r="K36" s="938">
        <v>0.79514455705989184</v>
      </c>
      <c r="L36" s="938">
        <v>1.2192072161461609</v>
      </c>
      <c r="N36" s="934"/>
      <c r="O36" s="934"/>
      <c r="P36" s="934"/>
      <c r="Q36" s="934"/>
      <c r="R36" s="934"/>
      <c r="S36" s="934"/>
      <c r="T36" s="934"/>
      <c r="U36" s="934"/>
      <c r="V36" s="934"/>
      <c r="W36" s="934"/>
      <c r="X36" s="934"/>
      <c r="Y36" s="934"/>
      <c r="Z36" s="934"/>
      <c r="AA36" s="934"/>
    </row>
    <row r="37" spans="1:27" s="43" customFormat="1" ht="18" customHeight="1">
      <c r="B37" s="1166" t="s">
        <v>1186</v>
      </c>
      <c r="C37" s="1166"/>
      <c r="D37" s="1166"/>
      <c r="E37" s="1166"/>
      <c r="F37" s="1166"/>
      <c r="G37" s="1166"/>
      <c r="H37" s="1166"/>
      <c r="I37" s="1166"/>
      <c r="J37" s="1166"/>
      <c r="K37" s="1166"/>
      <c r="L37" s="1166"/>
    </row>
    <row r="38" spans="1:27" ht="26.1" customHeight="1">
      <c r="E38" s="49"/>
    </row>
    <row r="39" spans="1:27" ht="26.1" customHeight="1">
      <c r="E39" s="49"/>
    </row>
    <row r="40" spans="1:27" ht="26.1" customHeight="1">
      <c r="E40" s="49"/>
    </row>
    <row r="41" spans="1:27" ht="26.1" customHeight="1">
      <c r="E41" s="49"/>
    </row>
    <row r="42" spans="1:27" ht="26.1" customHeight="1">
      <c r="E42" s="49"/>
    </row>
    <row r="43" spans="1:27" ht="26.1" customHeight="1">
      <c r="E43" s="49"/>
    </row>
    <row r="44" spans="1:27" ht="26.1" customHeight="1">
      <c r="E44" s="49"/>
    </row>
    <row r="45" spans="1:27" ht="26.1" customHeight="1">
      <c r="E45" s="49"/>
    </row>
    <row r="46" spans="1:27" ht="26.1" customHeight="1">
      <c r="E46" s="49"/>
    </row>
    <row r="47" spans="1:27" ht="26.1" customHeight="1">
      <c r="E47" s="49"/>
    </row>
    <row r="48" spans="1:27" ht="26.1" customHeight="1">
      <c r="E48" s="49"/>
    </row>
    <row r="49" spans="5:5" ht="26.1" customHeight="1">
      <c r="E49" s="49"/>
    </row>
    <row r="50" spans="5:5" ht="26.1" customHeight="1">
      <c r="E50" s="49"/>
    </row>
    <row r="51" spans="5:5" ht="26.1" customHeight="1">
      <c r="E51" s="49"/>
    </row>
    <row r="52" spans="5:5" ht="26.1" customHeight="1">
      <c r="E52" s="49"/>
    </row>
    <row r="53" spans="5:5" ht="26.1" customHeight="1">
      <c r="E53" s="49"/>
    </row>
    <row r="54" spans="5:5" ht="26.1" customHeight="1">
      <c r="E54" s="49"/>
    </row>
    <row r="55" spans="5:5" ht="26.1" customHeight="1">
      <c r="E55" s="49"/>
    </row>
    <row r="56" spans="5:5" ht="26.1" customHeight="1">
      <c r="E56" s="49"/>
    </row>
    <row r="57" spans="5:5" ht="26.1" customHeight="1">
      <c r="E57" s="49"/>
    </row>
    <row r="58" spans="5:5" ht="26.1" customHeight="1">
      <c r="E58" s="49"/>
    </row>
    <row r="59" spans="5:5">
      <c r="E59" s="49"/>
    </row>
    <row r="60" spans="5:5">
      <c r="E60" s="49"/>
    </row>
    <row r="61" spans="5:5">
      <c r="E61" s="49"/>
    </row>
    <row r="62" spans="5:5">
      <c r="E62" s="49"/>
    </row>
    <row r="63" spans="5:5">
      <c r="E63" s="49"/>
    </row>
    <row r="64" spans="5:5">
      <c r="E64" s="49"/>
    </row>
    <row r="65" spans="5:5">
      <c r="E65" s="49"/>
    </row>
    <row r="66" spans="5:5">
      <c r="E66" s="49"/>
    </row>
    <row r="67" spans="5:5">
      <c r="E67" s="49"/>
    </row>
    <row r="68" spans="5:5">
      <c r="E68" s="49"/>
    </row>
    <row r="69" spans="5:5">
      <c r="E69" s="49"/>
    </row>
    <row r="70" spans="5:5">
      <c r="E70" s="49"/>
    </row>
    <row r="71" spans="5:5">
      <c r="E71" s="49"/>
    </row>
    <row r="72" spans="5:5">
      <c r="E72" s="49"/>
    </row>
    <row r="73" spans="5:5">
      <c r="E73" s="49"/>
    </row>
    <row r="74" spans="5:5">
      <c r="E74" s="49"/>
    </row>
    <row r="75" spans="5:5">
      <c r="E75" s="49"/>
    </row>
    <row r="76" spans="5:5">
      <c r="E76" s="49"/>
    </row>
    <row r="77" spans="5:5">
      <c r="E77" s="49"/>
    </row>
    <row r="78" spans="5:5">
      <c r="E78" s="49"/>
    </row>
    <row r="79" spans="5:5">
      <c r="E79" s="49"/>
    </row>
    <row r="80" spans="5:5">
      <c r="E80" s="49"/>
    </row>
    <row r="81" spans="5:5">
      <c r="E81" s="49"/>
    </row>
    <row r="82" spans="5:5">
      <c r="E82" s="49"/>
    </row>
    <row r="83" spans="5:5">
      <c r="E83" s="49"/>
    </row>
    <row r="84" spans="5:5">
      <c r="E84" s="49"/>
    </row>
    <row r="85" spans="5:5">
      <c r="E85" s="49"/>
    </row>
    <row r="86" spans="5:5">
      <c r="E86" s="49"/>
    </row>
    <row r="87" spans="5:5">
      <c r="E87" s="49"/>
    </row>
    <row r="88" spans="5:5">
      <c r="E88" s="49"/>
    </row>
    <row r="89" spans="5:5">
      <c r="E89" s="49"/>
    </row>
    <row r="90" spans="5:5">
      <c r="E90" s="49"/>
    </row>
    <row r="91" spans="5:5">
      <c r="E91" s="49"/>
    </row>
    <row r="92" spans="5:5">
      <c r="E92" s="49"/>
    </row>
    <row r="93" spans="5:5">
      <c r="E93" s="49"/>
    </row>
    <row r="94" spans="5:5">
      <c r="E94" s="49"/>
    </row>
    <row r="95" spans="5:5">
      <c r="E95" s="49"/>
    </row>
    <row r="96" spans="5:5">
      <c r="E96" s="49"/>
    </row>
    <row r="97" spans="5:5">
      <c r="E97" s="49"/>
    </row>
    <row r="98" spans="5:5">
      <c r="E98" s="49"/>
    </row>
    <row r="99" spans="5:5">
      <c r="E99" s="49"/>
    </row>
    <row r="100" spans="5:5">
      <c r="E100" s="49"/>
    </row>
    <row r="101" spans="5:5">
      <c r="E101" s="49"/>
    </row>
    <row r="102" spans="5:5">
      <c r="E102" s="49"/>
    </row>
    <row r="103" spans="5:5">
      <c r="E103" s="49"/>
    </row>
    <row r="104" spans="5:5">
      <c r="E104" s="49"/>
    </row>
    <row r="105" spans="5:5">
      <c r="E105" s="49"/>
    </row>
    <row r="106" spans="5:5">
      <c r="E106" s="49"/>
    </row>
    <row r="107" spans="5:5">
      <c r="E107" s="49"/>
    </row>
    <row r="108" spans="5:5">
      <c r="E108" s="49"/>
    </row>
    <row r="109" spans="5:5">
      <c r="E109" s="49"/>
    </row>
    <row r="110" spans="5:5">
      <c r="E110" s="49"/>
    </row>
    <row r="111" spans="5:5">
      <c r="E111" s="49"/>
    </row>
    <row r="112" spans="5:5">
      <c r="E112" s="49"/>
    </row>
    <row r="113" spans="5:5">
      <c r="E113" s="49"/>
    </row>
    <row r="114" spans="5:5">
      <c r="E114" s="49"/>
    </row>
    <row r="115" spans="5:5">
      <c r="E115" s="49"/>
    </row>
    <row r="116" spans="5:5">
      <c r="E116" s="49"/>
    </row>
    <row r="117" spans="5:5">
      <c r="E117" s="49"/>
    </row>
    <row r="118" spans="5:5">
      <c r="E118" s="49"/>
    </row>
    <row r="119" spans="5:5">
      <c r="E119" s="49"/>
    </row>
    <row r="120" spans="5:5">
      <c r="E120" s="49"/>
    </row>
    <row r="121" spans="5:5">
      <c r="E121" s="49"/>
    </row>
    <row r="122" spans="5:5">
      <c r="E122" s="49"/>
    </row>
    <row r="123" spans="5:5">
      <c r="E123" s="49"/>
    </row>
    <row r="124" spans="5:5">
      <c r="E124" s="49"/>
    </row>
    <row r="125" spans="5:5">
      <c r="E125" s="49"/>
    </row>
    <row r="126" spans="5:5">
      <c r="E126" s="49"/>
    </row>
    <row r="127" spans="5:5">
      <c r="E127" s="49"/>
    </row>
    <row r="128" spans="5:5">
      <c r="E128" s="49"/>
    </row>
    <row r="129" spans="5:5">
      <c r="E129" s="49"/>
    </row>
    <row r="130" spans="5:5">
      <c r="E130" s="49"/>
    </row>
    <row r="131" spans="5:5">
      <c r="E131" s="49"/>
    </row>
    <row r="132" spans="5:5">
      <c r="E132" s="49"/>
    </row>
    <row r="133" spans="5:5">
      <c r="E133" s="49"/>
    </row>
    <row r="134" spans="5:5">
      <c r="E134" s="49"/>
    </row>
    <row r="135" spans="5:5">
      <c r="E135" s="49"/>
    </row>
    <row r="136" spans="5:5">
      <c r="E136" s="49"/>
    </row>
    <row r="137" spans="5:5">
      <c r="E137" s="49"/>
    </row>
    <row r="138" spans="5:5">
      <c r="E138" s="49"/>
    </row>
    <row r="139" spans="5:5">
      <c r="E139" s="49"/>
    </row>
    <row r="140" spans="5:5">
      <c r="E140" s="49"/>
    </row>
    <row r="141" spans="5:5">
      <c r="E141" s="49"/>
    </row>
    <row r="142" spans="5:5">
      <c r="E142" s="49"/>
    </row>
    <row r="143" spans="5:5">
      <c r="E143" s="49"/>
    </row>
    <row r="144" spans="5:5">
      <c r="E144" s="49"/>
    </row>
    <row r="145" spans="5:5">
      <c r="E145" s="49"/>
    </row>
    <row r="146" spans="5:5">
      <c r="E146" s="49"/>
    </row>
    <row r="147" spans="5:5">
      <c r="E147" s="49"/>
    </row>
    <row r="148" spans="5:5">
      <c r="E148" s="49"/>
    </row>
    <row r="149" spans="5:5">
      <c r="E149" s="49"/>
    </row>
    <row r="150" spans="5:5">
      <c r="E150" s="49"/>
    </row>
    <row r="151" spans="5:5">
      <c r="E151" s="49"/>
    </row>
    <row r="152" spans="5:5">
      <c r="E152" s="49"/>
    </row>
    <row r="153" spans="5:5">
      <c r="E153" s="49"/>
    </row>
    <row r="154" spans="5:5">
      <c r="E154" s="49"/>
    </row>
    <row r="155" spans="5:5">
      <c r="E155" s="49"/>
    </row>
    <row r="156" spans="5:5">
      <c r="E156" s="49"/>
    </row>
    <row r="157" spans="5:5">
      <c r="E157" s="49"/>
    </row>
    <row r="158" spans="5:5">
      <c r="E158" s="49"/>
    </row>
    <row r="159" spans="5:5">
      <c r="E159" s="49"/>
    </row>
    <row r="160" spans="5:5">
      <c r="E160" s="49"/>
    </row>
    <row r="161" spans="5:5">
      <c r="E161" s="49"/>
    </row>
    <row r="162" spans="5:5">
      <c r="E162" s="49"/>
    </row>
    <row r="163" spans="5:5">
      <c r="E163" s="49"/>
    </row>
    <row r="164" spans="5:5">
      <c r="E164" s="49"/>
    </row>
    <row r="165" spans="5:5">
      <c r="E165" s="49"/>
    </row>
    <row r="166" spans="5:5">
      <c r="E166" s="49"/>
    </row>
    <row r="167" spans="5:5">
      <c r="E167" s="49"/>
    </row>
    <row r="168" spans="5:5">
      <c r="E168" s="49"/>
    </row>
    <row r="169" spans="5:5">
      <c r="E169" s="49"/>
    </row>
    <row r="170" spans="5:5">
      <c r="E170" s="49"/>
    </row>
    <row r="171" spans="5:5">
      <c r="E171" s="49"/>
    </row>
    <row r="172" spans="5:5">
      <c r="E172" s="49"/>
    </row>
    <row r="173" spans="5:5">
      <c r="E173" s="49"/>
    </row>
    <row r="174" spans="5:5">
      <c r="E174" s="49"/>
    </row>
    <row r="175" spans="5:5">
      <c r="E175" s="49"/>
    </row>
    <row r="176" spans="5:5">
      <c r="E176" s="49"/>
    </row>
    <row r="177" spans="5:5">
      <c r="E177" s="49"/>
    </row>
    <row r="178" spans="5:5">
      <c r="E178" s="49"/>
    </row>
    <row r="179" spans="5:5">
      <c r="E179" s="49"/>
    </row>
    <row r="180" spans="5:5">
      <c r="E180" s="49"/>
    </row>
  </sheetData>
  <mergeCells count="20">
    <mergeCell ref="L3:L4"/>
    <mergeCell ref="A1:L1"/>
    <mergeCell ref="A3:C4"/>
    <mergeCell ref="E3:E4"/>
    <mergeCell ref="F3:F4"/>
    <mergeCell ref="G3:G4"/>
    <mergeCell ref="H3:H4"/>
    <mergeCell ref="I3:I4"/>
    <mergeCell ref="J3:J4"/>
    <mergeCell ref="K3:K4"/>
    <mergeCell ref="B37:L37"/>
    <mergeCell ref="A5:C5"/>
    <mergeCell ref="A6:C6"/>
    <mergeCell ref="A9:C9"/>
    <mergeCell ref="A15:C15"/>
    <mergeCell ref="A16:B16"/>
    <mergeCell ref="A30:B30"/>
    <mergeCell ref="A31:C31"/>
    <mergeCell ref="A32:B32"/>
    <mergeCell ref="A36:B36"/>
  </mergeCells>
  <phoneticPr fontId="5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9"/>
  <sheetViews>
    <sheetView view="pageBreakPreview" zoomScaleNormal="100" workbookViewId="0">
      <selection activeCell="J65" sqref="J65"/>
    </sheetView>
  </sheetViews>
  <sheetFormatPr defaultColWidth="9.109375" defaultRowHeight="15.6"/>
  <cols>
    <col min="1" max="1" width="2.33203125" style="37" customWidth="1"/>
    <col min="2" max="2" width="17.33203125" style="37" customWidth="1"/>
    <col min="3" max="3" width="2.33203125" style="37" customWidth="1"/>
    <col min="4" max="4" width="1.6640625" style="38" customWidth="1"/>
    <col min="5" max="5" width="10.5546875" style="48" hidden="1" customWidth="1"/>
    <col min="6" max="12" width="11.88671875" style="48" customWidth="1"/>
    <col min="13" max="16384" width="9.109375" style="48"/>
  </cols>
  <sheetData>
    <row r="1" spans="1:27" s="24" customFormat="1" ht="43.5" customHeight="1">
      <c r="A1" s="1476" t="s">
        <v>1187</v>
      </c>
      <c r="B1" s="1477"/>
      <c r="C1" s="1477"/>
      <c r="D1" s="1477"/>
      <c r="E1" s="1477"/>
      <c r="F1" s="1477"/>
      <c r="G1" s="1477"/>
      <c r="H1" s="1477"/>
      <c r="I1" s="1477"/>
      <c r="J1" s="1477"/>
      <c r="K1" s="1477"/>
      <c r="L1" s="1477"/>
    </row>
    <row r="2" spans="1:27" ht="15.75" customHeight="1" thickBot="1">
      <c r="A2" s="48"/>
      <c r="B2" s="26"/>
      <c r="C2" s="26"/>
      <c r="D2" s="27"/>
      <c r="L2" s="586" t="s">
        <v>0</v>
      </c>
    </row>
    <row r="3" spans="1:27" s="590" customFormat="1" ht="27.75" customHeight="1">
      <c r="A3" s="1300" t="s">
        <v>1</v>
      </c>
      <c r="B3" s="1300"/>
      <c r="C3" s="1300"/>
      <c r="D3" s="965"/>
      <c r="E3" s="1418" t="s">
        <v>2</v>
      </c>
      <c r="F3" s="1418" t="s">
        <v>24</v>
      </c>
      <c r="G3" s="1313" t="s">
        <v>2</v>
      </c>
      <c r="H3" s="1313" t="s">
        <v>1181</v>
      </c>
      <c r="I3" s="1418" t="s">
        <v>1182</v>
      </c>
      <c r="J3" s="1418" t="s">
        <v>1183</v>
      </c>
      <c r="K3" s="1418" t="s">
        <v>1185</v>
      </c>
      <c r="L3" s="1418" t="s">
        <v>1184</v>
      </c>
      <c r="M3" s="591"/>
    </row>
    <row r="4" spans="1:27" s="591" customFormat="1" ht="52.5" customHeight="1">
      <c r="A4" s="1302"/>
      <c r="B4" s="1302"/>
      <c r="C4" s="1302"/>
      <c r="D4" s="962"/>
      <c r="E4" s="1316"/>
      <c r="F4" s="1316"/>
      <c r="G4" s="1312"/>
      <c r="H4" s="1312"/>
      <c r="I4" s="1316"/>
      <c r="J4" s="1316"/>
      <c r="K4" s="1316"/>
      <c r="L4" s="1316"/>
    </row>
    <row r="5" spans="1:27" s="33" customFormat="1" ht="18.75" customHeight="1">
      <c r="A5" s="1296" t="s">
        <v>1158</v>
      </c>
      <c r="B5" s="1296"/>
      <c r="C5" s="1296"/>
      <c r="D5" s="32"/>
      <c r="E5" s="940"/>
      <c r="F5" s="1019">
        <v>15829.000000031168</v>
      </c>
      <c r="G5" s="921">
        <v>100</v>
      </c>
      <c r="H5" s="921">
        <v>51.370535835720474</v>
      </c>
      <c r="I5" s="921">
        <v>76.192199098948649</v>
      </c>
      <c r="J5" s="921">
        <v>1.2758667958535308</v>
      </c>
      <c r="K5" s="921">
        <v>0.83366970183436395</v>
      </c>
      <c r="L5" s="921">
        <v>1.2363327167779303</v>
      </c>
      <c r="N5" s="923"/>
      <c r="O5" s="923"/>
      <c r="P5" s="923"/>
      <c r="Q5" s="923"/>
      <c r="R5" s="923"/>
      <c r="S5" s="923"/>
      <c r="T5" s="923"/>
      <c r="U5" s="923"/>
      <c r="V5" s="923"/>
      <c r="W5" s="923"/>
      <c r="X5" s="923"/>
      <c r="Y5" s="923"/>
      <c r="Z5" s="923"/>
      <c r="AA5" s="923"/>
    </row>
    <row r="6" spans="1:27" ht="15.6" customHeight="1">
      <c r="A6" s="1296" t="s">
        <v>17</v>
      </c>
      <c r="B6" s="1296"/>
      <c r="C6" s="1296"/>
      <c r="D6" s="32"/>
      <c r="E6" s="623"/>
      <c r="F6" s="939"/>
      <c r="G6" s="921"/>
      <c r="H6" s="921"/>
      <c r="I6" s="921"/>
      <c r="J6" s="921"/>
      <c r="K6" s="921"/>
      <c r="L6" s="928"/>
      <c r="M6" s="50"/>
      <c r="N6" s="50"/>
    </row>
    <row r="7" spans="1:27" ht="15.6" customHeight="1">
      <c r="A7" s="34"/>
      <c r="B7" s="595" t="s">
        <v>301</v>
      </c>
      <c r="C7" s="34"/>
      <c r="D7" s="594"/>
      <c r="E7" s="633">
        <f t="shared" ref="E7:E12" si="0">M7/L7*100</f>
        <v>0</v>
      </c>
      <c r="F7" s="942">
        <v>12845.949616567606</v>
      </c>
      <c r="G7" s="928">
        <v>100</v>
      </c>
      <c r="H7" s="928">
        <v>50.590359082854953</v>
      </c>
      <c r="I7" s="928">
        <v>75.148041784023249</v>
      </c>
      <c r="J7" s="928">
        <v>0.77241406598718576</v>
      </c>
      <c r="K7" s="928">
        <v>0.59107221555604272</v>
      </c>
      <c r="L7" s="928">
        <v>1.4429900313975668</v>
      </c>
      <c r="M7" s="431"/>
      <c r="N7" s="431"/>
    </row>
    <row r="8" spans="1:27" ht="15.6" customHeight="1">
      <c r="A8" s="34"/>
      <c r="B8" s="595" t="s">
        <v>302</v>
      </c>
      <c r="C8" s="34"/>
      <c r="D8" s="594"/>
      <c r="E8" s="633">
        <f t="shared" si="0"/>
        <v>0</v>
      </c>
      <c r="F8" s="942">
        <v>1737.1150566605829</v>
      </c>
      <c r="G8" s="928">
        <v>100</v>
      </c>
      <c r="H8" s="928">
        <v>57.649834071708163</v>
      </c>
      <c r="I8" s="928">
        <v>78.334808695123385</v>
      </c>
      <c r="J8" s="928">
        <v>1.8380094921086303</v>
      </c>
      <c r="K8" s="928">
        <v>1.4410523931238484</v>
      </c>
      <c r="L8" s="928">
        <v>0.36458916808392389</v>
      </c>
      <c r="M8" s="431"/>
      <c r="N8" s="431"/>
    </row>
    <row r="9" spans="1:27" ht="15.6" customHeight="1">
      <c r="A9" s="34"/>
      <c r="B9" s="595" t="s">
        <v>303</v>
      </c>
      <c r="C9" s="34"/>
      <c r="D9" s="594"/>
      <c r="E9" s="633" t="e">
        <f t="shared" si="0"/>
        <v>#DIV/0!</v>
      </c>
      <c r="F9" s="942">
        <v>970.77547489825895</v>
      </c>
      <c r="G9" s="928">
        <v>100</v>
      </c>
      <c r="H9" s="928">
        <v>53.682837647783579</v>
      </c>
      <c r="I9" s="928">
        <v>83.572112420955492</v>
      </c>
      <c r="J9" s="928">
        <v>6.160507273224634</v>
      </c>
      <c r="K9" s="928">
        <v>0.72107301647001609</v>
      </c>
      <c r="L9" s="928">
        <v>0</v>
      </c>
      <c r="M9" s="431"/>
      <c r="N9" s="431"/>
    </row>
    <row r="10" spans="1:27" ht="15.6" customHeight="1">
      <c r="A10" s="34"/>
      <c r="B10" s="595" t="s">
        <v>304</v>
      </c>
      <c r="C10" s="34"/>
      <c r="D10" s="594"/>
      <c r="E10" s="633">
        <f t="shared" si="0"/>
        <v>0</v>
      </c>
      <c r="F10" s="942">
        <v>175.54517362462482</v>
      </c>
      <c r="G10" s="928">
        <v>100</v>
      </c>
      <c r="H10" s="928">
        <v>41.260963852641815</v>
      </c>
      <c r="I10" s="928">
        <v>87.331141524275807</v>
      </c>
      <c r="J10" s="928">
        <v>1.7089618233623549</v>
      </c>
      <c r="K10" s="928">
        <v>7.4055012348209504</v>
      </c>
      <c r="L10" s="928">
        <v>1.1393078822415699</v>
      </c>
      <c r="M10" s="431"/>
      <c r="N10" s="431"/>
    </row>
    <row r="11" spans="1:27" ht="15.6" customHeight="1">
      <c r="A11" s="34"/>
      <c r="B11" s="595" t="s">
        <v>305</v>
      </c>
      <c r="C11" s="34"/>
      <c r="D11" s="594"/>
      <c r="E11" s="633">
        <f t="shared" si="0"/>
        <v>0</v>
      </c>
      <c r="F11" s="942">
        <v>72.614678280091908</v>
      </c>
      <c r="G11" s="928">
        <v>100</v>
      </c>
      <c r="H11" s="928">
        <v>38.029058220950326</v>
      </c>
      <c r="I11" s="928">
        <v>82.097283486052319</v>
      </c>
      <c r="J11" s="928">
        <v>6.8856601976721885</v>
      </c>
      <c r="K11" s="928">
        <v>9.6399242767410627</v>
      </c>
      <c r="L11" s="928">
        <v>1.3771320395344377</v>
      </c>
      <c r="M11" s="431"/>
      <c r="N11" s="431"/>
    </row>
    <row r="12" spans="1:27" ht="15.6" customHeight="1">
      <c r="A12" s="34"/>
      <c r="B12" s="595" t="s">
        <v>306</v>
      </c>
      <c r="C12" s="34"/>
      <c r="D12" s="594"/>
      <c r="E12" s="633">
        <f t="shared" si="0"/>
        <v>0</v>
      </c>
      <c r="F12" s="942">
        <v>27</v>
      </c>
      <c r="G12" s="928">
        <v>100</v>
      </c>
      <c r="H12" s="928">
        <v>37.037037037037038</v>
      </c>
      <c r="I12" s="928">
        <v>81.481481481481481</v>
      </c>
      <c r="J12" s="928">
        <v>11.111111111111111</v>
      </c>
      <c r="K12" s="928">
        <v>14.814814814814813</v>
      </c>
      <c r="L12" s="928">
        <v>3.7037037037037033</v>
      </c>
      <c r="M12" s="431"/>
      <c r="N12" s="431"/>
    </row>
    <row r="13" spans="1:27" ht="15.6" customHeight="1">
      <c r="A13" s="1100" t="s">
        <v>18</v>
      </c>
      <c r="B13" s="1100"/>
      <c r="C13" s="1100"/>
      <c r="D13" s="2"/>
      <c r="E13" s="633"/>
      <c r="F13" s="943"/>
      <c r="G13" s="928"/>
      <c r="H13" s="928"/>
      <c r="I13" s="928"/>
      <c r="J13" s="928"/>
      <c r="K13" s="928"/>
      <c r="L13" s="928"/>
      <c r="M13" s="431"/>
      <c r="N13" s="431"/>
    </row>
    <row r="14" spans="1:27" ht="15.6" customHeight="1">
      <c r="A14" s="960"/>
      <c r="B14" s="62" t="s">
        <v>487</v>
      </c>
      <c r="C14" s="960"/>
      <c r="D14" s="46"/>
      <c r="E14" s="633">
        <f t="shared" ref="E14:E23" si="1">M14/L14*100</f>
        <v>0</v>
      </c>
      <c r="F14" s="942">
        <v>6615.7766720153131</v>
      </c>
      <c r="G14" s="928">
        <v>100</v>
      </c>
      <c r="H14" s="928">
        <v>47.637831681731292</v>
      </c>
      <c r="I14" s="928">
        <v>76.14363076234352</v>
      </c>
      <c r="J14" s="928">
        <v>0.69439154640327017</v>
      </c>
      <c r="K14" s="928">
        <v>0.80106387820296043</v>
      </c>
      <c r="L14" s="928">
        <v>1.7245383552006703</v>
      </c>
      <c r="M14" s="431"/>
      <c r="N14" s="431"/>
    </row>
    <row r="15" spans="1:27" ht="15.6" customHeight="1">
      <c r="A15" s="960"/>
      <c r="B15" s="62" t="s">
        <v>488</v>
      </c>
      <c r="C15" s="960"/>
      <c r="D15" s="46"/>
      <c r="E15" s="633">
        <f t="shared" si="1"/>
        <v>0</v>
      </c>
      <c r="F15" s="942">
        <v>2141.5674691384211</v>
      </c>
      <c r="G15" s="928">
        <v>100</v>
      </c>
      <c r="H15" s="928">
        <v>55.385256689807647</v>
      </c>
      <c r="I15" s="928">
        <v>70.748938194998871</v>
      </c>
      <c r="J15" s="928">
        <v>4.6694769808130879E-2</v>
      </c>
      <c r="K15" s="928">
        <v>0</v>
      </c>
      <c r="L15" s="928">
        <v>3.1361633971029743</v>
      </c>
      <c r="M15" s="431"/>
      <c r="N15" s="431"/>
    </row>
    <row r="16" spans="1:27" ht="15.6" customHeight="1">
      <c r="A16" s="42"/>
      <c r="B16" s="62" t="s">
        <v>489</v>
      </c>
      <c r="C16" s="42"/>
      <c r="D16" s="46"/>
      <c r="E16" s="633">
        <f t="shared" si="1"/>
        <v>0</v>
      </c>
      <c r="F16" s="942">
        <v>2651.1796011113788</v>
      </c>
      <c r="G16" s="928">
        <v>100</v>
      </c>
      <c r="H16" s="928">
        <v>56.720671041937173</v>
      </c>
      <c r="I16" s="928">
        <v>76.154332613001102</v>
      </c>
      <c r="J16" s="928">
        <v>0.69674749780510381</v>
      </c>
      <c r="K16" s="928">
        <v>0.70408910278434444</v>
      </c>
      <c r="L16" s="928">
        <v>0.28079743980139904</v>
      </c>
      <c r="M16" s="431"/>
      <c r="N16" s="431"/>
    </row>
    <row r="17" spans="1:14" ht="15.6" customHeight="1">
      <c r="A17" s="42"/>
      <c r="B17" s="62" t="s">
        <v>490</v>
      </c>
      <c r="C17" s="42"/>
      <c r="D17" s="46"/>
      <c r="E17" s="633">
        <f t="shared" si="1"/>
        <v>0</v>
      </c>
      <c r="F17" s="942">
        <v>2453.1537645300705</v>
      </c>
      <c r="G17" s="928">
        <v>100</v>
      </c>
      <c r="H17" s="928">
        <v>49.500863718845125</v>
      </c>
      <c r="I17" s="928">
        <v>78.358663322644446</v>
      </c>
      <c r="J17" s="928">
        <v>1.6939591177382509</v>
      </c>
      <c r="K17" s="928">
        <v>0.42510875507258511</v>
      </c>
      <c r="L17" s="928">
        <v>4.0763853226769148E-2</v>
      </c>
      <c r="M17" s="431"/>
      <c r="N17" s="431"/>
    </row>
    <row r="18" spans="1:14" ht="15.6" customHeight="1">
      <c r="A18" s="42"/>
      <c r="B18" s="62" t="s">
        <v>491</v>
      </c>
      <c r="C18" s="42"/>
      <c r="D18" s="46"/>
      <c r="E18" s="633" t="e">
        <f t="shared" si="1"/>
        <v>#DIV/0!</v>
      </c>
      <c r="F18" s="942">
        <v>1061.5276158437853</v>
      </c>
      <c r="G18" s="928">
        <v>100</v>
      </c>
      <c r="H18" s="928">
        <v>54.92656033454589</v>
      </c>
      <c r="I18" s="928">
        <v>82.058759631316221</v>
      </c>
      <c r="J18" s="928">
        <v>5.3244625314398348</v>
      </c>
      <c r="K18" s="928">
        <v>2.1544179807167012</v>
      </c>
      <c r="L18" s="928">
        <v>0</v>
      </c>
      <c r="M18" s="431"/>
      <c r="N18" s="431"/>
    </row>
    <row r="19" spans="1:14" ht="15.6" customHeight="1">
      <c r="A19" s="42"/>
      <c r="B19" s="62" t="s">
        <v>492</v>
      </c>
      <c r="C19" s="42"/>
      <c r="D19" s="46"/>
      <c r="E19" s="633">
        <f t="shared" si="1"/>
        <v>0</v>
      </c>
      <c r="F19" s="942">
        <v>671.55977677225655</v>
      </c>
      <c r="G19" s="928">
        <v>100</v>
      </c>
      <c r="H19" s="928">
        <v>57.166142257656702</v>
      </c>
      <c r="I19" s="928">
        <v>76.952944162733644</v>
      </c>
      <c r="J19" s="928">
        <v>4.2393056575760095</v>
      </c>
      <c r="K19" s="928">
        <v>1.6379777915392573</v>
      </c>
      <c r="L19" s="928">
        <v>0.14890707195215566</v>
      </c>
      <c r="M19" s="431"/>
      <c r="N19" s="431"/>
    </row>
    <row r="20" spans="1:14" ht="15.6" customHeight="1">
      <c r="A20" s="42"/>
      <c r="B20" s="62" t="s">
        <v>493</v>
      </c>
      <c r="C20" s="42"/>
      <c r="D20" s="46"/>
      <c r="E20" s="633">
        <f t="shared" si="1"/>
        <v>0</v>
      </c>
      <c r="F20" s="942">
        <v>120.66263685177299</v>
      </c>
      <c r="G20" s="928">
        <v>100</v>
      </c>
      <c r="H20" s="928">
        <v>52.998541518823004</v>
      </c>
      <c r="I20" s="928">
        <v>74.715655282621086</v>
      </c>
      <c r="J20" s="928">
        <v>2.4862708774426379</v>
      </c>
      <c r="K20" s="928">
        <v>3.3150278365901844</v>
      </c>
      <c r="L20" s="928">
        <v>1.6575139182950922</v>
      </c>
      <c r="M20" s="431"/>
      <c r="N20" s="431"/>
    </row>
    <row r="21" spans="1:14" ht="15.6" customHeight="1">
      <c r="A21" s="42"/>
      <c r="B21" s="62" t="s">
        <v>494</v>
      </c>
      <c r="C21" s="42"/>
      <c r="D21" s="46"/>
      <c r="E21" s="633" t="e">
        <f t="shared" si="1"/>
        <v>#DIV/0!</v>
      </c>
      <c r="F21" s="942">
        <v>56.70289855078353</v>
      </c>
      <c r="G21" s="928">
        <v>100</v>
      </c>
      <c r="H21" s="928">
        <v>43.795527156557881</v>
      </c>
      <c r="I21" s="928">
        <v>73.546325878621715</v>
      </c>
      <c r="J21" s="928">
        <v>3.5271565495171036</v>
      </c>
      <c r="K21" s="928">
        <v>5.2907348242756553</v>
      </c>
      <c r="L21" s="928">
        <v>0</v>
      </c>
      <c r="M21" s="431"/>
      <c r="N21" s="431"/>
    </row>
    <row r="22" spans="1:14" ht="15.6" customHeight="1">
      <c r="A22" s="42"/>
      <c r="B22" s="62" t="s">
        <v>495</v>
      </c>
      <c r="C22" s="42"/>
      <c r="D22" s="46"/>
      <c r="E22" s="633">
        <f t="shared" si="1"/>
        <v>0</v>
      </c>
      <c r="F22" s="942">
        <v>45.869565217419662</v>
      </c>
      <c r="G22" s="928">
        <v>100</v>
      </c>
      <c r="H22" s="928">
        <v>38.957345971601718</v>
      </c>
      <c r="I22" s="928">
        <v>80.379146919443414</v>
      </c>
      <c r="J22" s="928">
        <v>10.90047393364255</v>
      </c>
      <c r="K22" s="928">
        <v>17.440758293828079</v>
      </c>
      <c r="L22" s="928">
        <v>4.3601895734570197</v>
      </c>
      <c r="M22" s="431"/>
      <c r="N22" s="431"/>
    </row>
    <row r="23" spans="1:14" ht="15.6" customHeight="1">
      <c r="A23" s="42"/>
      <c r="B23" s="62" t="s">
        <v>432</v>
      </c>
      <c r="C23" s="42"/>
      <c r="D23" s="46"/>
      <c r="E23" s="633">
        <f t="shared" si="1"/>
        <v>0</v>
      </c>
      <c r="F23" s="942">
        <v>11</v>
      </c>
      <c r="G23" s="928">
        <v>100</v>
      </c>
      <c r="H23" s="928">
        <v>18.181818181818183</v>
      </c>
      <c r="I23" s="928">
        <v>90.909090909090907</v>
      </c>
      <c r="J23" s="928">
        <v>0</v>
      </c>
      <c r="K23" s="928">
        <v>9.0909090909090917</v>
      </c>
      <c r="L23" s="928">
        <v>9.0909090909090917</v>
      </c>
      <c r="M23" s="431"/>
      <c r="N23" s="431"/>
    </row>
    <row r="24" spans="1:14" ht="15.6" customHeight="1">
      <c r="A24" s="1100" t="s">
        <v>19</v>
      </c>
      <c r="B24" s="1100"/>
      <c r="C24" s="1100"/>
      <c r="D24" s="46"/>
      <c r="E24" s="633"/>
      <c r="F24" s="943"/>
      <c r="G24" s="928"/>
      <c r="H24" s="928"/>
      <c r="I24" s="928"/>
      <c r="J24" s="928"/>
      <c r="K24" s="928"/>
      <c r="L24" s="928"/>
      <c r="M24" s="431"/>
      <c r="N24" s="431"/>
    </row>
    <row r="25" spans="1:14" ht="15.6" customHeight="1">
      <c r="A25" s="42"/>
      <c r="B25" s="62" t="s">
        <v>487</v>
      </c>
      <c r="C25" s="42"/>
      <c r="D25" s="46"/>
      <c r="E25" s="633">
        <f t="shared" ref="E25:E34" si="2">M25/L25*100</f>
        <v>0</v>
      </c>
      <c r="F25" s="942">
        <v>6574.2200789901917</v>
      </c>
      <c r="G25" s="928">
        <v>100</v>
      </c>
      <c r="H25" s="928">
        <v>48.400294902550819</v>
      </c>
      <c r="I25" s="928">
        <v>75.330420906385939</v>
      </c>
      <c r="J25" s="928">
        <v>0.69878089548913136</v>
      </c>
      <c r="K25" s="928">
        <v>0.82133844826178315</v>
      </c>
      <c r="L25" s="928">
        <v>1.7979732332325102</v>
      </c>
      <c r="M25" s="431"/>
      <c r="N25" s="431"/>
    </row>
    <row r="26" spans="1:14" ht="15.6" customHeight="1">
      <c r="A26" s="42"/>
      <c r="B26" s="62" t="s">
        <v>488</v>
      </c>
      <c r="C26" s="42"/>
      <c r="D26" s="46"/>
      <c r="E26" s="633">
        <f t="shared" si="2"/>
        <v>0</v>
      </c>
      <c r="F26" s="942">
        <v>2135.9530698916478</v>
      </c>
      <c r="G26" s="928">
        <v>100</v>
      </c>
      <c r="H26" s="928">
        <v>54.616329280996403</v>
      </c>
      <c r="I26" s="928">
        <v>74.272064458220413</v>
      </c>
      <c r="J26" s="928">
        <v>9.3635016058730897E-2</v>
      </c>
      <c r="K26" s="928">
        <v>0</v>
      </c>
      <c r="L26" s="928">
        <v>2.4320842895552084</v>
      </c>
      <c r="M26" s="431"/>
      <c r="N26" s="431"/>
    </row>
    <row r="27" spans="1:14" ht="15.6" customHeight="1">
      <c r="A27" s="42"/>
      <c r="B27" s="62" t="s">
        <v>489</v>
      </c>
      <c r="C27" s="42"/>
      <c r="D27" s="46"/>
      <c r="E27" s="633">
        <f t="shared" si="2"/>
        <v>0</v>
      </c>
      <c r="F27" s="942">
        <v>2675.7665895251484</v>
      </c>
      <c r="G27" s="928">
        <v>100</v>
      </c>
      <c r="H27" s="928">
        <v>53.092331574806892</v>
      </c>
      <c r="I27" s="928">
        <v>76.386923523460993</v>
      </c>
      <c r="J27" s="928">
        <v>0.79696670079717236</v>
      </c>
      <c r="K27" s="928">
        <v>3.7372467535647935E-2</v>
      </c>
      <c r="L27" s="928">
        <v>0.73056482043470183</v>
      </c>
      <c r="M27" s="431"/>
      <c r="N27" s="431"/>
    </row>
    <row r="28" spans="1:14" ht="15.6" customHeight="1">
      <c r="A28" s="960"/>
      <c r="B28" s="62" t="s">
        <v>490</v>
      </c>
      <c r="C28" s="960"/>
      <c r="D28" s="46"/>
      <c r="E28" s="633" t="e">
        <f t="shared" si="2"/>
        <v>#DIV/0!</v>
      </c>
      <c r="F28" s="942">
        <v>2480.5172551071005</v>
      </c>
      <c r="G28" s="928">
        <v>100</v>
      </c>
      <c r="H28" s="928">
        <v>52.341998925138256</v>
      </c>
      <c r="I28" s="928">
        <v>77.118978812786835</v>
      </c>
      <c r="J28" s="928">
        <v>1.9173341295845601</v>
      </c>
      <c r="K28" s="928">
        <v>1.6164063367237298</v>
      </c>
      <c r="L28" s="928">
        <v>0</v>
      </c>
      <c r="M28" s="431"/>
      <c r="N28" s="431"/>
    </row>
    <row r="29" spans="1:14" ht="15.6" customHeight="1">
      <c r="A29" s="960"/>
      <c r="B29" s="62" t="s">
        <v>491</v>
      </c>
      <c r="C29" s="960"/>
      <c r="D29" s="46"/>
      <c r="E29" s="633" t="e">
        <f t="shared" si="2"/>
        <v>#DIV/0!</v>
      </c>
      <c r="F29" s="942">
        <v>1055.0919074403141</v>
      </c>
      <c r="G29" s="928">
        <v>100</v>
      </c>
      <c r="H29" s="928">
        <v>53.139928809028902</v>
      </c>
      <c r="I29" s="928">
        <v>82.654489861884898</v>
      </c>
      <c r="J29" s="928">
        <v>4.022924424287404</v>
      </c>
      <c r="K29" s="928">
        <v>0.93543906046593805</v>
      </c>
      <c r="L29" s="928">
        <v>0</v>
      </c>
      <c r="M29" s="431"/>
      <c r="N29" s="431"/>
    </row>
    <row r="30" spans="1:14" ht="15.6" customHeight="1">
      <c r="A30" s="960"/>
      <c r="B30" s="62" t="s">
        <v>492</v>
      </c>
      <c r="C30" s="960"/>
      <c r="D30" s="46"/>
      <c r="E30" s="633">
        <f t="shared" si="2"/>
        <v>0</v>
      </c>
      <c r="F30" s="942">
        <v>677.49011464285923</v>
      </c>
      <c r="G30" s="928">
        <v>100</v>
      </c>
      <c r="H30" s="928">
        <v>58.311928114658372</v>
      </c>
      <c r="I30" s="928">
        <v>76.172161408943595</v>
      </c>
      <c r="J30" s="928">
        <v>4.6771514176694344</v>
      </c>
      <c r="K30" s="928">
        <v>1.6236399266487975</v>
      </c>
      <c r="L30" s="928">
        <v>0.29520725937887748</v>
      </c>
      <c r="M30" s="431"/>
      <c r="N30" s="431"/>
    </row>
    <row r="31" spans="1:14" ht="15.6" customHeight="1">
      <c r="A31" s="960"/>
      <c r="B31" s="62" t="s">
        <v>493</v>
      </c>
      <c r="C31" s="960"/>
      <c r="D31" s="46"/>
      <c r="E31" s="633">
        <f t="shared" si="2"/>
        <v>0</v>
      </c>
      <c r="F31" s="942">
        <v>102.96353647854497</v>
      </c>
      <c r="G31" s="928">
        <v>100</v>
      </c>
      <c r="H31" s="928">
        <v>47.668666672348159</v>
      </c>
      <c r="I31" s="928">
        <v>77.039770423937242</v>
      </c>
      <c r="J31" s="928">
        <v>5.8273056707315511</v>
      </c>
      <c r="K31" s="928">
        <v>3.8848704471543676</v>
      </c>
      <c r="L31" s="928">
        <v>0.97121761178859189</v>
      </c>
      <c r="M31" s="431"/>
      <c r="N31" s="431"/>
    </row>
    <row r="32" spans="1:14" ht="15.6" customHeight="1">
      <c r="A32" s="960"/>
      <c r="B32" s="62" t="s">
        <v>494</v>
      </c>
      <c r="C32" s="960"/>
      <c r="D32" s="46"/>
      <c r="E32" s="633" t="e">
        <f t="shared" si="2"/>
        <v>#DIV/0!</v>
      </c>
      <c r="F32" s="942">
        <v>71.289173060656111</v>
      </c>
      <c r="G32" s="928">
        <v>100</v>
      </c>
      <c r="H32" s="928">
        <v>53.89262659919941</v>
      </c>
      <c r="I32" s="928">
        <v>69.579848413417693</v>
      </c>
      <c r="J32" s="928">
        <v>1.402737550552247</v>
      </c>
      <c r="K32" s="928">
        <v>5.6109502022089881</v>
      </c>
      <c r="L32" s="928">
        <v>0</v>
      </c>
      <c r="M32" s="431"/>
      <c r="N32" s="431"/>
    </row>
    <row r="33" spans="1:14" ht="15.6" customHeight="1">
      <c r="A33" s="960"/>
      <c r="B33" s="62" t="s">
        <v>495</v>
      </c>
      <c r="C33" s="960"/>
      <c r="D33" s="46"/>
      <c r="E33" s="633">
        <f t="shared" si="2"/>
        <v>0</v>
      </c>
      <c r="F33" s="942">
        <v>41.869565217419662</v>
      </c>
      <c r="G33" s="928">
        <v>100</v>
      </c>
      <c r="H33" s="928">
        <v>40.290758047807834</v>
      </c>
      <c r="I33" s="928">
        <v>80.893042575298495</v>
      </c>
      <c r="J33" s="928">
        <v>9.5534787123507456</v>
      </c>
      <c r="K33" s="928">
        <v>16.718587746613807</v>
      </c>
      <c r="L33" s="928">
        <v>4.7767393561753728</v>
      </c>
      <c r="M33" s="431"/>
      <c r="N33" s="431"/>
    </row>
    <row r="34" spans="1:14" ht="15.6" customHeight="1">
      <c r="A34" s="960"/>
      <c r="B34" s="62" t="s">
        <v>432</v>
      </c>
      <c r="C34" s="960"/>
      <c r="D34" s="46"/>
      <c r="E34" s="633">
        <f t="shared" si="2"/>
        <v>0</v>
      </c>
      <c r="F34" s="942">
        <v>13.838709677316732</v>
      </c>
      <c r="G34" s="928">
        <v>100</v>
      </c>
      <c r="H34" s="928">
        <v>27.738927738391876</v>
      </c>
      <c r="I34" s="928">
        <v>100</v>
      </c>
      <c r="J34" s="928">
        <v>0</v>
      </c>
      <c r="K34" s="928">
        <v>7.2261072261608117</v>
      </c>
      <c r="L34" s="928">
        <v>7.2261072261608117</v>
      </c>
      <c r="M34" s="431"/>
      <c r="N34" s="431"/>
    </row>
    <row r="35" spans="1:14" ht="15.6" customHeight="1">
      <c r="A35" s="1100" t="s">
        <v>20</v>
      </c>
      <c r="B35" s="1100"/>
      <c r="C35" s="1100"/>
      <c r="D35" s="2"/>
      <c r="E35" s="633"/>
      <c r="F35" s="943"/>
      <c r="G35" s="928"/>
      <c r="H35" s="928"/>
      <c r="I35" s="928"/>
      <c r="J35" s="928"/>
      <c r="K35" s="928"/>
      <c r="L35" s="928"/>
      <c r="M35" s="431"/>
      <c r="N35" s="431"/>
    </row>
    <row r="36" spans="1:14" ht="15.6" customHeight="1">
      <c r="A36" s="44"/>
      <c r="B36" s="62" t="s">
        <v>487</v>
      </c>
      <c r="C36" s="44"/>
      <c r="D36" s="180"/>
      <c r="E36" s="944">
        <f t="shared" ref="E36:E45" si="3">M36/L36*100</f>
        <v>0</v>
      </c>
      <c r="F36" s="942">
        <v>4586.7922913977345</v>
      </c>
      <c r="G36" s="928">
        <v>100</v>
      </c>
      <c r="H36" s="928">
        <v>44.805200699513229</v>
      </c>
      <c r="I36" s="928">
        <v>78.419251835844378</v>
      </c>
      <c r="J36" s="928">
        <v>0.89254954963130584</v>
      </c>
      <c r="K36" s="928">
        <v>0.87463689119384369</v>
      </c>
      <c r="L36" s="928">
        <v>2.034904533909013</v>
      </c>
      <c r="M36" s="431"/>
      <c r="N36" s="431"/>
    </row>
    <row r="37" spans="1:14" ht="15.6" customHeight="1">
      <c r="A37" s="6"/>
      <c r="B37" s="62" t="s">
        <v>488</v>
      </c>
      <c r="C37" s="6"/>
      <c r="D37" s="2"/>
      <c r="E37" s="944">
        <f t="shared" si="3"/>
        <v>0</v>
      </c>
      <c r="F37" s="942">
        <v>2323.4405216039363</v>
      </c>
      <c r="G37" s="928">
        <v>100</v>
      </c>
      <c r="H37" s="928">
        <v>51.495255203902346</v>
      </c>
      <c r="I37" s="928">
        <v>70.907335067826722</v>
      </c>
      <c r="J37" s="928">
        <v>0.62981245784782736</v>
      </c>
      <c r="K37" s="928">
        <v>0</v>
      </c>
      <c r="L37" s="928">
        <v>1.4018619486305419</v>
      </c>
      <c r="M37" s="431"/>
      <c r="N37" s="431"/>
    </row>
    <row r="38" spans="1:14" ht="15.6" customHeight="1">
      <c r="A38" s="960"/>
      <c r="B38" s="62" t="s">
        <v>489</v>
      </c>
      <c r="C38" s="960"/>
      <c r="D38" s="46"/>
      <c r="E38" s="944">
        <f t="shared" si="3"/>
        <v>0</v>
      </c>
      <c r="F38" s="942">
        <v>3003.6515899108663</v>
      </c>
      <c r="G38" s="928">
        <v>100</v>
      </c>
      <c r="H38" s="928">
        <v>51.052524177357604</v>
      </c>
      <c r="I38" s="928">
        <v>76.347523195685426</v>
      </c>
      <c r="J38" s="928">
        <v>0.24062706175652349</v>
      </c>
      <c r="K38" s="928">
        <v>0.39547927992024878</v>
      </c>
      <c r="L38" s="928">
        <v>1.6478738276760601</v>
      </c>
      <c r="M38" s="431"/>
      <c r="N38" s="431"/>
    </row>
    <row r="39" spans="1:14" ht="15.6" customHeight="1">
      <c r="A39" s="960"/>
      <c r="B39" s="62" t="s">
        <v>490</v>
      </c>
      <c r="C39" s="960"/>
      <c r="D39" s="46"/>
      <c r="E39" s="944">
        <f t="shared" si="3"/>
        <v>0</v>
      </c>
      <c r="F39" s="942">
        <v>2478.1495044562962</v>
      </c>
      <c r="G39" s="928">
        <v>100</v>
      </c>
      <c r="H39" s="928">
        <v>59.014807462051778</v>
      </c>
      <c r="I39" s="928">
        <v>76.558717905111834</v>
      </c>
      <c r="J39" s="928">
        <v>1.0275297016727447</v>
      </c>
      <c r="K39" s="928">
        <v>0.75325022292237032</v>
      </c>
      <c r="L39" s="928">
        <v>4.0352690513698414E-2</v>
      </c>
      <c r="M39" s="431"/>
      <c r="N39" s="431"/>
    </row>
    <row r="40" spans="1:14" ht="15.6" customHeight="1">
      <c r="A40" s="960"/>
      <c r="B40" s="62" t="s">
        <v>491</v>
      </c>
      <c r="C40" s="960"/>
      <c r="D40" s="46"/>
      <c r="E40" s="944">
        <f t="shared" si="3"/>
        <v>0</v>
      </c>
      <c r="F40" s="942">
        <v>1338.5264990665316</v>
      </c>
      <c r="G40" s="928">
        <v>100</v>
      </c>
      <c r="H40" s="945">
        <v>57.75804168586712</v>
      </c>
      <c r="I40" s="928">
        <v>78.763212123261397</v>
      </c>
      <c r="J40" s="928">
        <v>2.8224571278788799</v>
      </c>
      <c r="K40" s="928">
        <v>1.6009075235607215</v>
      </c>
      <c r="L40" s="928">
        <v>0.44534875587405381</v>
      </c>
      <c r="M40" s="431"/>
      <c r="N40" s="431"/>
    </row>
    <row r="41" spans="1:14" ht="15.6" customHeight="1">
      <c r="A41" s="960"/>
      <c r="B41" s="62" t="s">
        <v>492</v>
      </c>
      <c r="C41" s="960"/>
      <c r="D41" s="46"/>
      <c r="E41" s="944">
        <f t="shared" si="3"/>
        <v>0</v>
      </c>
      <c r="F41" s="942">
        <v>1193.4147641757149</v>
      </c>
      <c r="G41" s="928">
        <v>100</v>
      </c>
      <c r="H41" s="928">
        <v>52.311752964105331</v>
      </c>
      <c r="I41" s="928">
        <v>76.682508009930643</v>
      </c>
      <c r="J41" s="928">
        <v>2.6187184604468139</v>
      </c>
      <c r="K41" s="928">
        <v>0.74890141035069246</v>
      </c>
      <c r="L41" s="928">
        <v>0.61448320851003502</v>
      </c>
      <c r="M41" s="431"/>
      <c r="N41" s="431"/>
    </row>
    <row r="42" spans="1:14" ht="15.6" customHeight="1">
      <c r="A42" s="960"/>
      <c r="B42" s="62" t="s">
        <v>493</v>
      </c>
      <c r="C42" s="960"/>
      <c r="D42" s="46"/>
      <c r="E42" s="944" t="e">
        <f t="shared" si="3"/>
        <v>#DIV/0!</v>
      </c>
      <c r="F42" s="942">
        <v>327.31676496658895</v>
      </c>
      <c r="G42" s="928">
        <v>100</v>
      </c>
      <c r="H42" s="945">
        <v>56.510497722199538</v>
      </c>
      <c r="I42" s="928">
        <v>72.292844194566314</v>
      </c>
      <c r="J42" s="928">
        <v>5.18612608401848</v>
      </c>
      <c r="K42" s="928">
        <v>2.1179000184955727</v>
      </c>
      <c r="L42" s="928">
        <v>0</v>
      </c>
      <c r="M42" s="431"/>
      <c r="N42" s="431"/>
    </row>
    <row r="43" spans="1:14" ht="15.6" customHeight="1">
      <c r="A43" s="960"/>
      <c r="B43" s="62" t="s">
        <v>494</v>
      </c>
      <c r="C43" s="960"/>
      <c r="D43" s="46"/>
      <c r="E43" s="944">
        <f t="shared" si="3"/>
        <v>0</v>
      </c>
      <c r="F43" s="942">
        <v>273.5336400776356</v>
      </c>
      <c r="G43" s="928">
        <v>100</v>
      </c>
      <c r="H43" s="928">
        <v>58.976674037099308</v>
      </c>
      <c r="I43" s="928">
        <v>72.222310130086299</v>
      </c>
      <c r="J43" s="928">
        <v>2.5263536767420955</v>
      </c>
      <c r="K43" s="928">
        <v>2.5591002256444217</v>
      </c>
      <c r="L43" s="928">
        <v>0.36558574649764297</v>
      </c>
      <c r="M43" s="431"/>
      <c r="N43" s="431"/>
    </row>
    <row r="44" spans="1:14" ht="12" customHeight="1">
      <c r="A44" s="960"/>
      <c r="B44" s="62" t="s">
        <v>495</v>
      </c>
      <c r="C44" s="960"/>
      <c r="D44" s="46"/>
      <c r="E44" s="944">
        <f t="shared" si="3"/>
        <v>0</v>
      </c>
      <c r="F44" s="942">
        <v>202.30485915847422</v>
      </c>
      <c r="G44" s="928">
        <v>100</v>
      </c>
      <c r="H44" s="928">
        <v>50.607814868400702</v>
      </c>
      <c r="I44" s="928">
        <v>70.25873893716134</v>
      </c>
      <c r="J44" s="928">
        <v>7.7980954046493185</v>
      </c>
      <c r="K44" s="928">
        <v>2.9658210015113569</v>
      </c>
      <c r="L44" s="928">
        <v>0.98860700050378558</v>
      </c>
      <c r="M44" s="431"/>
      <c r="N44" s="431"/>
    </row>
    <row r="45" spans="1:14" ht="15.6" customHeight="1" thickBot="1">
      <c r="A45" s="961"/>
      <c r="B45" s="63" t="s">
        <v>432</v>
      </c>
      <c r="C45" s="961"/>
      <c r="D45" s="181"/>
      <c r="E45" s="946">
        <f t="shared" si="3"/>
        <v>0</v>
      </c>
      <c r="F45" s="947">
        <v>101.86956521741966</v>
      </c>
      <c r="G45" s="938">
        <v>100</v>
      </c>
      <c r="H45" s="945">
        <v>37.174562526692689</v>
      </c>
      <c r="I45" s="938">
        <v>78.403755868550618</v>
      </c>
      <c r="J45" s="938">
        <v>4.9082373026021333</v>
      </c>
      <c r="K45" s="938">
        <v>10.798122065724694</v>
      </c>
      <c r="L45" s="938">
        <v>2.9449423815612801</v>
      </c>
      <c r="M45" s="431"/>
      <c r="N45" s="431"/>
    </row>
    <row r="46" spans="1:14" s="43" customFormat="1" ht="12.75" customHeight="1">
      <c r="B46" s="1166"/>
      <c r="C46" s="1166"/>
      <c r="D46" s="1166"/>
      <c r="E46" s="1166"/>
      <c r="F46" s="1166"/>
      <c r="G46" s="1166"/>
      <c r="H46" s="1166"/>
      <c r="I46" s="1166"/>
      <c r="J46" s="1166"/>
      <c r="K46" s="1166"/>
      <c r="L46" s="1166"/>
    </row>
    <row r="47" spans="1:14" ht="26.1" customHeight="1">
      <c r="E47" s="49"/>
    </row>
    <row r="48" spans="1:14" ht="26.1" customHeight="1">
      <c r="E48" s="49"/>
    </row>
    <row r="49" spans="5:5" ht="26.1" customHeight="1">
      <c r="E49" s="49"/>
    </row>
    <row r="50" spans="5:5" ht="26.1" customHeight="1">
      <c r="E50" s="49"/>
    </row>
    <row r="51" spans="5:5" ht="26.1" customHeight="1">
      <c r="E51" s="49"/>
    </row>
    <row r="52" spans="5:5" ht="26.1" customHeight="1">
      <c r="E52" s="49"/>
    </row>
    <row r="53" spans="5:5" ht="26.1" customHeight="1">
      <c r="E53" s="49"/>
    </row>
    <row r="54" spans="5:5" ht="26.1" customHeight="1">
      <c r="E54" s="49"/>
    </row>
    <row r="55" spans="5:5" ht="26.1" customHeight="1">
      <c r="E55" s="49"/>
    </row>
    <row r="56" spans="5:5" ht="26.1" customHeight="1">
      <c r="E56" s="49"/>
    </row>
    <row r="57" spans="5:5" ht="26.1" customHeight="1">
      <c r="E57" s="49"/>
    </row>
    <row r="58" spans="5:5" ht="26.1" customHeight="1">
      <c r="E58" s="49"/>
    </row>
    <row r="59" spans="5:5" ht="26.1" customHeight="1">
      <c r="E59" s="49"/>
    </row>
    <row r="60" spans="5:5" ht="26.1" customHeight="1">
      <c r="E60" s="49"/>
    </row>
    <row r="61" spans="5:5" ht="26.1" customHeight="1">
      <c r="E61" s="49"/>
    </row>
    <row r="62" spans="5:5" ht="26.1" customHeight="1">
      <c r="E62" s="49"/>
    </row>
    <row r="63" spans="5:5" ht="26.1" customHeight="1">
      <c r="E63" s="49"/>
    </row>
    <row r="64" spans="5:5" ht="26.1" customHeight="1">
      <c r="E64" s="49"/>
    </row>
    <row r="65" spans="5:5" ht="26.1" customHeight="1">
      <c r="E65" s="49"/>
    </row>
    <row r="66" spans="5:5" ht="26.1" customHeight="1">
      <c r="E66" s="49"/>
    </row>
    <row r="67" spans="5:5" ht="26.1" customHeight="1">
      <c r="E67" s="49"/>
    </row>
    <row r="68" spans="5:5">
      <c r="E68" s="49"/>
    </row>
    <row r="69" spans="5:5">
      <c r="E69" s="49"/>
    </row>
    <row r="70" spans="5:5">
      <c r="E70" s="49"/>
    </row>
    <row r="71" spans="5:5">
      <c r="E71" s="49"/>
    </row>
    <row r="72" spans="5:5">
      <c r="E72" s="49"/>
    </row>
    <row r="73" spans="5:5">
      <c r="E73" s="49"/>
    </row>
    <row r="74" spans="5:5">
      <c r="E74" s="49"/>
    </row>
    <row r="75" spans="5:5">
      <c r="E75" s="49"/>
    </row>
    <row r="76" spans="5:5">
      <c r="E76" s="49"/>
    </row>
    <row r="77" spans="5:5">
      <c r="E77" s="49"/>
    </row>
    <row r="78" spans="5:5">
      <c r="E78" s="49"/>
    </row>
    <row r="79" spans="5:5">
      <c r="E79" s="49"/>
    </row>
    <row r="80" spans="5:5">
      <c r="E80" s="49"/>
    </row>
    <row r="81" spans="5:5">
      <c r="E81" s="49"/>
    </row>
    <row r="82" spans="5:5">
      <c r="E82" s="49"/>
    </row>
    <row r="83" spans="5:5">
      <c r="E83" s="49"/>
    </row>
    <row r="84" spans="5:5">
      <c r="E84" s="49"/>
    </row>
    <row r="85" spans="5:5">
      <c r="E85" s="49"/>
    </row>
    <row r="86" spans="5:5">
      <c r="E86" s="49"/>
    </row>
    <row r="87" spans="5:5">
      <c r="E87" s="49"/>
    </row>
    <row r="88" spans="5:5">
      <c r="E88" s="49"/>
    </row>
    <row r="89" spans="5:5">
      <c r="E89" s="49"/>
    </row>
    <row r="90" spans="5:5">
      <c r="E90" s="49"/>
    </row>
    <row r="91" spans="5:5">
      <c r="E91" s="49"/>
    </row>
    <row r="92" spans="5:5">
      <c r="E92" s="49"/>
    </row>
    <row r="93" spans="5:5">
      <c r="E93" s="49"/>
    </row>
    <row r="94" spans="5:5">
      <c r="E94" s="49"/>
    </row>
    <row r="95" spans="5:5">
      <c r="E95" s="49"/>
    </row>
    <row r="96" spans="5:5">
      <c r="E96" s="49"/>
    </row>
    <row r="97" spans="5:5">
      <c r="E97" s="49"/>
    </row>
    <row r="98" spans="5:5">
      <c r="E98" s="49"/>
    </row>
    <row r="99" spans="5:5">
      <c r="E99" s="49"/>
    </row>
    <row r="100" spans="5:5">
      <c r="E100" s="49"/>
    </row>
    <row r="101" spans="5:5">
      <c r="E101" s="49"/>
    </row>
    <row r="102" spans="5:5">
      <c r="E102" s="49"/>
    </row>
    <row r="103" spans="5:5">
      <c r="E103" s="49"/>
    </row>
    <row r="104" spans="5:5">
      <c r="E104" s="49"/>
    </row>
    <row r="105" spans="5:5">
      <c r="E105" s="49"/>
    </row>
    <row r="106" spans="5:5">
      <c r="E106" s="49"/>
    </row>
    <row r="107" spans="5:5">
      <c r="E107" s="49"/>
    </row>
    <row r="108" spans="5:5">
      <c r="E108" s="49"/>
    </row>
    <row r="109" spans="5:5">
      <c r="E109" s="49"/>
    </row>
    <row r="110" spans="5:5">
      <c r="E110" s="49"/>
    </row>
    <row r="111" spans="5:5">
      <c r="E111" s="49"/>
    </row>
    <row r="112" spans="5:5">
      <c r="E112" s="49"/>
    </row>
    <row r="113" spans="5:5">
      <c r="E113" s="49"/>
    </row>
    <row r="114" spans="5:5">
      <c r="E114" s="49"/>
    </row>
    <row r="115" spans="5:5">
      <c r="E115" s="49"/>
    </row>
    <row r="116" spans="5:5">
      <c r="E116" s="49"/>
    </row>
    <row r="117" spans="5:5">
      <c r="E117" s="49"/>
    </row>
    <row r="118" spans="5:5">
      <c r="E118" s="49"/>
    </row>
    <row r="119" spans="5:5">
      <c r="E119" s="49"/>
    </row>
    <row r="120" spans="5:5">
      <c r="E120" s="49"/>
    </row>
    <row r="121" spans="5:5">
      <c r="E121" s="49"/>
    </row>
    <row r="122" spans="5:5">
      <c r="E122" s="49"/>
    </row>
    <row r="123" spans="5:5">
      <c r="E123" s="49"/>
    </row>
    <row r="124" spans="5:5">
      <c r="E124" s="49"/>
    </row>
    <row r="125" spans="5:5">
      <c r="E125" s="49"/>
    </row>
    <row r="126" spans="5:5">
      <c r="E126" s="49"/>
    </row>
    <row r="127" spans="5:5">
      <c r="E127" s="49"/>
    </row>
    <row r="128" spans="5:5">
      <c r="E128" s="49"/>
    </row>
    <row r="129" spans="5:5">
      <c r="E129" s="49"/>
    </row>
    <row r="130" spans="5:5">
      <c r="E130" s="49"/>
    </row>
    <row r="131" spans="5:5">
      <c r="E131" s="49"/>
    </row>
    <row r="132" spans="5:5">
      <c r="E132" s="49"/>
    </row>
    <row r="133" spans="5:5">
      <c r="E133" s="49"/>
    </row>
    <row r="134" spans="5:5">
      <c r="E134" s="49"/>
    </row>
    <row r="135" spans="5:5">
      <c r="E135" s="49"/>
    </row>
    <row r="136" spans="5:5">
      <c r="E136" s="49"/>
    </row>
    <row r="137" spans="5:5">
      <c r="E137" s="49"/>
    </row>
    <row r="138" spans="5:5">
      <c r="E138" s="49"/>
    </row>
    <row r="139" spans="5:5">
      <c r="E139" s="49"/>
    </row>
    <row r="140" spans="5:5">
      <c r="E140" s="49"/>
    </row>
    <row r="141" spans="5:5">
      <c r="E141" s="49"/>
    </row>
    <row r="142" spans="5:5">
      <c r="E142" s="49"/>
    </row>
    <row r="143" spans="5:5">
      <c r="E143" s="49"/>
    </row>
    <row r="144" spans="5:5">
      <c r="E144" s="49"/>
    </row>
    <row r="145" spans="5:5">
      <c r="E145" s="49"/>
    </row>
    <row r="146" spans="5:5">
      <c r="E146" s="49"/>
    </row>
    <row r="147" spans="5:5">
      <c r="E147" s="49"/>
    </row>
    <row r="148" spans="5:5">
      <c r="E148" s="49"/>
    </row>
    <row r="149" spans="5:5">
      <c r="E149" s="49"/>
    </row>
    <row r="150" spans="5:5">
      <c r="E150" s="49"/>
    </row>
    <row r="151" spans="5:5">
      <c r="E151" s="49"/>
    </row>
    <row r="152" spans="5:5">
      <c r="E152" s="49"/>
    </row>
    <row r="153" spans="5:5">
      <c r="E153" s="49"/>
    </row>
    <row r="154" spans="5:5">
      <c r="E154" s="49"/>
    </row>
    <row r="155" spans="5:5">
      <c r="E155" s="49"/>
    </row>
    <row r="156" spans="5:5">
      <c r="E156" s="49"/>
    </row>
    <row r="157" spans="5:5">
      <c r="E157" s="49"/>
    </row>
    <row r="158" spans="5:5">
      <c r="E158" s="49"/>
    </row>
    <row r="159" spans="5:5">
      <c r="E159" s="49"/>
    </row>
    <row r="160" spans="5:5">
      <c r="E160" s="49"/>
    </row>
    <row r="161" spans="5:5">
      <c r="E161" s="49"/>
    </row>
    <row r="162" spans="5:5">
      <c r="E162" s="49"/>
    </row>
    <row r="163" spans="5:5">
      <c r="E163" s="49"/>
    </row>
    <row r="164" spans="5:5">
      <c r="E164" s="49"/>
    </row>
    <row r="165" spans="5:5">
      <c r="E165" s="49"/>
    </row>
    <row r="166" spans="5:5">
      <c r="E166" s="49"/>
    </row>
    <row r="167" spans="5:5">
      <c r="E167" s="49"/>
    </row>
    <row r="168" spans="5:5">
      <c r="E168" s="49"/>
    </row>
    <row r="169" spans="5:5">
      <c r="E169" s="49"/>
    </row>
    <row r="170" spans="5:5">
      <c r="E170" s="49"/>
    </row>
    <row r="171" spans="5:5">
      <c r="E171" s="49"/>
    </row>
    <row r="172" spans="5:5">
      <c r="E172" s="49"/>
    </row>
    <row r="173" spans="5:5">
      <c r="E173" s="49"/>
    </row>
    <row r="174" spans="5:5">
      <c r="E174" s="49"/>
    </row>
    <row r="175" spans="5:5">
      <c r="E175" s="49"/>
    </row>
    <row r="176" spans="5:5">
      <c r="E176" s="49"/>
    </row>
    <row r="177" spans="5:5">
      <c r="E177" s="49"/>
    </row>
    <row r="178" spans="5:5">
      <c r="E178" s="49"/>
    </row>
    <row r="179" spans="5:5">
      <c r="E179" s="49"/>
    </row>
    <row r="180" spans="5:5">
      <c r="E180" s="49"/>
    </row>
    <row r="181" spans="5:5">
      <c r="E181" s="49"/>
    </row>
    <row r="182" spans="5:5">
      <c r="E182" s="49"/>
    </row>
    <row r="183" spans="5:5">
      <c r="E183" s="49"/>
    </row>
    <row r="184" spans="5:5">
      <c r="E184" s="49"/>
    </row>
    <row r="185" spans="5:5">
      <c r="E185" s="49"/>
    </row>
    <row r="186" spans="5:5">
      <c r="E186" s="49"/>
    </row>
    <row r="187" spans="5:5">
      <c r="E187" s="49"/>
    </row>
    <row r="188" spans="5:5">
      <c r="E188" s="49"/>
    </row>
    <row r="189" spans="5:5">
      <c r="E189" s="49"/>
    </row>
  </sheetData>
  <mergeCells count="16">
    <mergeCell ref="A1:L1"/>
    <mergeCell ref="A3:C4"/>
    <mergeCell ref="E3:E4"/>
    <mergeCell ref="F3:F4"/>
    <mergeCell ref="G3:G4"/>
    <mergeCell ref="H3:H4"/>
    <mergeCell ref="I3:I4"/>
    <mergeCell ref="J3:J4"/>
    <mergeCell ref="K3:K4"/>
    <mergeCell ref="L3:L4"/>
    <mergeCell ref="A35:C35"/>
    <mergeCell ref="B46:L46"/>
    <mergeCell ref="A5:C5"/>
    <mergeCell ref="A6:C6"/>
    <mergeCell ref="A13:C13"/>
    <mergeCell ref="A24:C24"/>
  </mergeCells>
  <phoneticPr fontId="5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AV65538"/>
  <sheetViews>
    <sheetView view="pageBreakPreview" zoomScaleNormal="100" workbookViewId="0">
      <selection activeCell="J65" sqref="J65"/>
    </sheetView>
  </sheetViews>
  <sheetFormatPr defaultColWidth="9.109375" defaultRowHeight="15.6"/>
  <cols>
    <col min="1" max="1" width="2.33203125" style="699" customWidth="1"/>
    <col min="2" max="2" width="17.33203125" style="699" customWidth="1"/>
    <col min="3" max="3" width="2.33203125" style="699" customWidth="1"/>
    <col min="4" max="4" width="1.6640625" style="700" customWidth="1"/>
    <col min="5" max="5" width="10.5546875" style="681" hidden="1" customWidth="1"/>
    <col min="6" max="10" width="7.6640625" style="681" customWidth="1"/>
    <col min="11" max="13" width="6" style="681" customWidth="1"/>
    <col min="14" max="14" width="5.88671875" style="681" customWidth="1"/>
    <col min="15" max="15" width="8.88671875" style="681" customWidth="1"/>
    <col min="16" max="16" width="8.5546875" style="681" customWidth="1"/>
    <col min="17" max="17" width="8.6640625" style="681" customWidth="1"/>
    <col min="18" max="18" width="7.44140625" style="681" customWidth="1"/>
    <col min="19" max="19" width="5.5546875" style="681" customWidth="1"/>
    <col min="20" max="20" width="6" style="681" customWidth="1"/>
    <col min="21" max="21" width="5.33203125" style="681" customWidth="1"/>
    <col min="22" max="23" width="6" style="681" customWidth="1"/>
    <col min="24" max="24" width="5.88671875" style="681" customWidth="1"/>
    <col min="25" max="25" width="6.6640625" style="681" customWidth="1"/>
    <col min="26" max="26" width="5.33203125" style="681" customWidth="1"/>
    <col min="27" max="27" width="6.44140625" style="681" customWidth="1"/>
    <col min="28" max="28" width="4.88671875" style="681" customWidth="1"/>
    <col min="29" max="29" width="6.88671875" style="681" customWidth="1"/>
    <col min="30" max="30" width="6.6640625" style="681" customWidth="1"/>
    <col min="31" max="31" width="7.109375" style="681" customWidth="1"/>
    <col min="32" max="32" width="6.33203125" style="681" customWidth="1"/>
    <col min="33" max="33" width="5.109375" style="681" customWidth="1"/>
    <col min="34" max="16384" width="9.109375" style="681"/>
  </cols>
  <sheetData>
    <row r="1" spans="1:48" s="714" customFormat="1" ht="35.1" customHeight="1">
      <c r="A1" s="859"/>
      <c r="B1" s="859"/>
      <c r="C1" s="859"/>
      <c r="D1" s="859"/>
      <c r="E1" s="859"/>
      <c r="F1" s="808"/>
      <c r="G1" s="808"/>
      <c r="H1" s="808"/>
      <c r="I1" s="808"/>
      <c r="J1" s="808"/>
      <c r="N1" s="808"/>
      <c r="O1" s="809"/>
      <c r="P1" s="808" t="s">
        <v>1188</v>
      </c>
      <c r="Q1" s="809" t="s">
        <v>471</v>
      </c>
      <c r="U1" s="808"/>
      <c r="X1" s="808"/>
      <c r="Y1" s="809"/>
      <c r="AB1" s="809"/>
      <c r="AC1" s="809"/>
      <c r="AD1" s="809"/>
      <c r="AE1" s="809"/>
      <c r="AF1" s="809"/>
      <c r="AG1" s="809"/>
    </row>
    <row r="2" spans="1:48" ht="15.75" customHeight="1" thickBot="1">
      <c r="A2" s="681"/>
      <c r="B2" s="682"/>
      <c r="C2" s="682"/>
      <c r="D2" s="683"/>
      <c r="J2" s="684"/>
      <c r="K2" s="684"/>
      <c r="L2" s="684"/>
      <c r="M2" s="684"/>
      <c r="N2" s="684"/>
      <c r="O2" s="684"/>
      <c r="P2" s="684"/>
      <c r="Q2" s="686"/>
      <c r="R2" s="684"/>
      <c r="S2" s="684"/>
      <c r="T2" s="684"/>
      <c r="U2" s="684"/>
      <c r="V2" s="684"/>
      <c r="W2" s="684"/>
      <c r="X2" s="684"/>
      <c r="Y2" s="684"/>
      <c r="Z2" s="684"/>
      <c r="AA2" s="684"/>
      <c r="AB2" s="684"/>
      <c r="AC2" s="684"/>
      <c r="AD2" s="684"/>
      <c r="AE2" s="684"/>
      <c r="AF2" s="684"/>
      <c r="AG2" s="686" t="s">
        <v>514</v>
      </c>
    </row>
    <row r="3" spans="1:48" s="860" customFormat="1" ht="20.25" customHeight="1">
      <c r="A3" s="1405" t="s">
        <v>23</v>
      </c>
      <c r="B3" s="1405"/>
      <c r="C3" s="1405"/>
      <c r="D3" s="687"/>
      <c r="E3" s="1504" t="s">
        <v>2</v>
      </c>
      <c r="F3" s="1493" t="s">
        <v>24</v>
      </c>
      <c r="G3" s="1497" t="s">
        <v>2</v>
      </c>
      <c r="H3" s="1497" t="s">
        <v>452</v>
      </c>
      <c r="I3" s="1497" t="s">
        <v>472</v>
      </c>
      <c r="J3" s="1499" t="s">
        <v>453</v>
      </c>
      <c r="K3" s="1502" t="s">
        <v>504</v>
      </c>
      <c r="L3" s="1503"/>
      <c r="M3" s="1503"/>
      <c r="N3" s="1503"/>
      <c r="O3" s="1503"/>
      <c r="P3" s="1503"/>
      <c r="Q3" s="1496" t="s">
        <v>414</v>
      </c>
      <c r="R3" s="1496"/>
      <c r="U3" s="861"/>
      <c r="W3" s="862"/>
      <c r="X3" s="861"/>
      <c r="Y3" s="862"/>
      <c r="Z3" s="861"/>
      <c r="AA3" s="861"/>
      <c r="AB3" s="861"/>
      <c r="AC3" s="861"/>
      <c r="AD3" s="861"/>
      <c r="AE3" s="861"/>
      <c r="AF3" s="861"/>
      <c r="AG3" s="861"/>
    </row>
    <row r="4" spans="1:48" s="860" customFormat="1" ht="21.75" customHeight="1">
      <c r="A4" s="1406"/>
      <c r="B4" s="1406"/>
      <c r="C4" s="1406"/>
      <c r="D4" s="688"/>
      <c r="E4" s="1505"/>
      <c r="F4" s="1479"/>
      <c r="G4" s="1498"/>
      <c r="H4" s="1498"/>
      <c r="I4" s="1498"/>
      <c r="J4" s="1500"/>
      <c r="K4" s="1478" t="s">
        <v>532</v>
      </c>
      <c r="L4" s="1491"/>
      <c r="M4" s="1485"/>
      <c r="N4" s="1487" t="s">
        <v>454</v>
      </c>
      <c r="O4" s="1488"/>
      <c r="P4" s="1488"/>
      <c r="Q4" s="1489" t="s">
        <v>505</v>
      </c>
      <c r="R4" s="1489"/>
      <c r="S4" s="1489"/>
      <c r="T4" s="1489"/>
      <c r="U4" s="1489"/>
      <c r="V4" s="1489"/>
      <c r="W4" s="1489"/>
      <c r="X4" s="1490"/>
      <c r="Y4" s="1494" t="s">
        <v>451</v>
      </c>
      <c r="Z4" s="1478" t="s">
        <v>450</v>
      </c>
      <c r="AA4" s="1491"/>
      <c r="AB4" s="1491"/>
      <c r="AC4" s="1491"/>
      <c r="AD4" s="1485"/>
      <c r="AE4" s="1478" t="s">
        <v>455</v>
      </c>
      <c r="AF4" s="1485"/>
      <c r="AG4" s="1478" t="s">
        <v>144</v>
      </c>
    </row>
    <row r="5" spans="1:48" s="860" customFormat="1" ht="36.75" customHeight="1">
      <c r="A5" s="1406"/>
      <c r="B5" s="1406"/>
      <c r="C5" s="1406"/>
      <c r="D5" s="688"/>
      <c r="E5" s="1505"/>
      <c r="F5" s="1479"/>
      <c r="G5" s="1498"/>
      <c r="H5" s="1498"/>
      <c r="I5" s="1498"/>
      <c r="J5" s="1500"/>
      <c r="K5" s="1480"/>
      <c r="L5" s="1492"/>
      <c r="M5" s="1486"/>
      <c r="N5" s="1481" t="s">
        <v>506</v>
      </c>
      <c r="O5" s="1481"/>
      <c r="P5" s="1481"/>
      <c r="Q5" s="1481" t="s">
        <v>510</v>
      </c>
      <c r="R5" s="1481"/>
      <c r="S5" s="1482" t="s">
        <v>507</v>
      </c>
      <c r="T5" s="1483"/>
      <c r="U5" s="1484" t="s">
        <v>508</v>
      </c>
      <c r="V5" s="1482"/>
      <c r="W5" s="1483"/>
      <c r="X5" s="863" t="s">
        <v>509</v>
      </c>
      <c r="Y5" s="1495"/>
      <c r="Z5" s="1480"/>
      <c r="AA5" s="1492"/>
      <c r="AB5" s="1492"/>
      <c r="AC5" s="1492"/>
      <c r="AD5" s="1486"/>
      <c r="AE5" s="1480"/>
      <c r="AF5" s="1486"/>
      <c r="AG5" s="1479"/>
    </row>
    <row r="6" spans="1:48" s="866" customFormat="1" ht="99.75" customHeight="1">
      <c r="A6" s="1407"/>
      <c r="B6" s="1407"/>
      <c r="C6" s="1407"/>
      <c r="D6" s="689"/>
      <c r="E6" s="1506"/>
      <c r="F6" s="1480"/>
      <c r="G6" s="1495"/>
      <c r="H6" s="1495"/>
      <c r="I6" s="1495"/>
      <c r="J6" s="1501"/>
      <c r="K6" s="864" t="s">
        <v>449</v>
      </c>
      <c r="L6" s="864" t="s">
        <v>530</v>
      </c>
      <c r="M6" s="864" t="s">
        <v>531</v>
      </c>
      <c r="N6" s="864" t="s">
        <v>457</v>
      </c>
      <c r="O6" s="865" t="s">
        <v>463</v>
      </c>
      <c r="P6" s="865" t="s">
        <v>460</v>
      </c>
      <c r="Q6" s="865" t="s">
        <v>462</v>
      </c>
      <c r="R6" s="865" t="s">
        <v>464</v>
      </c>
      <c r="S6" s="865" t="s">
        <v>465</v>
      </c>
      <c r="T6" s="865" t="s">
        <v>1061</v>
      </c>
      <c r="U6" s="865" t="s">
        <v>459</v>
      </c>
      <c r="V6" s="865" t="s">
        <v>461</v>
      </c>
      <c r="W6" s="865" t="s">
        <v>456</v>
      </c>
      <c r="X6" s="865" t="s">
        <v>458</v>
      </c>
      <c r="Y6" s="865" t="s">
        <v>466</v>
      </c>
      <c r="Z6" s="865" t="s">
        <v>467</v>
      </c>
      <c r="AA6" s="865" t="s">
        <v>628</v>
      </c>
      <c r="AB6" s="865" t="s">
        <v>468</v>
      </c>
      <c r="AC6" s="865" t="s">
        <v>629</v>
      </c>
      <c r="AD6" s="865" t="s">
        <v>630</v>
      </c>
      <c r="AE6" s="865" t="s">
        <v>469</v>
      </c>
      <c r="AF6" s="865" t="s">
        <v>470</v>
      </c>
      <c r="AG6" s="1480"/>
    </row>
    <row r="7" spans="1:48" s="812" customFormat="1" ht="24.9" hidden="1" customHeight="1">
      <c r="A7" s="1475" t="s">
        <v>965</v>
      </c>
      <c r="B7" s="1475"/>
      <c r="C7" s="1475"/>
      <c r="D7" s="690"/>
      <c r="E7" s="811" t="s">
        <v>14</v>
      </c>
      <c r="F7" s="811" t="s">
        <v>14</v>
      </c>
      <c r="G7" s="811"/>
      <c r="H7" s="811" t="s">
        <v>14</v>
      </c>
      <c r="I7" s="811"/>
      <c r="J7" s="811"/>
      <c r="K7" s="811"/>
      <c r="L7" s="811"/>
      <c r="M7" s="811"/>
      <c r="N7" s="811"/>
      <c r="O7" s="811"/>
      <c r="P7" s="811"/>
      <c r="Q7" s="811" t="s">
        <v>14</v>
      </c>
      <c r="R7" s="811"/>
      <c r="S7" s="811" t="s">
        <v>14</v>
      </c>
      <c r="T7" s="811"/>
      <c r="U7" s="811"/>
      <c r="V7" s="811"/>
      <c r="W7" s="811"/>
      <c r="X7" s="811"/>
      <c r="Y7" s="811"/>
      <c r="Z7" s="811"/>
      <c r="AA7" s="811"/>
      <c r="AB7" s="811"/>
      <c r="AC7" s="811"/>
      <c r="AD7" s="811"/>
      <c r="AE7" s="811"/>
      <c r="AF7" s="867" t="s">
        <v>14</v>
      </c>
    </row>
    <row r="8" spans="1:48" s="812" customFormat="1" ht="24.9" hidden="1" customHeight="1">
      <c r="A8" s="1443" t="s">
        <v>835</v>
      </c>
      <c r="B8" s="1443"/>
      <c r="C8" s="1443"/>
      <c r="D8" s="813"/>
      <c r="E8" s="814" t="s">
        <v>14</v>
      </c>
      <c r="F8" s="811" t="s">
        <v>14</v>
      </c>
      <c r="G8" s="811"/>
      <c r="H8" s="811" t="s">
        <v>14</v>
      </c>
      <c r="I8" s="811"/>
      <c r="J8" s="811"/>
      <c r="K8" s="811"/>
      <c r="L8" s="811"/>
      <c r="M8" s="811"/>
      <c r="N8" s="811"/>
      <c r="O8" s="811"/>
      <c r="P8" s="811"/>
      <c r="Q8" s="811" t="s">
        <v>14</v>
      </c>
      <c r="R8" s="811"/>
      <c r="S8" s="811" t="s">
        <v>14</v>
      </c>
      <c r="T8" s="811"/>
      <c r="U8" s="811"/>
      <c r="V8" s="811"/>
      <c r="W8" s="811"/>
      <c r="X8" s="811"/>
      <c r="Y8" s="811"/>
      <c r="Z8" s="811"/>
      <c r="AA8" s="811"/>
      <c r="AB8" s="811"/>
      <c r="AC8" s="811"/>
      <c r="AD8" s="811"/>
      <c r="AE8" s="811"/>
      <c r="AF8" s="811" t="s">
        <v>14</v>
      </c>
    </row>
    <row r="9" spans="1:48" s="812" customFormat="1" ht="3.75" hidden="1" customHeight="1">
      <c r="A9" s="1443" t="s">
        <v>873</v>
      </c>
      <c r="B9" s="1443"/>
      <c r="C9" s="1443"/>
      <c r="D9" s="813"/>
      <c r="E9" s="815">
        <v>17631</v>
      </c>
      <c r="F9" s="811" t="s">
        <v>14</v>
      </c>
      <c r="G9" s="811"/>
      <c r="H9" s="811" t="s">
        <v>14</v>
      </c>
      <c r="I9" s="811"/>
      <c r="J9" s="811"/>
      <c r="K9" s="811"/>
      <c r="L9" s="811"/>
      <c r="M9" s="811"/>
      <c r="N9" s="811"/>
      <c r="O9" s="811"/>
      <c r="P9" s="811"/>
      <c r="Q9" s="811" t="s">
        <v>14</v>
      </c>
      <c r="R9" s="811"/>
      <c r="S9" s="811" t="s">
        <v>14</v>
      </c>
      <c r="T9" s="811"/>
      <c r="U9" s="811"/>
      <c r="V9" s="811"/>
      <c r="W9" s="811"/>
      <c r="X9" s="811"/>
      <c r="Y9" s="811"/>
      <c r="Z9" s="811"/>
      <c r="AA9" s="811"/>
      <c r="AB9" s="811"/>
      <c r="AC9" s="811"/>
      <c r="AD9" s="811"/>
      <c r="AE9" s="811"/>
      <c r="AF9" s="811" t="s">
        <v>14</v>
      </c>
    </row>
    <row r="10" spans="1:48" s="812" customFormat="1" ht="18" hidden="1" customHeight="1">
      <c r="A10" s="1443" t="s">
        <v>874</v>
      </c>
      <c r="B10" s="1443"/>
      <c r="C10" s="1443"/>
      <c r="D10" s="813"/>
      <c r="E10" s="816"/>
      <c r="F10" s="817" t="s">
        <v>15</v>
      </c>
      <c r="G10" s="818"/>
      <c r="H10" s="819" t="s">
        <v>15</v>
      </c>
      <c r="I10" s="819"/>
      <c r="J10" s="819"/>
      <c r="K10" s="819"/>
      <c r="L10" s="819"/>
      <c r="M10" s="819"/>
      <c r="N10" s="819" t="s">
        <v>15</v>
      </c>
      <c r="O10" s="819"/>
      <c r="P10" s="819" t="s">
        <v>15</v>
      </c>
      <c r="Q10" s="819" t="s">
        <v>15</v>
      </c>
      <c r="R10" s="819" t="s">
        <v>15</v>
      </c>
      <c r="S10" s="819" t="s">
        <v>15</v>
      </c>
      <c r="T10" s="819" t="s">
        <v>15</v>
      </c>
      <c r="U10" s="819" t="s">
        <v>15</v>
      </c>
      <c r="V10" s="819" t="s">
        <v>15</v>
      </c>
      <c r="W10" s="819" t="s">
        <v>15</v>
      </c>
      <c r="X10" s="819" t="s">
        <v>15</v>
      </c>
      <c r="Y10" s="819"/>
      <c r="Z10" s="819" t="s">
        <v>15</v>
      </c>
      <c r="AA10" s="819"/>
      <c r="AB10" s="819"/>
      <c r="AC10" s="819"/>
      <c r="AD10" s="819"/>
      <c r="AE10" s="819" t="s">
        <v>15</v>
      </c>
      <c r="AF10" s="819" t="s">
        <v>15</v>
      </c>
    </row>
    <row r="11" spans="1:48" s="812" customFormat="1" ht="18" hidden="1" customHeight="1">
      <c r="A11" s="1443" t="s">
        <v>875</v>
      </c>
      <c r="B11" s="1443"/>
      <c r="C11" s="1443"/>
      <c r="D11" s="813"/>
      <c r="E11" s="816"/>
      <c r="F11" s="820" t="s">
        <v>15</v>
      </c>
      <c r="G11" s="819"/>
      <c r="H11" s="819" t="s">
        <v>15</v>
      </c>
      <c r="I11" s="819"/>
      <c r="J11" s="819"/>
      <c r="K11" s="819"/>
      <c r="L11" s="819"/>
      <c r="M11" s="819"/>
      <c r="N11" s="819" t="s">
        <v>15</v>
      </c>
      <c r="O11" s="819"/>
      <c r="P11" s="819" t="s">
        <v>15</v>
      </c>
      <c r="Q11" s="819" t="s">
        <v>15</v>
      </c>
      <c r="R11" s="819" t="s">
        <v>15</v>
      </c>
      <c r="S11" s="819" t="s">
        <v>15</v>
      </c>
      <c r="T11" s="819" t="s">
        <v>15</v>
      </c>
      <c r="U11" s="819" t="s">
        <v>15</v>
      </c>
      <c r="V11" s="819" t="s">
        <v>15</v>
      </c>
      <c r="W11" s="819" t="s">
        <v>15</v>
      </c>
      <c r="X11" s="819" t="s">
        <v>15</v>
      </c>
      <c r="Y11" s="819"/>
      <c r="Z11" s="819" t="s">
        <v>15</v>
      </c>
      <c r="AA11" s="819"/>
      <c r="AB11" s="819"/>
      <c r="AC11" s="819"/>
      <c r="AD11" s="819"/>
      <c r="AE11" s="819" t="s">
        <v>15</v>
      </c>
      <c r="AF11" s="819" t="s">
        <v>15</v>
      </c>
    </row>
    <row r="12" spans="1:48" s="812" customFormat="1" ht="18" hidden="1" customHeight="1">
      <c r="A12" s="1443" t="s">
        <v>876</v>
      </c>
      <c r="B12" s="1443"/>
      <c r="C12" s="1443"/>
      <c r="D12" s="813"/>
      <c r="E12" s="816"/>
      <c r="F12" s="820" t="s">
        <v>15</v>
      </c>
      <c r="G12" s="819"/>
      <c r="H12" s="819" t="s">
        <v>15</v>
      </c>
      <c r="I12" s="819"/>
      <c r="J12" s="819"/>
      <c r="K12" s="819"/>
      <c r="L12" s="819"/>
      <c r="M12" s="819"/>
      <c r="N12" s="819" t="s">
        <v>15</v>
      </c>
      <c r="O12" s="819" t="s">
        <v>15</v>
      </c>
      <c r="P12" s="819" t="s">
        <v>15</v>
      </c>
      <c r="Q12" s="819" t="s">
        <v>15</v>
      </c>
      <c r="R12" s="819" t="s">
        <v>15</v>
      </c>
      <c r="S12" s="819" t="s">
        <v>15</v>
      </c>
      <c r="T12" s="819" t="s">
        <v>15</v>
      </c>
      <c r="U12" s="819" t="s">
        <v>15</v>
      </c>
      <c r="V12" s="819" t="s">
        <v>15</v>
      </c>
      <c r="W12" s="819" t="s">
        <v>15</v>
      </c>
      <c r="X12" s="819" t="s">
        <v>15</v>
      </c>
      <c r="Y12" s="819"/>
      <c r="Z12" s="819" t="s">
        <v>15</v>
      </c>
      <c r="AA12" s="819"/>
      <c r="AB12" s="819"/>
      <c r="AC12" s="819"/>
      <c r="AD12" s="819"/>
      <c r="AE12" s="819" t="s">
        <v>15</v>
      </c>
      <c r="AF12" s="819" t="s">
        <v>15</v>
      </c>
    </row>
    <row r="13" spans="1:48" s="812" customFormat="1" ht="18" hidden="1" customHeight="1">
      <c r="A13" s="1443" t="s">
        <v>877</v>
      </c>
      <c r="B13" s="1443"/>
      <c r="C13" s="1443"/>
      <c r="D13" s="813"/>
      <c r="E13" s="816"/>
      <c r="F13" s="820" t="s">
        <v>15</v>
      </c>
      <c r="G13" s="819"/>
      <c r="H13" s="819" t="s">
        <v>15</v>
      </c>
      <c r="I13" s="819"/>
      <c r="J13" s="819"/>
      <c r="K13" s="819"/>
      <c r="L13" s="819"/>
      <c r="M13" s="819"/>
      <c r="N13" s="819" t="s">
        <v>15</v>
      </c>
      <c r="O13" s="819" t="s">
        <v>15</v>
      </c>
      <c r="P13" s="819" t="s">
        <v>15</v>
      </c>
      <c r="Q13" s="819" t="s">
        <v>15</v>
      </c>
      <c r="R13" s="819" t="s">
        <v>15</v>
      </c>
      <c r="S13" s="819" t="s">
        <v>15</v>
      </c>
      <c r="T13" s="819" t="s">
        <v>15</v>
      </c>
      <c r="U13" s="819" t="s">
        <v>15</v>
      </c>
      <c r="V13" s="819" t="s">
        <v>15</v>
      </c>
      <c r="W13" s="819" t="s">
        <v>15</v>
      </c>
      <c r="X13" s="819" t="s">
        <v>15</v>
      </c>
      <c r="Y13" s="819"/>
      <c r="Z13" s="819" t="s">
        <v>15</v>
      </c>
      <c r="AA13" s="819"/>
      <c r="AB13" s="819"/>
      <c r="AC13" s="819"/>
      <c r="AD13" s="819"/>
      <c r="AE13" s="819" t="s">
        <v>15</v>
      </c>
      <c r="AF13" s="819" t="s">
        <v>15</v>
      </c>
    </row>
    <row r="14" spans="1:48" s="870" customFormat="1" ht="14.4" hidden="1" customHeight="1">
      <c r="A14" s="1508" t="s">
        <v>1062</v>
      </c>
      <c r="B14" s="1508"/>
      <c r="C14" s="1508"/>
      <c r="D14" s="868"/>
      <c r="E14" s="869"/>
      <c r="F14" s="821">
        <v>0</v>
      </c>
      <c r="G14" s="821">
        <v>0</v>
      </c>
      <c r="H14" s="821">
        <v>0</v>
      </c>
      <c r="I14" s="821">
        <v>0</v>
      </c>
      <c r="J14" s="821">
        <v>0</v>
      </c>
      <c r="K14" s="821">
        <v>0</v>
      </c>
      <c r="L14" s="821">
        <v>0</v>
      </c>
      <c r="M14" s="821">
        <v>0</v>
      </c>
      <c r="N14" s="821">
        <v>0</v>
      </c>
      <c r="O14" s="821">
        <v>0</v>
      </c>
      <c r="P14" s="821">
        <v>0</v>
      </c>
      <c r="Q14" s="821">
        <v>0</v>
      </c>
      <c r="R14" s="821">
        <v>0</v>
      </c>
      <c r="S14" s="821">
        <v>0</v>
      </c>
      <c r="T14" s="821">
        <v>0</v>
      </c>
      <c r="U14" s="821">
        <v>0</v>
      </c>
      <c r="V14" s="821">
        <v>0</v>
      </c>
      <c r="W14" s="821">
        <v>0</v>
      </c>
      <c r="X14" s="821">
        <v>0</v>
      </c>
      <c r="Y14" s="821">
        <v>0</v>
      </c>
      <c r="Z14" s="821">
        <v>0</v>
      </c>
      <c r="AA14" s="821">
        <v>0</v>
      </c>
      <c r="AB14" s="821">
        <v>0</v>
      </c>
      <c r="AC14" s="821"/>
      <c r="AD14" s="821"/>
      <c r="AE14" s="821">
        <v>0</v>
      </c>
      <c r="AF14" s="821">
        <v>0</v>
      </c>
      <c r="AG14" s="821">
        <v>0</v>
      </c>
    </row>
    <row r="15" spans="1:48" s="870" customFormat="1" ht="14.4" hidden="1" customHeight="1">
      <c r="A15" s="1508" t="s">
        <v>1063</v>
      </c>
      <c r="B15" s="1508"/>
      <c r="C15" s="1508"/>
      <c r="D15" s="871"/>
      <c r="E15" s="869"/>
      <c r="F15" s="872">
        <v>13306.805675435782</v>
      </c>
      <c r="G15" s="821">
        <v>0</v>
      </c>
      <c r="H15" s="821">
        <v>0</v>
      </c>
      <c r="I15" s="821">
        <v>0</v>
      </c>
      <c r="J15" s="821">
        <v>0</v>
      </c>
      <c r="K15" s="821">
        <v>0</v>
      </c>
      <c r="L15" s="821">
        <v>0</v>
      </c>
      <c r="M15" s="821">
        <v>0</v>
      </c>
      <c r="N15" s="821">
        <v>89.387306497404097</v>
      </c>
      <c r="O15" s="821">
        <v>0</v>
      </c>
      <c r="P15" s="821">
        <v>3.1301727917989415</v>
      </c>
      <c r="Q15" s="821">
        <v>11.986427230317434</v>
      </c>
      <c r="R15" s="821">
        <v>22.066757638551582</v>
      </c>
      <c r="S15" s="821">
        <v>3.5477033907083655</v>
      </c>
      <c r="T15" s="821">
        <v>2.9313453169358898</v>
      </c>
      <c r="U15" s="821">
        <v>5.9867719100767083</v>
      </c>
      <c r="V15" s="821">
        <v>2.0183679973985429</v>
      </c>
      <c r="W15" s="821">
        <v>10.468433554229703</v>
      </c>
      <c r="X15" s="821">
        <v>13.078611808773944</v>
      </c>
      <c r="Y15" s="821">
        <v>0</v>
      </c>
      <c r="Z15" s="821">
        <v>12.696113554332074</v>
      </c>
      <c r="AA15" s="821">
        <v>0</v>
      </c>
      <c r="AB15" s="821">
        <v>0</v>
      </c>
      <c r="AC15" s="821"/>
      <c r="AD15" s="821"/>
      <c r="AE15" s="821">
        <v>12.293131397638376</v>
      </c>
      <c r="AF15" s="821">
        <v>3.1448369015796138</v>
      </c>
      <c r="AG15" s="821">
        <v>0.96448994730876114</v>
      </c>
      <c r="AI15" s="873">
        <v>37821.157034315154</v>
      </c>
      <c r="AJ15" s="873">
        <v>5262.0097350447904</v>
      </c>
      <c r="AK15" s="873">
        <v>2401.8193129164451</v>
      </c>
      <c r="AL15" s="873">
        <v>805.74092168702782</v>
      </c>
      <c r="AM15" s="873">
        <v>1416.2579884272275</v>
      </c>
      <c r="AN15" s="873">
        <v>1184.8279711403791</v>
      </c>
      <c r="AO15" s="873">
        <v>4190.8554209641006</v>
      </c>
      <c r="AP15" s="873">
        <v>5124.9009350293363</v>
      </c>
      <c r="AQ15" s="873">
        <v>4939.0683065591302</v>
      </c>
      <c r="AR15" s="873">
        <v>1264.1115740069065</v>
      </c>
      <c r="AS15" s="873">
        <v>8889.1793922804954</v>
      </c>
      <c r="AT15" s="873">
        <v>1267.3128964307723</v>
      </c>
      <c r="AU15" s="873">
        <v>4822.1812376108237</v>
      </c>
      <c r="AV15" s="873">
        <v>451.41132620188182</v>
      </c>
    </row>
    <row r="16" spans="1:48" s="870" customFormat="1" ht="14.4" hidden="1" customHeight="1">
      <c r="A16" s="1508" t="s">
        <v>1064</v>
      </c>
      <c r="B16" s="1508"/>
      <c r="C16" s="1508"/>
      <c r="D16" s="871"/>
      <c r="E16" s="869"/>
      <c r="F16" s="872">
        <v>13388.599999999999</v>
      </c>
      <c r="G16" s="821">
        <v>100</v>
      </c>
      <c r="H16" s="821">
        <v>44.272023183540469</v>
      </c>
      <c r="I16" s="821">
        <v>55.727976816459531</v>
      </c>
      <c r="J16" s="874">
        <v>7461.1959040484999</v>
      </c>
      <c r="K16" s="821">
        <v>0</v>
      </c>
      <c r="L16" s="821">
        <v>0</v>
      </c>
      <c r="M16" s="821">
        <v>0</v>
      </c>
      <c r="N16" s="821">
        <v>72.754071584010973</v>
      </c>
      <c r="O16" s="821">
        <v>0</v>
      </c>
      <c r="P16" s="821">
        <v>4.3047699876458649</v>
      </c>
      <c r="Q16" s="821">
        <v>16.421158869775205</v>
      </c>
      <c r="R16" s="821">
        <v>22.684663361883505</v>
      </c>
      <c r="S16" s="821">
        <v>20.746540945309274</v>
      </c>
      <c r="T16" s="821">
        <v>16.892983622879608</v>
      </c>
      <c r="U16" s="821">
        <v>5.2556807693969301</v>
      </c>
      <c r="V16" s="821">
        <v>10.182572879320325</v>
      </c>
      <c r="W16" s="821">
        <v>5.4286107867814311</v>
      </c>
      <c r="X16" s="821">
        <v>3.2758190174816906</v>
      </c>
      <c r="Y16" s="821">
        <v>0</v>
      </c>
      <c r="Z16" s="821">
        <v>4.4201943725553878</v>
      </c>
      <c r="AA16" s="821">
        <v>0</v>
      </c>
      <c r="AB16" s="821">
        <v>0</v>
      </c>
      <c r="AC16" s="821"/>
      <c r="AD16" s="821"/>
      <c r="AE16" s="821">
        <v>1.7472881448277373</v>
      </c>
      <c r="AF16" s="821">
        <v>4.2554360848153694</v>
      </c>
      <c r="AG16" s="821">
        <v>2.2085581196620341</v>
      </c>
      <c r="AI16" s="873">
        <v>37821.157034315154</v>
      </c>
      <c r="AJ16" s="873">
        <v>5262.0097350447904</v>
      </c>
      <c r="AK16" s="873">
        <v>2401.8193129164451</v>
      </c>
      <c r="AL16" s="873">
        <v>805.74092168702782</v>
      </c>
      <c r="AM16" s="873">
        <v>1416.2579884272275</v>
      </c>
      <c r="AN16" s="873">
        <v>1184.8279711403791</v>
      </c>
      <c r="AO16" s="873">
        <v>4190.8554209641006</v>
      </c>
      <c r="AP16" s="873">
        <v>5124.9009350293363</v>
      </c>
      <c r="AQ16" s="873">
        <v>4939.0683065591302</v>
      </c>
      <c r="AR16" s="873">
        <v>1264.1115740069065</v>
      </c>
      <c r="AS16" s="873">
        <v>8889.1793922804954</v>
      </c>
      <c r="AT16" s="873">
        <v>1267.3128964307723</v>
      </c>
      <c r="AU16" s="873">
        <v>4822.1812376108237</v>
      </c>
      <c r="AV16" s="873">
        <v>451.41132620188182</v>
      </c>
    </row>
    <row r="17" spans="1:48" s="870" customFormat="1" ht="14.4" hidden="1" customHeight="1">
      <c r="A17" s="1507" t="s">
        <v>1065</v>
      </c>
      <c r="B17" s="1507"/>
      <c r="C17" s="1507"/>
      <c r="D17" s="871"/>
      <c r="E17" s="869"/>
      <c r="F17" s="872">
        <v>13660.999999999885</v>
      </c>
      <c r="G17" s="821">
        <v>100</v>
      </c>
      <c r="H17" s="821">
        <v>47.415059761583208</v>
      </c>
      <c r="I17" s="821">
        <v>52.584940238416792</v>
      </c>
      <c r="J17" s="874">
        <v>7183.6286859700576</v>
      </c>
      <c r="K17" s="821">
        <v>0</v>
      </c>
      <c r="L17" s="821">
        <v>0</v>
      </c>
      <c r="M17" s="821">
        <v>0</v>
      </c>
      <c r="N17" s="821">
        <v>68.691447203025845</v>
      </c>
      <c r="O17" s="821">
        <v>0</v>
      </c>
      <c r="P17" s="821">
        <v>7.6578695783354647</v>
      </c>
      <c r="Q17" s="821">
        <v>15.204715246898267</v>
      </c>
      <c r="R17" s="821">
        <v>18.162671037116887</v>
      </c>
      <c r="S17" s="821">
        <v>16.682481326325536</v>
      </c>
      <c r="T17" s="821">
        <v>16.500962201156188</v>
      </c>
      <c r="U17" s="821">
        <v>4.6452452624764202</v>
      </c>
      <c r="V17" s="821">
        <v>10.691681021899779</v>
      </c>
      <c r="W17" s="821">
        <v>5.2410202996180804</v>
      </c>
      <c r="X17" s="821">
        <v>4.1944641418398678</v>
      </c>
      <c r="Y17" s="821">
        <v>0</v>
      </c>
      <c r="Z17" s="821">
        <v>3.3024016868467041</v>
      </c>
      <c r="AA17" s="821">
        <v>0</v>
      </c>
      <c r="AB17" s="821">
        <v>0</v>
      </c>
      <c r="AC17" s="821"/>
      <c r="AD17" s="821"/>
      <c r="AE17" s="821">
        <v>2.1423933103548416</v>
      </c>
      <c r="AF17" s="821">
        <v>3.6455837980908412</v>
      </c>
      <c r="AG17" s="821">
        <v>3.0668664652815281</v>
      </c>
      <c r="AI17" s="873"/>
      <c r="AJ17" s="873"/>
      <c r="AK17" s="873"/>
      <c r="AL17" s="873"/>
      <c r="AM17" s="873"/>
      <c r="AN17" s="873"/>
      <c r="AO17" s="873"/>
      <c r="AP17" s="873"/>
      <c r="AQ17" s="873"/>
      <c r="AR17" s="873"/>
      <c r="AS17" s="873"/>
      <c r="AT17" s="873"/>
      <c r="AU17" s="873"/>
      <c r="AV17" s="873"/>
    </row>
    <row r="18" spans="1:48" s="870" customFormat="1" ht="14.4" hidden="1" customHeight="1">
      <c r="A18" s="1507" t="s">
        <v>1066</v>
      </c>
      <c r="B18" s="1507"/>
      <c r="C18" s="1507"/>
      <c r="D18" s="871"/>
      <c r="E18" s="869"/>
      <c r="F18" s="851">
        <v>13884.2158</v>
      </c>
      <c r="G18" s="852">
        <v>100</v>
      </c>
      <c r="H18" s="852">
        <v>41.530432140000002</v>
      </c>
      <c r="I18" s="852">
        <v>58.469567859999998</v>
      </c>
      <c r="J18" s="875">
        <v>8118.0409790098411</v>
      </c>
      <c r="K18" s="852">
        <v>0</v>
      </c>
      <c r="L18" s="852">
        <v>0</v>
      </c>
      <c r="M18" s="852">
        <v>0</v>
      </c>
      <c r="N18" s="852">
        <v>69.649666513247894</v>
      </c>
      <c r="O18" s="852">
        <v>22.360448489132022</v>
      </c>
      <c r="P18" s="852">
        <v>6.894324655904831</v>
      </c>
      <c r="Q18" s="852">
        <v>13.586593478058738</v>
      </c>
      <c r="R18" s="852">
        <v>12.767295419244322</v>
      </c>
      <c r="S18" s="852">
        <v>16.583388136761723</v>
      </c>
      <c r="T18" s="852">
        <v>15.616586956853213</v>
      </c>
      <c r="U18" s="852">
        <v>4.4420642710275153</v>
      </c>
      <c r="V18" s="852">
        <v>12.367962034214292</v>
      </c>
      <c r="W18" s="852">
        <v>6.3407367585057637</v>
      </c>
      <c r="X18" s="852">
        <v>5.5282894858677745</v>
      </c>
      <c r="Y18" s="852">
        <v>0</v>
      </c>
      <c r="Z18" s="852">
        <v>2.1946525381094335</v>
      </c>
      <c r="AA18" s="852">
        <v>0</v>
      </c>
      <c r="AB18" s="852">
        <v>0</v>
      </c>
      <c r="AC18" s="852">
        <v>0</v>
      </c>
      <c r="AD18" s="852">
        <v>0</v>
      </c>
      <c r="AE18" s="852">
        <v>3.8619273316467315</v>
      </c>
      <c r="AF18" s="852">
        <v>5.5833632242395934</v>
      </c>
      <c r="AG18" s="852">
        <v>1.762135304142662</v>
      </c>
      <c r="AI18" s="873"/>
      <c r="AJ18" s="873"/>
      <c r="AK18" s="873"/>
      <c r="AL18" s="873"/>
      <c r="AM18" s="873"/>
      <c r="AN18" s="873"/>
      <c r="AO18" s="873"/>
      <c r="AP18" s="873"/>
      <c r="AQ18" s="873"/>
      <c r="AR18" s="873"/>
      <c r="AS18" s="873"/>
      <c r="AT18" s="873"/>
      <c r="AU18" s="873"/>
      <c r="AV18" s="873"/>
    </row>
    <row r="19" spans="1:48" s="870" customFormat="1" ht="14.4" hidden="1" customHeight="1">
      <c r="A19" s="1507" t="s">
        <v>1067</v>
      </c>
      <c r="B19" s="1507"/>
      <c r="C19" s="1507"/>
      <c r="D19" s="868"/>
      <c r="E19" s="869"/>
      <c r="F19" s="876">
        <v>0</v>
      </c>
      <c r="G19" s="852">
        <v>0</v>
      </c>
      <c r="H19" s="852">
        <v>0</v>
      </c>
      <c r="I19" s="852">
        <v>0</v>
      </c>
      <c r="J19" s="876">
        <v>0</v>
      </c>
      <c r="K19" s="852">
        <v>0</v>
      </c>
      <c r="L19" s="852">
        <v>0</v>
      </c>
      <c r="M19" s="852">
        <v>0</v>
      </c>
      <c r="N19" s="852">
        <v>0</v>
      </c>
      <c r="O19" s="852">
        <v>0</v>
      </c>
      <c r="P19" s="852">
        <v>0</v>
      </c>
      <c r="Q19" s="852">
        <v>0</v>
      </c>
      <c r="R19" s="852">
        <v>0</v>
      </c>
      <c r="S19" s="852">
        <v>0</v>
      </c>
      <c r="T19" s="852">
        <v>0</v>
      </c>
      <c r="U19" s="852">
        <v>0</v>
      </c>
      <c r="V19" s="852">
        <v>0</v>
      </c>
      <c r="W19" s="852">
        <v>0</v>
      </c>
      <c r="X19" s="852">
        <v>0</v>
      </c>
      <c r="Y19" s="852">
        <v>0</v>
      </c>
      <c r="Z19" s="852">
        <v>0</v>
      </c>
      <c r="AA19" s="852">
        <v>0</v>
      </c>
      <c r="AB19" s="852">
        <v>0</v>
      </c>
      <c r="AC19" s="852">
        <v>0</v>
      </c>
      <c r="AD19" s="852">
        <v>0</v>
      </c>
      <c r="AE19" s="852">
        <v>0</v>
      </c>
      <c r="AF19" s="852">
        <v>0</v>
      </c>
      <c r="AG19" s="852">
        <v>0</v>
      </c>
      <c r="AI19" s="873"/>
      <c r="AJ19" s="873"/>
      <c r="AK19" s="873"/>
      <c r="AL19" s="873"/>
      <c r="AM19" s="873"/>
      <c r="AN19" s="873"/>
      <c r="AO19" s="873"/>
      <c r="AP19" s="873"/>
      <c r="AQ19" s="873"/>
      <c r="AR19" s="873"/>
      <c r="AS19" s="873"/>
      <c r="AT19" s="873"/>
      <c r="AU19" s="873"/>
      <c r="AV19" s="873"/>
    </row>
    <row r="20" spans="1:48" s="870" customFormat="1" ht="14.4" customHeight="1">
      <c r="A20" s="1507" t="s">
        <v>1068</v>
      </c>
      <c r="B20" s="1507"/>
      <c r="C20" s="1507"/>
      <c r="D20" s="871"/>
      <c r="E20" s="869"/>
      <c r="F20" s="851">
        <v>14412</v>
      </c>
      <c r="G20" s="852">
        <v>100</v>
      </c>
      <c r="H20" s="852">
        <v>51.891124580000003</v>
      </c>
      <c r="I20" s="852">
        <v>48.108875419999997</v>
      </c>
      <c r="J20" s="875">
        <v>7478.5488750000004</v>
      </c>
      <c r="K20" s="852">
        <v>4.014470084</v>
      </c>
      <c r="L20" s="852">
        <v>0</v>
      </c>
      <c r="M20" s="852">
        <v>0</v>
      </c>
      <c r="N20" s="852">
        <v>28.604024410000001</v>
      </c>
      <c r="O20" s="852">
        <v>21.044419139999999</v>
      </c>
      <c r="P20" s="852">
        <v>14.81223855</v>
      </c>
      <c r="Q20" s="852">
        <v>16.55652138</v>
      </c>
      <c r="R20" s="852">
        <v>15.202936830000001</v>
      </c>
      <c r="S20" s="852">
        <v>19.71199227</v>
      </c>
      <c r="T20" s="852">
        <v>18.76305146</v>
      </c>
      <c r="U20" s="852">
        <v>8.2591403260000007</v>
      </c>
      <c r="V20" s="852">
        <v>16.654632530000001</v>
      </c>
      <c r="W20" s="852">
        <v>8.101260323</v>
      </c>
      <c r="X20" s="852">
        <v>15.266523830000001</v>
      </c>
      <c r="Y20" s="852">
        <v>1.5672649240000001</v>
      </c>
      <c r="Z20" s="852">
        <v>2.687125757</v>
      </c>
      <c r="AA20" s="852">
        <v>1.5167225520000001</v>
      </c>
      <c r="AB20" s="852">
        <v>1.205722416</v>
      </c>
      <c r="AC20" s="852">
        <v>0</v>
      </c>
      <c r="AD20" s="852">
        <v>0</v>
      </c>
      <c r="AE20" s="852">
        <v>4.6942694420000004</v>
      </c>
      <c r="AF20" s="852">
        <v>7.2259872180000002</v>
      </c>
      <c r="AG20" s="852">
        <v>1.1510355640000001</v>
      </c>
      <c r="AI20" s="873"/>
      <c r="AJ20" s="873"/>
      <c r="AK20" s="873"/>
      <c r="AL20" s="873"/>
      <c r="AM20" s="873"/>
      <c r="AN20" s="873"/>
      <c r="AO20" s="873"/>
      <c r="AP20" s="873"/>
      <c r="AQ20" s="873"/>
      <c r="AR20" s="873"/>
      <c r="AS20" s="873"/>
      <c r="AT20" s="873"/>
      <c r="AU20" s="873"/>
      <c r="AV20" s="873"/>
    </row>
    <row r="21" spans="1:48" s="870" customFormat="1" ht="14.4" customHeight="1">
      <c r="A21" s="1507" t="s">
        <v>1069</v>
      </c>
      <c r="B21" s="1507"/>
      <c r="C21" s="1507"/>
      <c r="D21" s="871"/>
      <c r="E21" s="869"/>
      <c r="F21" s="851">
        <v>14563.000000000737</v>
      </c>
      <c r="G21" s="852">
        <v>100</v>
      </c>
      <c r="H21" s="852">
        <v>52.165681420177314</v>
      </c>
      <c r="I21" s="852">
        <v>47.834318579822281</v>
      </c>
      <c r="J21" s="875">
        <f>F21*I21/100</f>
        <v>6966.1118147798707</v>
      </c>
      <c r="K21" s="852">
        <v>6.0716791626035143</v>
      </c>
      <c r="L21" s="852">
        <v>1.6367180344682106</v>
      </c>
      <c r="M21" s="852">
        <v>15.508203207042992</v>
      </c>
      <c r="N21" s="852">
        <v>32.030910567443065</v>
      </c>
      <c r="O21" s="852">
        <v>20.801194088284706</v>
      </c>
      <c r="P21" s="852">
        <v>14.172096921760192</v>
      </c>
      <c r="Q21" s="852">
        <v>18.375296424594957</v>
      </c>
      <c r="R21" s="852">
        <v>16.616321945894853</v>
      </c>
      <c r="S21" s="852">
        <v>19.307149751506991</v>
      </c>
      <c r="T21" s="852">
        <v>14.754122929979196</v>
      </c>
      <c r="U21" s="852">
        <v>8.8058212701939009</v>
      </c>
      <c r="V21" s="852">
        <v>17.314015898672849</v>
      </c>
      <c r="W21" s="852">
        <v>11.923238958217723</v>
      </c>
      <c r="X21" s="852">
        <v>18.405650039304565</v>
      </c>
      <c r="Y21" s="852">
        <v>3.0207159256827705</v>
      </c>
      <c r="Z21" s="852">
        <v>6.12017318166696</v>
      </c>
      <c r="AA21" s="852">
        <v>3.4426512919117895</v>
      </c>
      <c r="AB21" s="852">
        <v>2.8254740410265455</v>
      </c>
      <c r="AC21" s="852">
        <v>0</v>
      </c>
      <c r="AD21" s="852">
        <v>0</v>
      </c>
      <c r="AE21" s="852">
        <v>9.5890676843881781</v>
      </c>
      <c r="AF21" s="852">
        <v>13.545543479815828</v>
      </c>
      <c r="AG21" s="852">
        <v>0.98981581510509475</v>
      </c>
      <c r="AI21" s="873"/>
      <c r="AJ21" s="873"/>
      <c r="AK21" s="873"/>
      <c r="AL21" s="873"/>
      <c r="AM21" s="873"/>
      <c r="AN21" s="873"/>
      <c r="AO21" s="873"/>
      <c r="AP21" s="873"/>
      <c r="AQ21" s="873"/>
      <c r="AR21" s="873"/>
      <c r="AS21" s="873"/>
      <c r="AT21" s="873"/>
      <c r="AU21" s="873"/>
      <c r="AV21" s="873"/>
    </row>
    <row r="22" spans="1:48" s="870" customFormat="1" ht="14.4" customHeight="1">
      <c r="A22" s="1507" t="s">
        <v>1070</v>
      </c>
      <c r="B22" s="1507"/>
      <c r="C22" s="1507"/>
      <c r="D22" s="871"/>
      <c r="E22" s="869"/>
      <c r="F22" s="851">
        <v>14821.000000244734</v>
      </c>
      <c r="G22" s="852">
        <v>100</v>
      </c>
      <c r="H22" s="852">
        <v>60.243738515175465</v>
      </c>
      <c r="I22" s="852">
        <v>39.756261484824563</v>
      </c>
      <c r="J22" s="875">
        <f>F22*I22/100</f>
        <v>5892.2755147631451</v>
      </c>
      <c r="K22" s="852">
        <v>3.7705019543159235</v>
      </c>
      <c r="L22" s="852">
        <v>1.0102541653875741</v>
      </c>
      <c r="M22" s="852">
        <v>11.974840371072153</v>
      </c>
      <c r="N22" s="852">
        <v>14.867202098408759</v>
      </c>
      <c r="O22" s="852">
        <v>17.194150714843822</v>
      </c>
      <c r="P22" s="852">
        <v>9.3366423406646426</v>
      </c>
      <c r="Q22" s="852">
        <v>15.529938316902035</v>
      </c>
      <c r="R22" s="852">
        <v>11.735535755256356</v>
      </c>
      <c r="S22" s="852">
        <v>15.257187245119496</v>
      </c>
      <c r="T22" s="852">
        <v>12.566588289565003</v>
      </c>
      <c r="U22" s="852">
        <v>7.2320503126973419</v>
      </c>
      <c r="V22" s="852">
        <v>15.611832021991225</v>
      </c>
      <c r="W22" s="852">
        <v>10.853754468058083</v>
      </c>
      <c r="X22" s="852">
        <v>21.146324292510787</v>
      </c>
      <c r="Y22" s="852">
        <v>2.3300117236682114</v>
      </c>
      <c r="Z22" s="852">
        <v>3.2774957699106717</v>
      </c>
      <c r="AA22" s="852">
        <v>3.0657678113559728</v>
      </c>
      <c r="AB22" s="852">
        <v>2.0060826134693905</v>
      </c>
      <c r="AC22" s="852">
        <v>5.6772411257670363</v>
      </c>
      <c r="AD22" s="852">
        <v>1.9348047821342444</v>
      </c>
      <c r="AE22" s="852">
        <v>9.3158034841033341</v>
      </c>
      <c r="AF22" s="852">
        <v>12.150438351999535</v>
      </c>
      <c r="AG22" s="852">
        <v>1.0682428392254972</v>
      </c>
      <c r="AI22" s="873"/>
      <c r="AJ22" s="873"/>
      <c r="AK22" s="873"/>
      <c r="AL22" s="873"/>
      <c r="AM22" s="873"/>
      <c r="AN22" s="873"/>
      <c r="AO22" s="873"/>
      <c r="AP22" s="873"/>
      <c r="AQ22" s="873"/>
      <c r="AR22" s="873"/>
      <c r="AS22" s="873"/>
      <c r="AT22" s="873"/>
      <c r="AU22" s="873"/>
      <c r="AV22" s="873"/>
    </row>
    <row r="23" spans="1:48" s="870" customFormat="1" ht="14.4" customHeight="1">
      <c r="A23" s="1507" t="s">
        <v>1071</v>
      </c>
      <c r="B23" s="1507"/>
      <c r="C23" s="1507"/>
      <c r="D23" s="871"/>
      <c r="E23" s="869"/>
      <c r="F23" s="851">
        <v>14935.000010349095</v>
      </c>
      <c r="G23" s="852">
        <v>100</v>
      </c>
      <c r="H23" s="852">
        <v>56.806941568962813</v>
      </c>
      <c r="I23" s="852">
        <v>43.193058431037173</v>
      </c>
      <c r="J23" s="875">
        <f>F23*I23/100</f>
        <v>6450.8832811454931</v>
      </c>
      <c r="K23" s="852">
        <v>6.4571736069790786</v>
      </c>
      <c r="L23" s="852">
        <v>1.9297499948440571</v>
      </c>
      <c r="M23" s="852">
        <v>12.961698228949189</v>
      </c>
      <c r="N23" s="852">
        <v>19.229376589694603</v>
      </c>
      <c r="O23" s="852">
        <v>18.675376241987717</v>
      </c>
      <c r="P23" s="852">
        <v>10.045998704291211</v>
      </c>
      <c r="Q23" s="852">
        <v>17.706794385433469</v>
      </c>
      <c r="R23" s="852">
        <v>13.802904664009644</v>
      </c>
      <c r="S23" s="852">
        <v>17.540971207953124</v>
      </c>
      <c r="T23" s="852">
        <v>13.186066863855713</v>
      </c>
      <c r="U23" s="852">
        <v>8.0678938345049147</v>
      </c>
      <c r="V23" s="852">
        <v>14.424692391614633</v>
      </c>
      <c r="W23" s="852">
        <v>10.438333095389677</v>
      </c>
      <c r="X23" s="852">
        <v>22.533523034165878</v>
      </c>
      <c r="Y23" s="852">
        <v>2.7391325385589691</v>
      </c>
      <c r="Z23" s="852">
        <v>3.7072646784535177</v>
      </c>
      <c r="AA23" s="852">
        <v>2.8145527818007685</v>
      </c>
      <c r="AB23" s="852">
        <v>2.2811354836505373</v>
      </c>
      <c r="AC23" s="852">
        <v>7.545868177039627</v>
      </c>
      <c r="AD23" s="852">
        <v>1.5523305763003821</v>
      </c>
      <c r="AE23" s="852">
        <v>9.4516826828643676</v>
      </c>
      <c r="AF23" s="852">
        <v>12.375920366934045</v>
      </c>
      <c r="AG23" s="852">
        <v>1.2729334758826762</v>
      </c>
      <c r="AI23" s="873"/>
      <c r="AJ23" s="873"/>
      <c r="AK23" s="873"/>
      <c r="AL23" s="873"/>
      <c r="AM23" s="873"/>
      <c r="AN23" s="873"/>
      <c r="AO23" s="873"/>
      <c r="AP23" s="873"/>
      <c r="AQ23" s="873"/>
      <c r="AR23" s="873"/>
      <c r="AS23" s="873"/>
      <c r="AT23" s="873"/>
      <c r="AU23" s="873"/>
      <c r="AV23" s="873"/>
    </row>
    <row r="24" spans="1:48" s="870" customFormat="1" ht="14.4" customHeight="1">
      <c r="A24" s="1507" t="s">
        <v>1190</v>
      </c>
      <c r="B24" s="1507"/>
      <c r="C24" s="1507"/>
      <c r="D24" s="871"/>
      <c r="E24" s="869"/>
      <c r="F24" s="851">
        <v>15829.000000031147</v>
      </c>
      <c r="G24" s="852">
        <v>100</v>
      </c>
      <c r="H24" s="852">
        <v>61.284522243685323</v>
      </c>
      <c r="I24" s="852">
        <v>38.715477756314698</v>
      </c>
      <c r="J24" s="875">
        <f>F24*I24/100</f>
        <v>6128.272974059113</v>
      </c>
      <c r="K24" s="852">
        <v>5.6006825546377073</v>
      </c>
      <c r="L24" s="852">
        <v>1.7998311721986613</v>
      </c>
      <c r="M24" s="852">
        <v>11.223583179121098</v>
      </c>
      <c r="N24" s="852">
        <v>16.500272293476808</v>
      </c>
      <c r="O24" s="852">
        <v>17.553448056204459</v>
      </c>
      <c r="P24" s="852">
        <v>9.4670449478940579</v>
      </c>
      <c r="Q24" s="852">
        <v>17.697845415977152</v>
      </c>
      <c r="R24" s="852">
        <v>12.264097762265013</v>
      </c>
      <c r="S24" s="852">
        <v>15.583420467407242</v>
      </c>
      <c r="T24" s="852">
        <v>12.088344463323548</v>
      </c>
      <c r="U24" s="852">
        <v>7.1960114732320983</v>
      </c>
      <c r="V24" s="852">
        <v>14.67890887398878</v>
      </c>
      <c r="W24" s="852">
        <v>9.6714191249369978</v>
      </c>
      <c r="X24" s="852">
        <v>20.643745970850571</v>
      </c>
      <c r="Y24" s="852">
        <v>3.0133775823935558</v>
      </c>
      <c r="Z24" s="852">
        <v>3.7088542463310392</v>
      </c>
      <c r="AA24" s="852">
        <v>2.6609340309332445</v>
      </c>
      <c r="AB24" s="852">
        <v>1.6079584623803909</v>
      </c>
      <c r="AC24" s="852">
        <v>5.8023187601354707</v>
      </c>
      <c r="AD24" s="852">
        <v>1.7568967764957149</v>
      </c>
      <c r="AE24" s="852">
        <v>9.1054309577092862</v>
      </c>
      <c r="AF24" s="852">
        <v>9.9732181128390245</v>
      </c>
      <c r="AG24" s="852">
        <v>1.4442948354691467</v>
      </c>
      <c r="AI24" s="873"/>
      <c r="AJ24" s="873"/>
      <c r="AK24" s="873"/>
      <c r="AL24" s="873"/>
      <c r="AM24" s="873"/>
      <c r="AN24" s="873"/>
      <c r="AO24" s="873"/>
      <c r="AP24" s="873"/>
      <c r="AQ24" s="873"/>
      <c r="AR24" s="873"/>
      <c r="AS24" s="873"/>
      <c r="AT24" s="873"/>
      <c r="AU24" s="873"/>
      <c r="AV24" s="873"/>
    </row>
    <row r="25" spans="1:48" s="879" customFormat="1" ht="14.4" customHeight="1">
      <c r="A25" s="1509" t="s">
        <v>63</v>
      </c>
      <c r="B25" s="1509"/>
      <c r="C25" s="1509"/>
      <c r="D25" s="871"/>
      <c r="E25" s="869"/>
      <c r="F25" s="853"/>
      <c r="G25" s="854"/>
      <c r="H25" s="852"/>
      <c r="I25" s="852"/>
      <c r="J25" s="875"/>
      <c r="K25" s="877"/>
      <c r="L25" s="877"/>
      <c r="M25" s="877"/>
      <c r="N25" s="852"/>
      <c r="O25" s="877"/>
      <c r="P25" s="877"/>
      <c r="Q25" s="878"/>
      <c r="R25" s="877"/>
      <c r="S25" s="852"/>
      <c r="T25" s="877"/>
      <c r="U25" s="852"/>
      <c r="V25" s="852"/>
      <c r="W25" s="877"/>
      <c r="X25" s="852"/>
      <c r="Y25" s="877"/>
      <c r="Z25" s="877"/>
      <c r="AA25" s="877"/>
      <c r="AB25" s="877"/>
      <c r="AC25" s="877"/>
      <c r="AD25" s="877"/>
      <c r="AE25" s="877"/>
      <c r="AF25" s="877"/>
      <c r="AG25" s="877"/>
      <c r="AI25" s="880"/>
      <c r="AJ25" s="880"/>
      <c r="AK25" s="880"/>
      <c r="AL25" s="880"/>
      <c r="AM25" s="880"/>
      <c r="AN25" s="880"/>
      <c r="AO25" s="880"/>
      <c r="AP25" s="880"/>
      <c r="AQ25" s="880"/>
      <c r="AR25" s="880"/>
      <c r="AS25" s="880"/>
      <c r="AT25" s="880"/>
      <c r="AU25" s="880"/>
      <c r="AV25" s="880"/>
    </row>
    <row r="26" spans="1:48" s="879" customFormat="1" ht="14.4" customHeight="1">
      <c r="A26" s="881"/>
      <c r="B26" s="881" t="s">
        <v>64</v>
      </c>
      <c r="C26" s="881"/>
      <c r="D26" s="882"/>
      <c r="E26" s="883"/>
      <c r="F26" s="855">
        <v>11257.411299759198</v>
      </c>
      <c r="G26" s="856">
        <v>100</v>
      </c>
      <c r="H26" s="856">
        <v>59.54250109620736</v>
      </c>
      <c r="I26" s="856">
        <v>40.457498903793592</v>
      </c>
      <c r="J26" s="855">
        <f>F26*I26/100</f>
        <v>4554.4670531956135</v>
      </c>
      <c r="K26" s="856">
        <v>6.8622809072371975</v>
      </c>
      <c r="L26" s="856">
        <v>2.5307352521976409</v>
      </c>
      <c r="M26" s="856">
        <v>11.232609534790061</v>
      </c>
      <c r="N26" s="856">
        <v>17.99588705166342</v>
      </c>
      <c r="O26" s="856">
        <v>18.158825526267162</v>
      </c>
      <c r="P26" s="856">
        <v>10.202610202846554</v>
      </c>
      <c r="Q26" s="856">
        <v>19.432301861847805</v>
      </c>
      <c r="R26" s="856">
        <v>12.77617723400871</v>
      </c>
      <c r="S26" s="856">
        <v>18.017513308909173</v>
      </c>
      <c r="T26" s="856">
        <v>13.13797804068248</v>
      </c>
      <c r="U26" s="856">
        <v>8.4195951153555022</v>
      </c>
      <c r="V26" s="856">
        <v>15.547216576632284</v>
      </c>
      <c r="W26" s="856">
        <v>10.835449182950606</v>
      </c>
      <c r="X26" s="856">
        <v>23.2512575747398</v>
      </c>
      <c r="Y26" s="856">
        <v>3.5332899079415476</v>
      </c>
      <c r="Z26" s="856">
        <v>4.509709309457274</v>
      </c>
      <c r="AA26" s="856">
        <v>3.2210162723516684</v>
      </c>
      <c r="AB26" s="856">
        <v>1.913484363264822</v>
      </c>
      <c r="AC26" s="856">
        <v>6.5818860461277939</v>
      </c>
      <c r="AD26" s="856">
        <v>2.1407719006645691</v>
      </c>
      <c r="AE26" s="856">
        <v>11.101827167989956</v>
      </c>
      <c r="AF26" s="856">
        <v>11.445131274590148</v>
      </c>
      <c r="AG26" s="856">
        <v>1.6609774868226068</v>
      </c>
      <c r="AI26" s="880"/>
      <c r="AJ26" s="880"/>
      <c r="AK26" s="880"/>
      <c r="AL26" s="880"/>
      <c r="AM26" s="880">
        <v>803.46970223294272</v>
      </c>
      <c r="AN26" s="880">
        <v>641.08651394802712</v>
      </c>
      <c r="AO26" s="880">
        <v>2584.0785920872759</v>
      </c>
      <c r="AP26" s="880">
        <v>3466.3558715728391</v>
      </c>
      <c r="AQ26" s="880">
        <v>3785.0687320592465</v>
      </c>
      <c r="AR26" s="880">
        <v>970.45352424409919</v>
      </c>
      <c r="AS26" s="880">
        <v>5707.9302001939132</v>
      </c>
      <c r="AT26" s="880">
        <v>902.29111158445926</v>
      </c>
      <c r="AU26" s="880">
        <v>3202.1025783144046</v>
      </c>
      <c r="AV26" s="880">
        <v>335.47664266965523</v>
      </c>
    </row>
    <row r="27" spans="1:48" s="879" customFormat="1" ht="14.4" customHeight="1">
      <c r="A27" s="881"/>
      <c r="B27" s="881" t="s">
        <v>25</v>
      </c>
      <c r="C27" s="881"/>
      <c r="D27" s="882"/>
      <c r="E27" s="883"/>
      <c r="F27" s="855">
        <v>4571.5887002718964</v>
      </c>
      <c r="G27" s="856">
        <v>100</v>
      </c>
      <c r="H27" s="856">
        <v>65.574201354336466</v>
      </c>
      <c r="I27" s="856">
        <v>34.425798645663768</v>
      </c>
      <c r="J27" s="855">
        <f>F27*I27/100</f>
        <v>1573.8059208635202</v>
      </c>
      <c r="K27" s="856">
        <v>2.494031348358777</v>
      </c>
      <c r="L27" s="856">
        <v>0</v>
      </c>
      <c r="M27" s="856">
        <v>11.201356026819157</v>
      </c>
      <c r="N27" s="856">
        <v>12.817362131874743</v>
      </c>
      <c r="O27" s="856">
        <v>16.062722704709483</v>
      </c>
      <c r="P27" s="856">
        <v>7.6557357607137959</v>
      </c>
      <c r="Q27" s="856">
        <v>13.426794174748267</v>
      </c>
      <c r="R27" s="856">
        <v>11.003116162752626</v>
      </c>
      <c r="S27" s="856">
        <v>9.589533865807045</v>
      </c>
      <c r="T27" s="856">
        <v>9.5036506798115283</v>
      </c>
      <c r="U27" s="856">
        <v>4.1829704447990457</v>
      </c>
      <c r="V27" s="856">
        <v>12.540725064315552</v>
      </c>
      <c r="W27" s="856">
        <v>6.805027157618956</v>
      </c>
      <c r="X27" s="856">
        <v>14.22282044180441</v>
      </c>
      <c r="Y27" s="856">
        <v>1.7331077960587149</v>
      </c>
      <c r="Z27" s="856">
        <v>1.7367707042201221</v>
      </c>
      <c r="AA27" s="856">
        <v>1.2817469328106408</v>
      </c>
      <c r="AB27" s="856">
        <v>0.85560934383854537</v>
      </c>
      <c r="AC27" s="856">
        <v>3.8826557830766766</v>
      </c>
      <c r="AD27" s="856">
        <v>0.81161485289269719</v>
      </c>
      <c r="AE27" s="856">
        <v>4.1893602589010337</v>
      </c>
      <c r="AF27" s="856">
        <v>6.3486724798569165</v>
      </c>
      <c r="AG27" s="856">
        <v>0.91071977267684678</v>
      </c>
      <c r="AI27" s="880"/>
      <c r="AJ27" s="880"/>
      <c r="AK27" s="880"/>
      <c r="AL27" s="880"/>
      <c r="AM27" s="880">
        <v>612.78828619428623</v>
      </c>
      <c r="AN27" s="880">
        <v>543.7414571923515</v>
      </c>
      <c r="AO27" s="880">
        <v>1606.7768288768209</v>
      </c>
      <c r="AP27" s="880">
        <v>1658.5450634564934</v>
      </c>
      <c r="AQ27" s="880">
        <v>1153.9995744998823</v>
      </c>
      <c r="AR27" s="880">
        <v>293.65804976280685</v>
      </c>
      <c r="AS27" s="880">
        <v>3181.2491920865864</v>
      </c>
      <c r="AT27" s="880">
        <v>365.02178484631321</v>
      </c>
      <c r="AU27" s="880">
        <v>1620.0786592964155</v>
      </c>
      <c r="AV27" s="880">
        <v>115.93468353222659</v>
      </c>
    </row>
    <row r="28" spans="1:48" s="879" customFormat="1" ht="14.4" customHeight="1">
      <c r="A28" s="1509" t="s">
        <v>26</v>
      </c>
      <c r="B28" s="1509"/>
      <c r="C28" s="1509"/>
      <c r="D28" s="868"/>
      <c r="E28" s="883"/>
      <c r="F28" s="855"/>
      <c r="G28" s="856"/>
      <c r="H28" s="856"/>
      <c r="I28" s="856"/>
      <c r="J28" s="855"/>
      <c r="K28" s="856"/>
      <c r="L28" s="856"/>
      <c r="M28" s="856"/>
      <c r="N28" s="856"/>
      <c r="O28" s="856"/>
      <c r="P28" s="856"/>
      <c r="Q28" s="856"/>
      <c r="R28" s="856"/>
      <c r="S28" s="856"/>
      <c r="T28" s="856"/>
      <c r="U28" s="856"/>
      <c r="V28" s="856"/>
      <c r="W28" s="856"/>
      <c r="X28" s="856"/>
      <c r="Y28" s="856"/>
      <c r="Z28" s="856"/>
      <c r="AA28" s="856"/>
      <c r="AB28" s="856"/>
      <c r="AC28" s="856"/>
      <c r="AD28" s="856"/>
      <c r="AE28" s="856"/>
      <c r="AF28" s="856"/>
      <c r="AG28" s="856"/>
      <c r="AI28" s="880"/>
      <c r="AJ28" s="880"/>
      <c r="AK28" s="880"/>
      <c r="AL28" s="880"/>
      <c r="AM28" s="880"/>
      <c r="AN28" s="880"/>
      <c r="AO28" s="880"/>
      <c r="AP28" s="880"/>
      <c r="AQ28" s="880"/>
      <c r="AR28" s="880"/>
      <c r="AS28" s="880"/>
      <c r="AT28" s="880"/>
      <c r="AU28" s="880"/>
      <c r="AV28" s="880"/>
    </row>
    <row r="29" spans="1:48" s="879" customFormat="1" ht="14.4" customHeight="1">
      <c r="A29" s="881"/>
      <c r="B29" s="884" t="s">
        <v>81</v>
      </c>
      <c r="C29" s="881"/>
      <c r="D29" s="882"/>
      <c r="E29" s="883"/>
      <c r="F29" s="855">
        <v>2355.0000000352379</v>
      </c>
      <c r="G29" s="856">
        <v>100</v>
      </c>
      <c r="H29" s="856">
        <v>55.636122386161759</v>
      </c>
      <c r="I29" s="856">
        <v>44.363877613837985</v>
      </c>
      <c r="J29" s="855">
        <f>F29*I29/100</f>
        <v>1044.7693178215175</v>
      </c>
      <c r="K29" s="856">
        <v>8.2917262331782862</v>
      </c>
      <c r="L29" s="856">
        <v>2.9694207896867582</v>
      </c>
      <c r="M29" s="856">
        <v>12.668221276734457</v>
      </c>
      <c r="N29" s="856">
        <v>24.619595403714019</v>
      </c>
      <c r="O29" s="856">
        <v>19.856290128273638</v>
      </c>
      <c r="P29" s="856">
        <v>12.788368203241882</v>
      </c>
      <c r="Q29" s="856">
        <v>22.473657340271913</v>
      </c>
      <c r="R29" s="856">
        <v>16.233562559489982</v>
      </c>
      <c r="S29" s="856">
        <v>19.987282149492835</v>
      </c>
      <c r="T29" s="856">
        <v>14.870765819215876</v>
      </c>
      <c r="U29" s="856">
        <v>13.312240095936314</v>
      </c>
      <c r="V29" s="856">
        <v>17.337678942226955</v>
      </c>
      <c r="W29" s="856">
        <v>13.425897141489514</v>
      </c>
      <c r="X29" s="856">
        <v>26.319153723893514</v>
      </c>
      <c r="Y29" s="856">
        <v>4.4889795221744926</v>
      </c>
      <c r="Z29" s="856">
        <v>7.3248513790549517</v>
      </c>
      <c r="AA29" s="856">
        <v>4.9400581451894308</v>
      </c>
      <c r="AB29" s="856">
        <v>3.6402217648280804</v>
      </c>
      <c r="AC29" s="856">
        <v>8.2028108667809594</v>
      </c>
      <c r="AD29" s="856">
        <v>1.7506131984700259</v>
      </c>
      <c r="AE29" s="856">
        <v>12.0568122882663</v>
      </c>
      <c r="AF29" s="856">
        <v>13.544311488664379</v>
      </c>
      <c r="AG29" s="856">
        <v>1.1357088402260094</v>
      </c>
      <c r="AI29" s="880"/>
      <c r="AJ29" s="880"/>
      <c r="AK29" s="880"/>
      <c r="AL29" s="880"/>
      <c r="AM29" s="880">
        <v>278.13565069528255</v>
      </c>
      <c r="AN29" s="880">
        <v>112.46685541087864</v>
      </c>
      <c r="AO29" s="880">
        <v>424.1407997156798</v>
      </c>
      <c r="AP29" s="880">
        <v>596.7765843948622</v>
      </c>
      <c r="AQ29" s="880">
        <v>570.29739108446415</v>
      </c>
      <c r="AR29" s="880">
        <v>183.88481313780346</v>
      </c>
      <c r="AS29" s="880">
        <v>1010.5735444393002</v>
      </c>
      <c r="AT29" s="880">
        <v>134.93455739657335</v>
      </c>
      <c r="AU29" s="880">
        <v>648.78720609838058</v>
      </c>
      <c r="AV29" s="880">
        <v>88.064107595488196</v>
      </c>
    </row>
    <row r="30" spans="1:48" s="879" customFormat="1" ht="14.4" customHeight="1">
      <c r="A30" s="881"/>
      <c r="B30" s="884" t="s">
        <v>82</v>
      </c>
      <c r="C30" s="881"/>
      <c r="D30" s="882"/>
      <c r="E30" s="883"/>
      <c r="F30" s="855">
        <v>1086.9999999798126</v>
      </c>
      <c r="G30" s="856">
        <v>100</v>
      </c>
      <c r="H30" s="856">
        <v>57.941592269040989</v>
      </c>
      <c r="I30" s="856">
        <v>42.058407730959154</v>
      </c>
      <c r="J30" s="855">
        <f>F30*I30/100</f>
        <v>457.17489202703553</v>
      </c>
      <c r="K30" s="856">
        <v>6.3460198485854855</v>
      </c>
      <c r="L30" s="856">
        <v>2.4008570888084977</v>
      </c>
      <c r="M30" s="856">
        <v>11.215426408425397</v>
      </c>
      <c r="N30" s="856">
        <v>24.162765647500969</v>
      </c>
      <c r="O30" s="856">
        <v>20.989766843760705</v>
      </c>
      <c r="P30" s="856">
        <v>16.734335326072337</v>
      </c>
      <c r="Q30" s="856">
        <v>21.475638798954911</v>
      </c>
      <c r="R30" s="856">
        <v>13.067122216285137</v>
      </c>
      <c r="S30" s="856">
        <v>17.760984058314641</v>
      </c>
      <c r="T30" s="856">
        <v>12.957372313636165</v>
      </c>
      <c r="U30" s="856">
        <v>9.7566398259534477</v>
      </c>
      <c r="V30" s="856">
        <v>19.27882152740834</v>
      </c>
      <c r="W30" s="856">
        <v>12.428883816299463</v>
      </c>
      <c r="X30" s="856">
        <v>23.513808840091233</v>
      </c>
      <c r="Y30" s="856">
        <v>3.5419337949398417</v>
      </c>
      <c r="Z30" s="856">
        <v>4.1931473994619566</v>
      </c>
      <c r="AA30" s="856">
        <v>2.7966502804706614</v>
      </c>
      <c r="AB30" s="856">
        <v>2.3506412684237405</v>
      </c>
      <c r="AC30" s="856">
        <v>6.7736582836982961</v>
      </c>
      <c r="AD30" s="856">
        <v>2.7276530404196153</v>
      </c>
      <c r="AE30" s="856">
        <v>9.0482763580549488</v>
      </c>
      <c r="AF30" s="856">
        <v>11.149861204294188</v>
      </c>
      <c r="AG30" s="856">
        <v>2.4337488800311187</v>
      </c>
      <c r="AI30" s="880"/>
      <c r="AJ30" s="880"/>
      <c r="AK30" s="880"/>
      <c r="AL30" s="880"/>
      <c r="AM30" s="880">
        <v>109.43217358601621</v>
      </c>
      <c r="AN30" s="880">
        <v>75.988232206177116</v>
      </c>
      <c r="AO30" s="880">
        <v>398.28173598318409</v>
      </c>
      <c r="AP30" s="880">
        <v>386.33079243293537</v>
      </c>
      <c r="AQ30" s="880">
        <v>453.65428023921942</v>
      </c>
      <c r="AR30" s="880">
        <v>128.02816530708844</v>
      </c>
      <c r="AS30" s="880">
        <v>992.77244035486535</v>
      </c>
      <c r="AT30" s="880">
        <v>100.29739348261243</v>
      </c>
      <c r="AU30" s="880">
        <v>465.34883165378631</v>
      </c>
      <c r="AV30" s="880">
        <v>56.218609382151882</v>
      </c>
    </row>
    <row r="31" spans="1:48" s="879" customFormat="1" ht="14.4" customHeight="1">
      <c r="A31" s="881"/>
      <c r="B31" s="884" t="s">
        <v>83</v>
      </c>
      <c r="C31" s="881"/>
      <c r="D31" s="882"/>
      <c r="E31" s="883"/>
      <c r="F31" s="855">
        <v>6123.0000000159853</v>
      </c>
      <c r="G31" s="856">
        <v>100</v>
      </c>
      <c r="H31" s="856">
        <v>60.610784340695965</v>
      </c>
      <c r="I31" s="856">
        <v>39.389215659304291</v>
      </c>
      <c r="J31" s="855">
        <f>F31*I31/100</f>
        <v>2411.8016748254981</v>
      </c>
      <c r="K31" s="856">
        <v>7.0604703508755433</v>
      </c>
      <c r="L31" s="856">
        <v>2.4598742462168754</v>
      </c>
      <c r="M31" s="856">
        <v>11.293369711466502</v>
      </c>
      <c r="N31" s="856">
        <v>15.594349262055918</v>
      </c>
      <c r="O31" s="856">
        <v>18.390592031586941</v>
      </c>
      <c r="P31" s="856">
        <v>8.4945527771298543</v>
      </c>
      <c r="Q31" s="856">
        <v>19.175826640933867</v>
      </c>
      <c r="R31" s="856">
        <v>12.012778100755197</v>
      </c>
      <c r="S31" s="856">
        <v>18.006114228549709</v>
      </c>
      <c r="T31" s="856">
        <v>12.254373543097042</v>
      </c>
      <c r="U31" s="856">
        <v>7.0123539459831905</v>
      </c>
      <c r="V31" s="856">
        <v>14.307884365653676</v>
      </c>
      <c r="W31" s="856">
        <v>9.3566040240603741</v>
      </c>
      <c r="X31" s="856">
        <v>21.735391049954352</v>
      </c>
      <c r="Y31" s="856">
        <v>3.478665605776269</v>
      </c>
      <c r="Z31" s="856">
        <v>4.071926113105107</v>
      </c>
      <c r="AA31" s="856">
        <v>2.8354579771785322</v>
      </c>
      <c r="AB31" s="856">
        <v>1.3250059085221644</v>
      </c>
      <c r="AC31" s="856">
        <v>5.9611551323174234</v>
      </c>
      <c r="AD31" s="856">
        <v>2.4680543601778857</v>
      </c>
      <c r="AE31" s="856">
        <v>10.427297584814982</v>
      </c>
      <c r="AF31" s="856">
        <v>10.347196621284786</v>
      </c>
      <c r="AG31" s="856">
        <v>2.0379270582154008</v>
      </c>
      <c r="AI31" s="880"/>
      <c r="AJ31" s="880"/>
      <c r="AK31" s="880"/>
      <c r="AL31" s="880"/>
      <c r="AM31" s="880">
        <v>416.40451221996881</v>
      </c>
      <c r="AN31" s="880">
        <v>414.63142633097141</v>
      </c>
      <c r="AO31" s="880">
        <v>1684.5657580860652</v>
      </c>
      <c r="AP31" s="880">
        <v>2320.3347678163532</v>
      </c>
      <c r="AQ31" s="880">
        <v>2533.9854451698889</v>
      </c>
      <c r="AR31" s="880">
        <v>604.33763194906521</v>
      </c>
      <c r="AS31" s="880">
        <v>3524.8338160614203</v>
      </c>
      <c r="AT31" s="880">
        <v>603.36129468226522</v>
      </c>
      <c r="AU31" s="880">
        <v>1915.3749764878419</v>
      </c>
      <c r="AV31" s="880">
        <v>136.88928701445789</v>
      </c>
    </row>
    <row r="32" spans="1:48" s="879" customFormat="1" ht="14.4" customHeight="1">
      <c r="A32" s="881"/>
      <c r="B32" s="884" t="s">
        <v>344</v>
      </c>
      <c r="C32" s="881"/>
      <c r="D32" s="882"/>
      <c r="E32" s="883"/>
      <c r="F32" s="855">
        <v>5866.0000000001492</v>
      </c>
      <c r="G32" s="856">
        <v>100</v>
      </c>
      <c r="H32" s="856">
        <v>65.026814023439911</v>
      </c>
      <c r="I32" s="856">
        <v>34.97318597656016</v>
      </c>
      <c r="J32" s="855">
        <f>F32*I32/100</f>
        <v>2051.5270893850711</v>
      </c>
      <c r="K32" s="856">
        <v>2.8975119918682313</v>
      </c>
      <c r="L32" s="856">
        <v>0.3281622911455937</v>
      </c>
      <c r="M32" s="856">
        <v>10.498459902195355</v>
      </c>
      <c r="N32" s="856">
        <v>12.675509063617158</v>
      </c>
      <c r="O32" s="856">
        <v>14.689821762866556</v>
      </c>
      <c r="P32" s="856">
        <v>7.6602247200509481</v>
      </c>
      <c r="Q32" s="856">
        <v>13.238344042983899</v>
      </c>
      <c r="R32" s="856">
        <v>10.388708061907293</v>
      </c>
      <c r="S32" s="856">
        <v>10.747065466005003</v>
      </c>
      <c r="T32" s="856">
        <v>10.366102641715985</v>
      </c>
      <c r="U32" s="856">
        <v>4.2811506105751143</v>
      </c>
      <c r="V32" s="856">
        <v>13.204732302461327</v>
      </c>
      <c r="W32" s="856">
        <v>7.973103036602283</v>
      </c>
      <c r="X32" s="856">
        <v>16.458052905662196</v>
      </c>
      <c r="Y32" s="856">
        <v>1.6667670367661609</v>
      </c>
      <c r="Z32" s="856">
        <v>1.6820787680904539</v>
      </c>
      <c r="AA32" s="856">
        <v>1.3270746325443556</v>
      </c>
      <c r="AB32" s="856">
        <v>0.6668077068085998</v>
      </c>
      <c r="AC32" s="856">
        <v>4.3239285089137454</v>
      </c>
      <c r="AD32" s="856">
        <v>0.63252118828111104</v>
      </c>
      <c r="AE32" s="856">
        <v>6.2826890858436917</v>
      </c>
      <c r="AF32" s="856">
        <v>7.5849696404742133</v>
      </c>
      <c r="AG32" s="856">
        <v>0.70975728296685259</v>
      </c>
      <c r="AI32" s="880"/>
      <c r="AJ32" s="880"/>
      <c r="AK32" s="880"/>
      <c r="AL32" s="880"/>
      <c r="AM32" s="880">
        <v>602.28565192596125</v>
      </c>
      <c r="AN32" s="880">
        <v>541.7414571923515</v>
      </c>
      <c r="AO32" s="880">
        <v>1639.8671271791668</v>
      </c>
      <c r="AP32" s="880">
        <v>1693.3087903851815</v>
      </c>
      <c r="AQ32" s="880">
        <v>1298.8311900655558</v>
      </c>
      <c r="AR32" s="880">
        <v>328.86096361294898</v>
      </c>
      <c r="AS32" s="880">
        <v>3210.4995914248966</v>
      </c>
      <c r="AT32" s="880">
        <v>400.21965086932141</v>
      </c>
      <c r="AU32" s="880">
        <v>1688.8202233708121</v>
      </c>
      <c r="AV32" s="880">
        <v>150.23932220978361</v>
      </c>
    </row>
    <row r="33" spans="1:48" s="879" customFormat="1" ht="14.4" customHeight="1">
      <c r="A33" s="881"/>
      <c r="B33" s="884" t="s">
        <v>343</v>
      </c>
      <c r="C33" s="881"/>
      <c r="D33" s="882"/>
      <c r="E33" s="883"/>
      <c r="F33" s="855">
        <v>398</v>
      </c>
      <c r="G33" s="856">
        <v>100</v>
      </c>
      <c r="H33" s="856">
        <v>59.045226130653262</v>
      </c>
      <c r="I33" s="856">
        <v>40.954773869346731</v>
      </c>
      <c r="J33" s="855">
        <f>F33*I33/100</f>
        <v>162.99999999999997</v>
      </c>
      <c r="K33" s="856">
        <v>5.025125628140704</v>
      </c>
      <c r="L33" s="856">
        <v>4.7738693467336679</v>
      </c>
      <c r="M33" s="856">
        <v>12.311557788944723</v>
      </c>
      <c r="N33" s="856">
        <v>17.839195979899497</v>
      </c>
      <c r="O33" s="856">
        <v>23.869346733668344</v>
      </c>
      <c r="P33" s="856">
        <v>11.557788944723619</v>
      </c>
      <c r="Q33" s="856">
        <v>22.110552763819097</v>
      </c>
      <c r="R33" s="856">
        <v>18.090452261306535</v>
      </c>
      <c r="S33" s="856">
        <v>17.587939698492463</v>
      </c>
      <c r="T33" s="856">
        <v>16.08040201005025</v>
      </c>
      <c r="U33" s="856">
        <v>9.7989949748743719</v>
      </c>
      <c r="V33" s="856">
        <v>13.819095477386934</v>
      </c>
      <c r="W33" s="856">
        <v>9.7989949748743719</v>
      </c>
      <c r="X33" s="856">
        <v>24.120603015075375</v>
      </c>
      <c r="Y33" s="856">
        <v>5.5276381909547743</v>
      </c>
      <c r="Z33" s="856">
        <v>5.2763819095477382</v>
      </c>
      <c r="AA33" s="856">
        <v>5.7788944723618094</v>
      </c>
      <c r="AB33" s="856">
        <v>5.7788944723618094</v>
      </c>
      <c r="AC33" s="856">
        <v>8.291457286432161</v>
      </c>
      <c r="AD33" s="856">
        <v>4.7738693467336679</v>
      </c>
      <c r="AE33" s="856">
        <v>13.06532663316583</v>
      </c>
      <c r="AF33" s="856">
        <v>15.075376884422109</v>
      </c>
      <c r="AG33" s="856">
        <v>2.2613065326633168</v>
      </c>
      <c r="AI33" s="880"/>
      <c r="AJ33" s="880"/>
      <c r="AK33" s="880"/>
      <c r="AL33" s="880"/>
      <c r="AM33" s="880">
        <v>10</v>
      </c>
      <c r="AN33" s="880">
        <v>40</v>
      </c>
      <c r="AO33" s="880">
        <v>44</v>
      </c>
      <c r="AP33" s="880">
        <v>128.15</v>
      </c>
      <c r="AQ33" s="880">
        <v>82.3</v>
      </c>
      <c r="AR33" s="880">
        <v>19</v>
      </c>
      <c r="AS33" s="880">
        <v>150.5</v>
      </c>
      <c r="AT33" s="880">
        <v>28.5</v>
      </c>
      <c r="AU33" s="880">
        <v>103.85</v>
      </c>
      <c r="AV33" s="880">
        <v>20</v>
      </c>
    </row>
    <row r="34" spans="1:48" s="879" customFormat="1" ht="14.4" customHeight="1">
      <c r="A34" s="1509" t="s">
        <v>27</v>
      </c>
      <c r="B34" s="1509"/>
      <c r="C34" s="1509"/>
      <c r="D34" s="868"/>
      <c r="E34" s="883"/>
      <c r="F34" s="855"/>
      <c r="G34" s="856"/>
      <c r="H34" s="856"/>
      <c r="I34" s="856"/>
      <c r="J34" s="855"/>
      <c r="K34" s="856"/>
      <c r="L34" s="856"/>
      <c r="M34" s="856"/>
      <c r="N34" s="856"/>
      <c r="O34" s="856"/>
      <c r="P34" s="856"/>
      <c r="Q34" s="856"/>
      <c r="R34" s="856"/>
      <c r="S34" s="856"/>
      <c r="T34" s="856"/>
      <c r="U34" s="856"/>
      <c r="V34" s="856"/>
      <c r="W34" s="856"/>
      <c r="X34" s="856"/>
      <c r="Y34" s="856"/>
      <c r="Z34" s="856"/>
      <c r="AA34" s="856"/>
      <c r="AB34" s="856"/>
      <c r="AC34" s="856"/>
      <c r="AD34" s="856"/>
      <c r="AE34" s="856"/>
      <c r="AF34" s="856"/>
      <c r="AG34" s="856"/>
      <c r="AI34" s="880"/>
      <c r="AJ34" s="880"/>
      <c r="AK34" s="880"/>
      <c r="AL34" s="880"/>
      <c r="AM34" s="880"/>
      <c r="AN34" s="880"/>
      <c r="AO34" s="880"/>
      <c r="AP34" s="880"/>
      <c r="AQ34" s="880"/>
      <c r="AR34" s="880"/>
      <c r="AS34" s="880"/>
      <c r="AT34" s="880"/>
      <c r="AU34" s="880"/>
      <c r="AV34" s="880"/>
    </row>
    <row r="35" spans="1:48" s="879" customFormat="1" ht="14.4" customHeight="1">
      <c r="A35" s="1252" t="s">
        <v>65</v>
      </c>
      <c r="B35" s="1252"/>
      <c r="C35" s="885"/>
      <c r="D35" s="868"/>
      <c r="E35" s="883"/>
      <c r="F35" s="855">
        <v>15461.000000061826</v>
      </c>
      <c r="G35" s="856">
        <v>100</v>
      </c>
      <c r="H35" s="856">
        <v>61.06717085200335</v>
      </c>
      <c r="I35" s="856">
        <v>38.932829147996543</v>
      </c>
      <c r="J35" s="855">
        <v>6331.1964827746142</v>
      </c>
      <c r="K35" s="856">
        <v>5.6456405320317611</v>
      </c>
      <c r="L35" s="856">
        <v>1.8426704368847258</v>
      </c>
      <c r="M35" s="856">
        <v>11.308592086565</v>
      </c>
      <c r="N35" s="856">
        <v>16.5632845520087</v>
      </c>
      <c r="O35" s="856">
        <v>17.659443711701599</v>
      </c>
      <c r="P35" s="856">
        <v>9.624465072110624</v>
      </c>
      <c r="Q35" s="856">
        <v>17.951635522754476</v>
      </c>
      <c r="R35" s="856">
        <v>12.467657175283712</v>
      </c>
      <c r="S35" s="856">
        <v>15.756745903566779</v>
      </c>
      <c r="T35" s="856">
        <v>12.271550909909523</v>
      </c>
      <c r="U35" s="856">
        <v>7.253069640910935</v>
      </c>
      <c r="V35" s="856">
        <v>14.836459004873159</v>
      </c>
      <c r="W35" s="856">
        <v>9.6839103186576487</v>
      </c>
      <c r="X35" s="856">
        <v>20.863135683906599</v>
      </c>
      <c r="Y35" s="856">
        <v>3.0851014650805717</v>
      </c>
      <c r="Z35" s="856">
        <v>3.6667419942828876</v>
      </c>
      <c r="AA35" s="856">
        <v>2.6983975664936533</v>
      </c>
      <c r="AB35" s="856">
        <v>1.6462308066080793</v>
      </c>
      <c r="AC35" s="856">
        <v>5.9145529819545581</v>
      </c>
      <c r="AD35" s="856">
        <v>1.6683243764081979</v>
      </c>
      <c r="AE35" s="856">
        <v>9.2445421789774667</v>
      </c>
      <c r="AF35" s="856">
        <v>10.044635768466089</v>
      </c>
      <c r="AG35" s="856">
        <v>1.478671686863378</v>
      </c>
      <c r="AI35" s="880"/>
      <c r="AJ35" s="880"/>
      <c r="AK35" s="880"/>
      <c r="AL35" s="880"/>
      <c r="AM35" s="880">
        <v>1412.0328228643134</v>
      </c>
      <c r="AN35" s="880">
        <v>1161.1324744516373</v>
      </c>
      <c r="AO35" s="880">
        <v>4137.9095931495322</v>
      </c>
      <c r="AP35" s="880">
        <v>5117.4009350293354</v>
      </c>
      <c r="AQ35" s="880">
        <v>4914.4324787445603</v>
      </c>
      <c r="AR35" s="880">
        <v>1257.8864084439924</v>
      </c>
      <c r="AS35" s="880">
        <v>8807.4251065662065</v>
      </c>
      <c r="AT35" s="880">
        <v>1267.3128964307723</v>
      </c>
      <c r="AU35" s="880">
        <v>4797.4857409220822</v>
      </c>
      <c r="AV35" s="880">
        <v>430.49484559639467</v>
      </c>
    </row>
    <row r="36" spans="1:48" s="879" customFormat="1" ht="14.4" customHeight="1">
      <c r="A36" s="886"/>
      <c r="B36" s="884" t="s">
        <v>28</v>
      </c>
      <c r="C36" s="885"/>
      <c r="D36" s="868"/>
      <c r="E36" s="883"/>
      <c r="F36" s="855">
        <v>5044.0000000329928</v>
      </c>
      <c r="G36" s="856">
        <v>100</v>
      </c>
      <c r="H36" s="856">
        <v>58.462324168799348</v>
      </c>
      <c r="I36" s="856">
        <v>41.537675831200289</v>
      </c>
      <c r="J36" s="855">
        <v>2151.6750496797076</v>
      </c>
      <c r="K36" s="856">
        <v>6.8841551998398547</v>
      </c>
      <c r="L36" s="856">
        <v>2.2298301059503678</v>
      </c>
      <c r="M36" s="856">
        <v>10.981246375102041</v>
      </c>
      <c r="N36" s="856">
        <v>17.663675005349443</v>
      </c>
      <c r="O36" s="856">
        <v>20.879712345007572</v>
      </c>
      <c r="P36" s="856">
        <v>10.205691216237442</v>
      </c>
      <c r="Q36" s="856">
        <v>19.822817114660957</v>
      </c>
      <c r="R36" s="856">
        <v>13.523889983456336</v>
      </c>
      <c r="S36" s="856">
        <v>16.29105482352686</v>
      </c>
      <c r="T36" s="856">
        <v>12.514801529974861</v>
      </c>
      <c r="U36" s="856">
        <v>7.802226920622382</v>
      </c>
      <c r="V36" s="856">
        <v>16.170633381914683</v>
      </c>
      <c r="W36" s="856">
        <v>10.265616463030769</v>
      </c>
      <c r="X36" s="856">
        <v>22.39168090175999</v>
      </c>
      <c r="Y36" s="856">
        <v>3.5769921034965098</v>
      </c>
      <c r="Z36" s="856">
        <v>4.9141971929302777</v>
      </c>
      <c r="AA36" s="856">
        <v>3.7116494718880455</v>
      </c>
      <c r="AB36" s="856">
        <v>2.0292678100050288</v>
      </c>
      <c r="AC36" s="856">
        <v>7.3368881221935895</v>
      </c>
      <c r="AD36" s="856">
        <v>2.0428370815986399</v>
      </c>
      <c r="AE36" s="856">
        <v>11.149559999880548</v>
      </c>
      <c r="AF36" s="856">
        <v>10.479162998232708</v>
      </c>
      <c r="AG36" s="856">
        <v>0.74996768250201162</v>
      </c>
      <c r="AI36" s="880"/>
      <c r="AJ36" s="880"/>
      <c r="AK36" s="880"/>
      <c r="AL36" s="880"/>
      <c r="AM36" s="880">
        <v>427.81785343117178</v>
      </c>
      <c r="AN36" s="880">
        <v>429.76919937055288</v>
      </c>
      <c r="AO36" s="880">
        <v>1769.6213151419383</v>
      </c>
      <c r="AP36" s="880">
        <v>2016.7253367787644</v>
      </c>
      <c r="AQ36" s="880">
        <v>2125.6256913602342</v>
      </c>
      <c r="AR36" s="880">
        <v>528.55660304706817</v>
      </c>
      <c r="AS36" s="880">
        <v>2562.7486880470979</v>
      </c>
      <c r="AT36" s="880">
        <v>443.96102476219971</v>
      </c>
      <c r="AU36" s="880">
        <v>1472.0671869484884</v>
      </c>
      <c r="AV36" s="880">
        <v>196.88503410825254</v>
      </c>
    </row>
    <row r="37" spans="1:48" s="879" customFormat="1" ht="14.4" customHeight="1">
      <c r="A37" s="887"/>
      <c r="B37" s="887" t="s">
        <v>1072</v>
      </c>
      <c r="C37" s="888"/>
      <c r="D37" s="882"/>
      <c r="E37" s="883"/>
      <c r="F37" s="855">
        <v>1489.0000000407915</v>
      </c>
      <c r="G37" s="856">
        <v>100</v>
      </c>
      <c r="H37" s="856">
        <v>55.638604668785284</v>
      </c>
      <c r="I37" s="856">
        <v>44.361395331214879</v>
      </c>
      <c r="J37" s="855">
        <v>606.78885230243793</v>
      </c>
      <c r="K37" s="856">
        <v>4.1544742935400389</v>
      </c>
      <c r="L37" s="856">
        <v>1.6965770372755824</v>
      </c>
      <c r="M37" s="856">
        <v>10.500617121722751</v>
      </c>
      <c r="N37" s="856">
        <v>16.53830663437013</v>
      </c>
      <c r="O37" s="856">
        <v>23.08807325399388</v>
      </c>
      <c r="P37" s="856">
        <v>9.3428799568345759</v>
      </c>
      <c r="Q37" s="856">
        <v>23.301886358334968</v>
      </c>
      <c r="R37" s="856">
        <v>17.418045550064001</v>
      </c>
      <c r="S37" s="856">
        <v>16.446064109032346</v>
      </c>
      <c r="T37" s="856">
        <v>13.786171163935554</v>
      </c>
      <c r="U37" s="856">
        <v>7.1309713216535995</v>
      </c>
      <c r="V37" s="856">
        <v>15.437214386857351</v>
      </c>
      <c r="W37" s="856">
        <v>10.2659585115318</v>
      </c>
      <c r="X37" s="856">
        <v>22.352101472773928</v>
      </c>
      <c r="Y37" s="856">
        <v>3.5780598333352525</v>
      </c>
      <c r="Z37" s="856">
        <v>3.266377678670207</v>
      </c>
      <c r="AA37" s="856">
        <v>3.4559522565556375</v>
      </c>
      <c r="AB37" s="856">
        <v>0.92352833433318515</v>
      </c>
      <c r="AC37" s="856">
        <v>6.4488961834357736</v>
      </c>
      <c r="AD37" s="856">
        <v>0.71899814323197897</v>
      </c>
      <c r="AE37" s="856">
        <v>6.8797785923150503</v>
      </c>
      <c r="AF37" s="856">
        <v>7.1975695457573723</v>
      </c>
      <c r="AG37" s="856">
        <v>1.1539166005012718</v>
      </c>
      <c r="AI37" s="880"/>
      <c r="AJ37" s="880"/>
      <c r="AK37" s="880"/>
      <c r="AL37" s="880"/>
      <c r="AM37" s="880">
        <v>119.98841575091569</v>
      </c>
      <c r="AN37" s="880">
        <v>71.41269841269839</v>
      </c>
      <c r="AO37" s="880">
        <v>342.98503510378538</v>
      </c>
      <c r="AP37" s="880">
        <v>394.67238247863258</v>
      </c>
      <c r="AQ37" s="880">
        <v>440.10976037851026</v>
      </c>
      <c r="AR37" s="880">
        <v>179.04761904761907</v>
      </c>
      <c r="AS37" s="880">
        <v>525.54539835164792</v>
      </c>
      <c r="AT37" s="880">
        <v>34.571924603174594</v>
      </c>
      <c r="AU37" s="880">
        <v>366.86273656898641</v>
      </c>
      <c r="AV37" s="880">
        <v>83.879807692307679</v>
      </c>
    </row>
    <row r="38" spans="1:48" s="879" customFormat="1" ht="14.4" customHeight="1">
      <c r="A38" s="887"/>
      <c r="B38" s="887" t="s">
        <v>1073</v>
      </c>
      <c r="C38" s="888"/>
      <c r="D38" s="882"/>
      <c r="E38" s="883"/>
      <c r="F38" s="855">
        <v>1058.9999999899576</v>
      </c>
      <c r="G38" s="856">
        <v>100</v>
      </c>
      <c r="H38" s="856">
        <v>55.614209591834182</v>
      </c>
      <c r="I38" s="856">
        <v>44.38579040816591</v>
      </c>
      <c r="J38" s="855">
        <v>469.19035469880021</v>
      </c>
      <c r="K38" s="856">
        <v>7.7364273767758593</v>
      </c>
      <c r="L38" s="856">
        <v>2.7780514841790129</v>
      </c>
      <c r="M38" s="856">
        <v>12.956033214774958</v>
      </c>
      <c r="N38" s="856">
        <v>21.857809113097499</v>
      </c>
      <c r="O38" s="856">
        <v>28.009018211064696</v>
      </c>
      <c r="P38" s="856">
        <v>12.756339517098878</v>
      </c>
      <c r="Q38" s="856">
        <v>24.876357283171828</v>
      </c>
      <c r="R38" s="856">
        <v>17.90802055129711</v>
      </c>
      <c r="S38" s="856">
        <v>16.172427564289823</v>
      </c>
      <c r="T38" s="856">
        <v>13.930724496711463</v>
      </c>
      <c r="U38" s="856">
        <v>11.172856785718533</v>
      </c>
      <c r="V38" s="856">
        <v>16.396588954870754</v>
      </c>
      <c r="W38" s="856">
        <v>12.961733357740785</v>
      </c>
      <c r="X38" s="856">
        <v>23.052630836915359</v>
      </c>
      <c r="Y38" s="856">
        <v>4.6818391245196125</v>
      </c>
      <c r="Z38" s="856">
        <v>7.3439531415607107</v>
      </c>
      <c r="AA38" s="856">
        <v>4.7875582196371518</v>
      </c>
      <c r="AB38" s="856">
        <v>4.317262206176661</v>
      </c>
      <c r="AC38" s="856">
        <v>8.6091422912950222</v>
      </c>
      <c r="AD38" s="856">
        <v>3.4220142054125131</v>
      </c>
      <c r="AE38" s="856">
        <v>13.964025441517288</v>
      </c>
      <c r="AF38" s="856">
        <v>12.489612635053225</v>
      </c>
      <c r="AG38" s="856">
        <v>1.0859301227804152</v>
      </c>
      <c r="AI38" s="880"/>
      <c r="AJ38" s="880"/>
      <c r="AK38" s="880"/>
      <c r="AL38" s="880"/>
      <c r="AM38" s="880">
        <v>307.82943768025592</v>
      </c>
      <c r="AN38" s="880">
        <v>358.35650095785445</v>
      </c>
      <c r="AO38" s="880">
        <v>1426.636280038153</v>
      </c>
      <c r="AP38" s="880">
        <v>1622.0529543001337</v>
      </c>
      <c r="AQ38" s="880">
        <v>1685.5159309817243</v>
      </c>
      <c r="AR38" s="880">
        <v>349.50898399944941</v>
      </c>
      <c r="AS38" s="880">
        <v>2037.2032896954447</v>
      </c>
      <c r="AT38" s="880">
        <v>409.38910015902513</v>
      </c>
      <c r="AU38" s="880">
        <v>1105.2044503795048</v>
      </c>
      <c r="AV38" s="880">
        <v>113.00522641594485</v>
      </c>
    </row>
    <row r="39" spans="1:48" s="879" customFormat="1" ht="14.4" customHeight="1">
      <c r="A39" s="887"/>
      <c r="B39" s="887" t="s">
        <v>1074</v>
      </c>
      <c r="C39" s="888"/>
      <c r="D39" s="882"/>
      <c r="E39" s="883"/>
      <c r="F39" s="855">
        <v>1206.0000000083733</v>
      </c>
      <c r="G39" s="856">
        <v>100</v>
      </c>
      <c r="H39" s="856">
        <v>51.950130731556634</v>
      </c>
      <c r="I39" s="856">
        <v>48.049869268443359</v>
      </c>
      <c r="J39" s="855">
        <v>631.82939273473357</v>
      </c>
      <c r="K39" s="856">
        <v>6.79646149801777</v>
      </c>
      <c r="L39" s="856">
        <v>1.6791044774842803</v>
      </c>
      <c r="M39" s="856">
        <v>10.590361815284567</v>
      </c>
      <c r="N39" s="856">
        <v>18.938610990588288</v>
      </c>
      <c r="O39" s="856">
        <v>21.650008749093939</v>
      </c>
      <c r="P39" s="856">
        <v>11.96992046448365</v>
      </c>
      <c r="Q39" s="856">
        <v>16.911599899714943</v>
      </c>
      <c r="R39" s="856">
        <v>9.7187301902527263</v>
      </c>
      <c r="S39" s="856">
        <v>18.114458484307828</v>
      </c>
      <c r="T39" s="856">
        <v>12.625118246681739</v>
      </c>
      <c r="U39" s="856">
        <v>7.3458514762427649</v>
      </c>
      <c r="V39" s="856">
        <v>16.662635505680253</v>
      </c>
      <c r="W39" s="856">
        <v>9.9482372362847435</v>
      </c>
      <c r="X39" s="856">
        <v>24.398073800322312</v>
      </c>
      <c r="Y39" s="856">
        <v>2.6640810726181408</v>
      </c>
      <c r="Z39" s="856">
        <v>4.953559605407909</v>
      </c>
      <c r="AA39" s="856">
        <v>2.0854063016937316</v>
      </c>
      <c r="AB39" s="856">
        <v>0.59286898834089108</v>
      </c>
      <c r="AC39" s="856">
        <v>8.4116412960665983</v>
      </c>
      <c r="AD39" s="856">
        <v>0.75842054102367151</v>
      </c>
      <c r="AE39" s="856">
        <v>17.111723620269117</v>
      </c>
      <c r="AF39" s="856">
        <v>11.182827831053268</v>
      </c>
      <c r="AG39" s="856">
        <v>0.59258306165249608</v>
      </c>
      <c r="AI39" s="880"/>
      <c r="AJ39" s="880"/>
      <c r="AK39" s="880"/>
      <c r="AL39" s="880"/>
      <c r="AM39" s="880"/>
      <c r="AN39" s="880"/>
      <c r="AO39" s="880"/>
      <c r="AP39" s="880"/>
      <c r="AQ39" s="880"/>
      <c r="AR39" s="880"/>
      <c r="AS39" s="880"/>
      <c r="AT39" s="880"/>
      <c r="AU39" s="880"/>
      <c r="AV39" s="880"/>
    </row>
    <row r="40" spans="1:48" s="879" customFormat="1" ht="14.4" customHeight="1">
      <c r="A40" s="887"/>
      <c r="B40" s="887" t="s">
        <v>1075</v>
      </c>
      <c r="C40" s="888"/>
      <c r="D40" s="882"/>
      <c r="E40" s="883"/>
      <c r="F40" s="855">
        <v>1289.9999999938418</v>
      </c>
      <c r="G40" s="856">
        <v>100</v>
      </c>
      <c r="H40" s="856">
        <v>70.147887702175879</v>
      </c>
      <c r="I40" s="856">
        <v>29.852112297824224</v>
      </c>
      <c r="J40" s="855">
        <v>443.86644994373665</v>
      </c>
      <c r="K40" s="856">
        <v>9.4172538344437697</v>
      </c>
      <c r="L40" s="856">
        <v>2.9101576157789277</v>
      </c>
      <c r="M40" s="856">
        <v>10.280288603200253</v>
      </c>
      <c r="N40" s="856">
        <v>14.32763832794036</v>
      </c>
      <c r="O40" s="856">
        <v>11.757881516291487</v>
      </c>
      <c r="P40" s="856">
        <v>7.458349310255306</v>
      </c>
      <c r="Q40" s="856">
        <v>14.380099919964486</v>
      </c>
      <c r="R40" s="856">
        <v>8.9873247125034759</v>
      </c>
      <c r="S40" s="856">
        <v>14.504847557231637</v>
      </c>
      <c r="T40" s="856">
        <v>9.7817986097073284</v>
      </c>
      <c r="U40" s="856">
        <v>6.2366388165178321</v>
      </c>
      <c r="V40" s="856">
        <v>16.371733669239024</v>
      </c>
      <c r="W40" s="856">
        <v>8.3486104519904281</v>
      </c>
      <c r="X40" s="856">
        <v>20.01902815194773</v>
      </c>
      <c r="Y40" s="856">
        <v>3.5222230013759086</v>
      </c>
      <c r="Z40" s="856">
        <v>4.7847558268653403</v>
      </c>
      <c r="AA40" s="856">
        <v>4.6438936990653312</v>
      </c>
      <c r="AB40" s="856">
        <v>2.7701647036029327</v>
      </c>
      <c r="AC40" s="856">
        <v>6.3126637067478706</v>
      </c>
      <c r="AD40" s="856">
        <v>3.6394680530179988</v>
      </c>
      <c r="AE40" s="856">
        <v>8.1936036333051341</v>
      </c>
      <c r="AF40" s="856">
        <v>11.95870307351859</v>
      </c>
      <c r="AG40" s="856">
        <v>0.15503875969066261</v>
      </c>
      <c r="AI40" s="880"/>
      <c r="AJ40" s="880"/>
      <c r="AK40" s="880"/>
      <c r="AL40" s="880"/>
      <c r="AM40" s="880">
        <v>350.31352447444584</v>
      </c>
      <c r="AN40" s="880">
        <v>428.20395768642175</v>
      </c>
      <c r="AO40" s="880">
        <v>1020.0999743988156</v>
      </c>
      <c r="AP40" s="880">
        <v>1365.6422409526731</v>
      </c>
      <c r="AQ40" s="880">
        <v>1248.2087221000118</v>
      </c>
      <c r="AR40" s="880">
        <v>378.73461556163988</v>
      </c>
      <c r="AS40" s="880">
        <v>2968.8430198548913</v>
      </c>
      <c r="AT40" s="880">
        <v>233.69593932855742</v>
      </c>
      <c r="AU40" s="880">
        <v>1563.9057424885141</v>
      </c>
      <c r="AV40" s="880">
        <v>87.781539889489594</v>
      </c>
    </row>
    <row r="41" spans="1:48" s="879" customFormat="1" ht="14.4" customHeight="1">
      <c r="A41" s="887"/>
      <c r="B41" s="884" t="s">
        <v>30</v>
      </c>
      <c r="C41" s="888"/>
      <c r="D41" s="882"/>
      <c r="E41" s="883"/>
      <c r="F41" s="855">
        <v>4725.0000001493081</v>
      </c>
      <c r="G41" s="856">
        <v>100</v>
      </c>
      <c r="H41" s="856">
        <v>61.798312133051695</v>
      </c>
      <c r="I41" s="856">
        <v>38.201687866948205</v>
      </c>
      <c r="J41" s="855">
        <v>2184.3285160415321</v>
      </c>
      <c r="K41" s="856">
        <v>4.8270493648973112</v>
      </c>
      <c r="L41" s="856">
        <v>1.7998469394985994</v>
      </c>
      <c r="M41" s="856">
        <v>9.7403375774376038</v>
      </c>
      <c r="N41" s="856">
        <v>15.150208837073578</v>
      </c>
      <c r="O41" s="856">
        <v>16.917854603360016</v>
      </c>
      <c r="P41" s="856">
        <v>9.8656626018127316</v>
      </c>
      <c r="Q41" s="856">
        <v>16.559357371837059</v>
      </c>
      <c r="R41" s="856">
        <v>12.576712985871319</v>
      </c>
      <c r="S41" s="856">
        <v>14.561807880289676</v>
      </c>
      <c r="T41" s="856">
        <v>10.569848260727065</v>
      </c>
      <c r="U41" s="856">
        <v>6.5645819885669114</v>
      </c>
      <c r="V41" s="856">
        <v>15.218043711146207</v>
      </c>
      <c r="W41" s="856">
        <v>9.7720935692471951</v>
      </c>
      <c r="X41" s="856">
        <v>22.38330560369662</v>
      </c>
      <c r="Y41" s="856">
        <v>3.2193845923394484</v>
      </c>
      <c r="Z41" s="856">
        <v>3.6538131232215547</v>
      </c>
      <c r="AA41" s="856">
        <v>2.5888700616514528</v>
      </c>
      <c r="AB41" s="856">
        <v>1.7793011525171838</v>
      </c>
      <c r="AC41" s="856">
        <v>4.0029438444249008</v>
      </c>
      <c r="AD41" s="856">
        <v>1.3358456369024969</v>
      </c>
      <c r="AE41" s="856">
        <v>7.4283401829352016</v>
      </c>
      <c r="AF41" s="856">
        <v>8.837243027463602</v>
      </c>
      <c r="AG41" s="856">
        <v>2.7816408904111483</v>
      </c>
      <c r="AI41" s="880"/>
      <c r="AJ41" s="880"/>
      <c r="AK41" s="880"/>
      <c r="AL41" s="880"/>
      <c r="AM41" s="880">
        <v>611.89385338534339</v>
      </c>
      <c r="AN41" s="880">
        <v>301.32754169372782</v>
      </c>
      <c r="AO41" s="880">
        <v>1114.3278466318018</v>
      </c>
      <c r="AP41" s="880">
        <v>1483.0453189997772</v>
      </c>
      <c r="AQ41" s="880">
        <v>1355.6226023523154</v>
      </c>
      <c r="AR41" s="880">
        <v>302.67011991133984</v>
      </c>
      <c r="AS41" s="880">
        <v>2727.7235266884381</v>
      </c>
      <c r="AT41" s="880">
        <v>434.01803559391084</v>
      </c>
      <c r="AU41" s="880">
        <v>1533.7148649885569</v>
      </c>
      <c r="AV41" s="880">
        <v>60.472516570884636</v>
      </c>
    </row>
    <row r="42" spans="1:48" s="889" customFormat="1" ht="14.4" customHeight="1">
      <c r="A42" s="887"/>
      <c r="B42" s="887" t="s">
        <v>1076</v>
      </c>
      <c r="C42" s="888"/>
      <c r="D42" s="882"/>
      <c r="E42" s="883"/>
      <c r="F42" s="855">
        <v>2296.0000001002954</v>
      </c>
      <c r="G42" s="856">
        <v>100</v>
      </c>
      <c r="H42" s="856">
        <v>56.774564946079543</v>
      </c>
      <c r="I42" s="856">
        <v>43.225435053920549</v>
      </c>
      <c r="J42" s="855">
        <v>1011.9805861331201</v>
      </c>
      <c r="K42" s="856">
        <v>4.8466832561853437</v>
      </c>
      <c r="L42" s="856">
        <v>3.5373368946692718</v>
      </c>
      <c r="M42" s="856">
        <v>9.2051135765556467</v>
      </c>
      <c r="N42" s="856">
        <v>15.832297532741894</v>
      </c>
      <c r="O42" s="856">
        <v>16.630181731003585</v>
      </c>
      <c r="P42" s="856">
        <v>10.612313999282</v>
      </c>
      <c r="Q42" s="856">
        <v>15.281226965788489</v>
      </c>
      <c r="R42" s="856">
        <v>11.171102388786711</v>
      </c>
      <c r="S42" s="856">
        <v>13.607372976945243</v>
      </c>
      <c r="T42" s="856">
        <v>10.567429545789585</v>
      </c>
      <c r="U42" s="856">
        <v>6.9530572632455403</v>
      </c>
      <c r="V42" s="856">
        <v>18.750694834877059</v>
      </c>
      <c r="W42" s="856">
        <v>11.246403995936435</v>
      </c>
      <c r="X42" s="856">
        <v>27.468323917917054</v>
      </c>
      <c r="Y42" s="856">
        <v>3.132115028665134</v>
      </c>
      <c r="Z42" s="856">
        <v>5.0749542820628282</v>
      </c>
      <c r="AA42" s="856">
        <v>3.4567351081909732</v>
      </c>
      <c r="AB42" s="856">
        <v>2.552792005487488</v>
      </c>
      <c r="AC42" s="856">
        <v>4.9870239453387324</v>
      </c>
      <c r="AD42" s="856">
        <v>1.8581050795712504</v>
      </c>
      <c r="AE42" s="856">
        <v>8.7547232944676612</v>
      </c>
      <c r="AF42" s="856">
        <v>9.0508614630447539</v>
      </c>
      <c r="AG42" s="856">
        <v>3.8052917054275071</v>
      </c>
      <c r="AI42" s="880"/>
      <c r="AJ42" s="880"/>
      <c r="AK42" s="880"/>
      <c r="AL42" s="880"/>
      <c r="AM42" s="880">
        <v>141.19122807017547</v>
      </c>
      <c r="AN42" s="880">
        <v>94.95</v>
      </c>
      <c r="AO42" s="880">
        <v>222.22456140350855</v>
      </c>
      <c r="AP42" s="880">
        <v>376.65087719298276</v>
      </c>
      <c r="AQ42" s="880">
        <v>366.1105263157898</v>
      </c>
      <c r="AR42" s="880">
        <v>54.778947368421015</v>
      </c>
      <c r="AS42" s="880">
        <v>563.36578947368503</v>
      </c>
      <c r="AT42" s="880">
        <v>146.29561403508762</v>
      </c>
      <c r="AU42" s="880">
        <v>345.3412280701757</v>
      </c>
      <c r="AV42" s="880">
        <v>7.8666666666666654</v>
      </c>
    </row>
    <row r="43" spans="1:48" s="879" customFormat="1" ht="14.4" customHeight="1">
      <c r="A43" s="887"/>
      <c r="B43" s="887" t="s">
        <v>1077</v>
      </c>
      <c r="C43" s="888"/>
      <c r="D43" s="882"/>
      <c r="E43" s="883"/>
      <c r="F43" s="855">
        <v>2429.0000000490068</v>
      </c>
      <c r="G43" s="856">
        <v>100</v>
      </c>
      <c r="H43" s="856">
        <v>66.5469838257481</v>
      </c>
      <c r="I43" s="856">
        <v>33.453016174251871</v>
      </c>
      <c r="J43" s="855">
        <v>1172.3479299084147</v>
      </c>
      <c r="K43" s="856">
        <v>4.808490528175061</v>
      </c>
      <c r="L43" s="856">
        <v>0.15749332189233023</v>
      </c>
      <c r="M43" s="856">
        <v>10.246255365026711</v>
      </c>
      <c r="N43" s="856">
        <v>14.505467937406538</v>
      </c>
      <c r="O43" s="856">
        <v>17.189775935161546</v>
      </c>
      <c r="P43" s="856">
        <v>9.1598941338713349</v>
      </c>
      <c r="Q43" s="856">
        <v>17.767503692280254</v>
      </c>
      <c r="R43" s="856">
        <v>13.905359313982551</v>
      </c>
      <c r="S43" s="856">
        <v>15.463982659264735</v>
      </c>
      <c r="T43" s="856">
        <v>10.572134538823668</v>
      </c>
      <c r="U43" s="856">
        <v>6.1973776943375771</v>
      </c>
      <c r="V43" s="856">
        <v>11.878823052325032</v>
      </c>
      <c r="W43" s="856">
        <v>8.3785090736695906</v>
      </c>
      <c r="X43" s="856">
        <v>17.576717686971804</v>
      </c>
      <c r="Y43" s="856">
        <v>3.3018757072842644</v>
      </c>
      <c r="Z43" s="856">
        <v>2.3104866099336809</v>
      </c>
      <c r="AA43" s="856">
        <v>1.7685250032317059</v>
      </c>
      <c r="AB43" s="856">
        <v>1.0481628246202901</v>
      </c>
      <c r="AC43" s="856">
        <v>3.0727470919542355</v>
      </c>
      <c r="AD43" s="856">
        <v>0.84218253258152598</v>
      </c>
      <c r="AE43" s="856">
        <v>6.1745832359816983</v>
      </c>
      <c r="AF43" s="856">
        <v>8.6353212785522029</v>
      </c>
      <c r="AG43" s="856">
        <v>1.8140401199983076</v>
      </c>
      <c r="AI43" s="880"/>
      <c r="AJ43" s="880"/>
      <c r="AK43" s="880"/>
      <c r="AL43" s="880"/>
      <c r="AM43" s="880">
        <v>470.70262531516789</v>
      </c>
      <c r="AN43" s="880">
        <v>206.37754169372784</v>
      </c>
      <c r="AO43" s="880">
        <v>892.10328522829434</v>
      </c>
      <c r="AP43" s="880">
        <v>1106.3944418067945</v>
      </c>
      <c r="AQ43" s="880">
        <v>989.51207603652529</v>
      </c>
      <c r="AR43" s="880">
        <v>247.8911725429187</v>
      </c>
      <c r="AS43" s="880">
        <v>2164.3577372147506</v>
      </c>
      <c r="AT43" s="880">
        <v>287.7224215588231</v>
      </c>
      <c r="AU43" s="880">
        <v>1188.373636918383</v>
      </c>
      <c r="AV43" s="880">
        <v>52.605849904217976</v>
      </c>
    </row>
    <row r="44" spans="1:48" s="879" customFormat="1" ht="14.4" customHeight="1">
      <c r="A44" s="887"/>
      <c r="B44" s="884" t="s">
        <v>31</v>
      </c>
      <c r="C44" s="888"/>
      <c r="D44" s="882"/>
      <c r="E44" s="883"/>
      <c r="F44" s="855">
        <v>4924.9999999563197</v>
      </c>
      <c r="G44" s="856">
        <v>100</v>
      </c>
      <c r="H44" s="856">
        <v>62.269466841591573</v>
      </c>
      <c r="I44" s="856">
        <v>37.730533158408733</v>
      </c>
      <c r="J44" s="855">
        <v>1679.5938597567883</v>
      </c>
      <c r="K44" s="856">
        <v>4.975714187520099</v>
      </c>
      <c r="L44" s="856">
        <v>1.774210716950118</v>
      </c>
      <c r="M44" s="856">
        <v>12.240621952202474</v>
      </c>
      <c r="N44" s="856">
        <v>18.479379212168208</v>
      </c>
      <c r="O44" s="856">
        <v>15.372047679770606</v>
      </c>
      <c r="P44" s="856">
        <v>8.3843398159465963</v>
      </c>
      <c r="Q44" s="856">
        <v>18.106345646524058</v>
      </c>
      <c r="R44" s="856">
        <v>11.990878555257479</v>
      </c>
      <c r="S44" s="856">
        <v>16.031756900517301</v>
      </c>
      <c r="T44" s="856">
        <v>13.561701832621594</v>
      </c>
      <c r="U44" s="856">
        <v>7.4017592239772352</v>
      </c>
      <c r="V44" s="856">
        <v>13.62101202934625</v>
      </c>
      <c r="W44" s="856">
        <v>8.3554714552577707</v>
      </c>
      <c r="X44" s="856">
        <v>18.244507342807609</v>
      </c>
      <c r="Y44" s="856">
        <v>2.321762446710725</v>
      </c>
      <c r="Z44" s="856">
        <v>2.3447285032439202</v>
      </c>
      <c r="AA44" s="856">
        <v>2.185980466559446</v>
      </c>
      <c r="AB44" s="856">
        <v>1.3826496896422373</v>
      </c>
      <c r="AC44" s="856">
        <v>5.9038996935331687</v>
      </c>
      <c r="AD44" s="856">
        <v>1.4892019666619762</v>
      </c>
      <c r="AE44" s="856">
        <v>8.4922728538581591</v>
      </c>
      <c r="AF44" s="856">
        <v>11.125404306936709</v>
      </c>
      <c r="AG44" s="856">
        <v>0.59401409545697326</v>
      </c>
      <c r="AI44" s="880"/>
      <c r="AJ44" s="880"/>
      <c r="AK44" s="880"/>
      <c r="AL44" s="880"/>
      <c r="AM44" s="880">
        <v>22.007591573353544</v>
      </c>
      <c r="AN44" s="880">
        <v>1.8317757009345861</v>
      </c>
      <c r="AO44" s="880">
        <v>233.86045697697256</v>
      </c>
      <c r="AP44" s="880">
        <v>251.98803829811607</v>
      </c>
      <c r="AQ44" s="880">
        <v>184.97546293199991</v>
      </c>
      <c r="AR44" s="880">
        <v>47.925069923944214</v>
      </c>
      <c r="AS44" s="880">
        <v>548.10987197577697</v>
      </c>
      <c r="AT44" s="880">
        <v>155.63789674610439</v>
      </c>
      <c r="AU44" s="880">
        <v>227.79794649651714</v>
      </c>
      <c r="AV44" s="880">
        <v>85.355755027767572</v>
      </c>
    </row>
    <row r="45" spans="1:48" s="879" customFormat="1" ht="14.4" customHeight="1">
      <c r="A45" s="887"/>
      <c r="B45" s="887" t="s">
        <v>1078</v>
      </c>
      <c r="C45" s="885"/>
      <c r="D45" s="868"/>
      <c r="E45" s="883"/>
      <c r="F45" s="855">
        <v>1349.0000000000598</v>
      </c>
      <c r="G45" s="856">
        <v>100</v>
      </c>
      <c r="H45" s="856">
        <v>59.401618890253125</v>
      </c>
      <c r="I45" s="856">
        <v>40.598381109746775</v>
      </c>
      <c r="J45" s="855">
        <v>473.7573534693999</v>
      </c>
      <c r="K45" s="856">
        <v>5.3331572882781426</v>
      </c>
      <c r="L45" s="856">
        <v>1.4269829503585634</v>
      </c>
      <c r="M45" s="856">
        <v>13.159365550018729</v>
      </c>
      <c r="N45" s="856">
        <v>24.496959263341147</v>
      </c>
      <c r="O45" s="856">
        <v>12.899371034889695</v>
      </c>
      <c r="P45" s="856">
        <v>10.097698199914937</v>
      </c>
      <c r="Q45" s="856">
        <v>18.823512374178126</v>
      </c>
      <c r="R45" s="856">
        <v>9.7272003590376794</v>
      </c>
      <c r="S45" s="856">
        <v>14.401908527212029</v>
      </c>
      <c r="T45" s="856">
        <v>11.305688381262584</v>
      </c>
      <c r="U45" s="856">
        <v>7.5282780805267917</v>
      </c>
      <c r="V45" s="856">
        <v>14.057715614355928</v>
      </c>
      <c r="W45" s="856">
        <v>9.7315562289553785</v>
      </c>
      <c r="X45" s="856">
        <v>20.387733508508113</v>
      </c>
      <c r="Y45" s="856">
        <v>3.1947533152067895</v>
      </c>
      <c r="Z45" s="856">
        <v>1.7020250155845604</v>
      </c>
      <c r="AA45" s="856">
        <v>4.0060538670618442</v>
      </c>
      <c r="AB45" s="856">
        <v>1.9458858413889331</v>
      </c>
      <c r="AC45" s="856">
        <v>4.5917995602635857</v>
      </c>
      <c r="AD45" s="856">
        <v>2.8827146413997005</v>
      </c>
      <c r="AE45" s="856">
        <v>8.7903715590269123</v>
      </c>
      <c r="AF45" s="856">
        <v>13.490581364870232</v>
      </c>
      <c r="AG45" s="856">
        <v>0.35924046299605694</v>
      </c>
      <c r="AI45" s="880"/>
      <c r="AJ45" s="880"/>
      <c r="AK45" s="880"/>
      <c r="AL45" s="880"/>
      <c r="AM45" s="880">
        <v>4.225165562913908</v>
      </c>
      <c r="AN45" s="880">
        <v>23.695496688741734</v>
      </c>
      <c r="AO45" s="880">
        <v>52.94582781456954</v>
      </c>
      <c r="AP45" s="880">
        <v>7.5</v>
      </c>
      <c r="AQ45" s="880">
        <v>24.635827814569545</v>
      </c>
      <c r="AR45" s="880">
        <v>6.225165562913908</v>
      </c>
      <c r="AS45" s="880">
        <v>81.754285714285743</v>
      </c>
      <c r="AT45" s="880" t="s">
        <v>145</v>
      </c>
      <c r="AU45" s="880">
        <v>24.695496688741731</v>
      </c>
      <c r="AV45" s="880">
        <v>20.916480605487241</v>
      </c>
    </row>
    <row r="46" spans="1:48" s="879" customFormat="1" ht="14.4" customHeight="1">
      <c r="A46" s="887"/>
      <c r="B46" s="887" t="s">
        <v>1079</v>
      </c>
      <c r="C46" s="885"/>
      <c r="D46" s="868"/>
      <c r="E46" s="883"/>
      <c r="F46" s="855">
        <v>1926.000000004673</v>
      </c>
      <c r="G46" s="856">
        <v>100</v>
      </c>
      <c r="H46" s="856">
        <v>69.593126630376361</v>
      </c>
      <c r="I46" s="856">
        <v>30.406873369623614</v>
      </c>
      <c r="J46" s="855">
        <v>580.70726050726546</v>
      </c>
      <c r="K46" s="856">
        <v>6.0769945349956087</v>
      </c>
      <c r="L46" s="856">
        <v>2.2665714779144879</v>
      </c>
      <c r="M46" s="856">
        <v>6.8611892720252632</v>
      </c>
      <c r="N46" s="856">
        <v>16.59197733634614</v>
      </c>
      <c r="O46" s="856">
        <v>13.530248947405138</v>
      </c>
      <c r="P46" s="856">
        <v>7.1272219988516641</v>
      </c>
      <c r="Q46" s="856">
        <v>15.357521697775894</v>
      </c>
      <c r="R46" s="856">
        <v>8.5504198750647955</v>
      </c>
      <c r="S46" s="856">
        <v>14.074373491307835</v>
      </c>
      <c r="T46" s="856">
        <v>9.2238589459916138</v>
      </c>
      <c r="U46" s="856">
        <v>7.3564082329867428</v>
      </c>
      <c r="V46" s="856">
        <v>6.3984446408197142</v>
      </c>
      <c r="W46" s="856">
        <v>5.642406721486446</v>
      </c>
      <c r="X46" s="856">
        <v>13.139904441373501</v>
      </c>
      <c r="Y46" s="856">
        <v>1.7575913643747154</v>
      </c>
      <c r="Z46" s="856">
        <v>2.7131276589136624</v>
      </c>
      <c r="AA46" s="856">
        <v>2.4073794927287779</v>
      </c>
      <c r="AB46" s="856">
        <v>1.1092896860951038</v>
      </c>
      <c r="AC46" s="856">
        <v>5.8001150079952213</v>
      </c>
      <c r="AD46" s="856">
        <v>1.737039270243353</v>
      </c>
      <c r="AE46" s="856">
        <v>7.0583471446303072</v>
      </c>
      <c r="AF46" s="856">
        <v>7.7466620169340734</v>
      </c>
      <c r="AG46" s="856">
        <v>0.34641967864301187</v>
      </c>
      <c r="AI46" s="880"/>
      <c r="AJ46" s="880"/>
      <c r="AK46" s="880"/>
      <c r="AL46" s="880"/>
      <c r="AM46" s="880"/>
      <c r="AN46" s="880"/>
      <c r="AO46" s="880"/>
      <c r="AP46" s="880"/>
      <c r="AQ46" s="880"/>
      <c r="AR46" s="880"/>
      <c r="AS46" s="880"/>
      <c r="AT46" s="880"/>
      <c r="AU46" s="880"/>
      <c r="AV46" s="880"/>
    </row>
    <row r="47" spans="1:48" s="879" customFormat="1" ht="14.4" customHeight="1">
      <c r="A47" s="887"/>
      <c r="B47" s="887" t="s">
        <v>1080</v>
      </c>
      <c r="C47" s="885"/>
      <c r="D47" s="868"/>
      <c r="E47" s="883"/>
      <c r="F47" s="855">
        <v>1649.9999999516049</v>
      </c>
      <c r="G47" s="856">
        <v>100</v>
      </c>
      <c r="H47" s="856">
        <v>56.06544146754355</v>
      </c>
      <c r="I47" s="856">
        <v>43.934558532456357</v>
      </c>
      <c r="J47" s="855">
        <v>625.1292457801211</v>
      </c>
      <c r="K47" s="856">
        <v>3.3979828588885574</v>
      </c>
      <c r="L47" s="856">
        <v>1.4833764330096588</v>
      </c>
      <c r="M47" s="856">
        <v>17.768744515147656</v>
      </c>
      <c r="N47" s="856">
        <v>15.762664378033476</v>
      </c>
      <c r="O47" s="856">
        <v>19.543529590492177</v>
      </c>
      <c r="P47" s="856">
        <v>8.4509388800438003</v>
      </c>
      <c r="Q47" s="856">
        <v>20.728634743386483</v>
      </c>
      <c r="R47" s="856">
        <v>17.857560558319026</v>
      </c>
      <c r="S47" s="856">
        <v>19.649081689553835</v>
      </c>
      <c r="T47" s="856">
        <v>20.469609436189547</v>
      </c>
      <c r="U47" s="856">
        <v>7.3512574489226754</v>
      </c>
      <c r="V47" s="856">
        <v>21.694679698769434</v>
      </c>
      <c r="W47" s="856">
        <v>10.397304375037631</v>
      </c>
      <c r="X47" s="856">
        <v>22.450721337267652</v>
      </c>
      <c r="Y47" s="856">
        <v>2.2665677939700171</v>
      </c>
      <c r="Z47" s="856">
        <v>2.4401650069017653</v>
      </c>
      <c r="AA47" s="856">
        <v>0.43949953215606719</v>
      </c>
      <c r="AB47" s="856">
        <v>1.2412471430482135</v>
      </c>
      <c r="AC47" s="856">
        <v>7.0977859869786188</v>
      </c>
      <c r="AD47" s="856">
        <v>6.0606060607838207E-2</v>
      </c>
      <c r="AE47" s="856">
        <v>9.9223369525102445</v>
      </c>
      <c r="AF47" s="856">
        <v>13.135606609667303</v>
      </c>
      <c r="AG47" s="856">
        <v>1.0749695360617624</v>
      </c>
      <c r="AI47" s="880"/>
      <c r="AJ47" s="880"/>
      <c r="AK47" s="880"/>
      <c r="AL47" s="880"/>
      <c r="AM47" s="880"/>
      <c r="AN47" s="880"/>
      <c r="AO47" s="880"/>
      <c r="AP47" s="880"/>
      <c r="AQ47" s="880"/>
      <c r="AR47" s="880"/>
      <c r="AS47" s="880"/>
      <c r="AT47" s="880"/>
      <c r="AU47" s="880"/>
      <c r="AV47" s="880"/>
    </row>
    <row r="48" spans="1:48" s="879" customFormat="1" ht="14.4" customHeight="1">
      <c r="A48" s="887"/>
      <c r="B48" s="884" t="s">
        <v>33</v>
      </c>
      <c r="C48" s="885"/>
      <c r="D48" s="868"/>
      <c r="E48" s="883"/>
      <c r="F48" s="855">
        <v>766.99999992326252</v>
      </c>
      <c r="G48" s="856">
        <v>100</v>
      </c>
      <c r="H48" s="856">
        <v>65.973163510169726</v>
      </c>
      <c r="I48" s="856">
        <v>34.026836489830281</v>
      </c>
      <c r="J48" s="855">
        <v>315.59905729658391</v>
      </c>
      <c r="K48" s="856">
        <v>6.8453309194502694</v>
      </c>
      <c r="L48" s="856">
        <v>0</v>
      </c>
      <c r="M48" s="856">
        <v>17.137649761550591</v>
      </c>
      <c r="N48" s="856">
        <v>5.7284046361772774</v>
      </c>
      <c r="O48" s="856">
        <v>15.7381907880174</v>
      </c>
      <c r="P48" s="856">
        <v>12.279294130629019</v>
      </c>
      <c r="Q48" s="856">
        <v>13.22976714430872</v>
      </c>
      <c r="R48" s="856">
        <v>7.9112135165585258</v>
      </c>
      <c r="S48" s="856">
        <v>17.838361037928511</v>
      </c>
      <c r="T48" s="856">
        <v>12.870762899177187</v>
      </c>
      <c r="U48" s="856">
        <v>6.9282438807091919</v>
      </c>
      <c r="V48" s="856">
        <v>11.516397804250676</v>
      </c>
      <c r="W48" s="856">
        <v>13.845278964314975</v>
      </c>
      <c r="X48" s="856">
        <v>18.260736243826674</v>
      </c>
      <c r="Y48" s="856">
        <v>3.9245545406971711</v>
      </c>
      <c r="Z48" s="856">
        <v>4.0315938027380449</v>
      </c>
      <c r="AA48" s="856">
        <v>0</v>
      </c>
      <c r="AB48" s="856">
        <v>0</v>
      </c>
      <c r="AC48" s="856">
        <v>8.4055075756522442</v>
      </c>
      <c r="AD48" s="856">
        <v>2.4037843858864214</v>
      </c>
      <c r="AE48" s="856">
        <v>12.735508240672388</v>
      </c>
      <c r="AF48" s="856">
        <v>7.6853010909663606</v>
      </c>
      <c r="AG48" s="856">
        <v>3.9245545406971711</v>
      </c>
      <c r="AI48" s="880"/>
      <c r="AJ48" s="880"/>
      <c r="AK48" s="880"/>
      <c r="AL48" s="880"/>
      <c r="AM48" s="880"/>
      <c r="AN48" s="880"/>
      <c r="AO48" s="880"/>
      <c r="AP48" s="880"/>
      <c r="AQ48" s="880"/>
      <c r="AR48" s="880"/>
      <c r="AS48" s="880"/>
      <c r="AT48" s="880"/>
      <c r="AU48" s="880"/>
      <c r="AV48" s="880"/>
    </row>
    <row r="49" spans="1:48" s="879" customFormat="1" ht="14.4" customHeight="1">
      <c r="A49" s="1252" t="s">
        <v>34</v>
      </c>
      <c r="B49" s="1252"/>
      <c r="C49" s="885"/>
      <c r="D49" s="868"/>
      <c r="E49" s="883"/>
      <c r="F49" s="855">
        <v>367.99999996933479</v>
      </c>
      <c r="G49" s="856">
        <v>100</v>
      </c>
      <c r="H49" s="856">
        <v>70.416233839030085</v>
      </c>
      <c r="I49" s="856">
        <v>29.583766160969933</v>
      </c>
      <c r="J49" s="855">
        <v>119.68679837087872</v>
      </c>
      <c r="K49" s="856">
        <v>3.711836661838106</v>
      </c>
      <c r="L49" s="856">
        <v>0</v>
      </c>
      <c r="M49" s="856">
        <v>7.6520540538355482</v>
      </c>
      <c r="N49" s="856">
        <v>13.852901290088582</v>
      </c>
      <c r="O49" s="856">
        <v>13.100190366572473</v>
      </c>
      <c r="P49" s="856">
        <v>2.8532608698369453</v>
      </c>
      <c r="Q49" s="856">
        <v>7.0352126952513281</v>
      </c>
      <c r="R49" s="856">
        <v>3.711836661838106</v>
      </c>
      <c r="S49" s="856">
        <v>8.30139718290466</v>
      </c>
      <c r="T49" s="856">
        <v>4.3911844880156394</v>
      </c>
      <c r="U49" s="856">
        <v>4.7987931836678115</v>
      </c>
      <c r="V49" s="856">
        <v>8.0596627494877211</v>
      </c>
      <c r="W49" s="856">
        <v>9.1466192713174266</v>
      </c>
      <c r="X49" s="856">
        <v>11.426397183199033</v>
      </c>
      <c r="Y49" s="856">
        <v>0</v>
      </c>
      <c r="Z49" s="856">
        <v>5.4781410098453458</v>
      </c>
      <c r="AA49" s="856">
        <v>1.0869565218297059</v>
      </c>
      <c r="AB49" s="856">
        <v>0</v>
      </c>
      <c r="AC49" s="856">
        <v>1.0869565218297059</v>
      </c>
      <c r="AD49" s="856">
        <v>5.4781410098453458</v>
      </c>
      <c r="AE49" s="856">
        <v>3.2608695658199092</v>
      </c>
      <c r="AF49" s="856">
        <v>6.9727062276580156</v>
      </c>
      <c r="AG49" s="856">
        <v>0</v>
      </c>
      <c r="AI49" s="880"/>
      <c r="AJ49" s="880"/>
      <c r="AK49" s="880"/>
      <c r="AL49" s="880"/>
      <c r="AM49" s="880"/>
      <c r="AN49" s="880"/>
      <c r="AO49" s="880"/>
      <c r="AP49" s="880"/>
      <c r="AQ49" s="880"/>
      <c r="AR49" s="880"/>
      <c r="AS49" s="880"/>
      <c r="AT49" s="880"/>
      <c r="AU49" s="880"/>
      <c r="AV49" s="880"/>
    </row>
    <row r="50" spans="1:48" s="879" customFormat="1" ht="14.4" customHeight="1">
      <c r="A50" s="1250" t="s">
        <v>164</v>
      </c>
      <c r="B50" s="1250"/>
      <c r="C50" s="1250"/>
      <c r="D50" s="882"/>
      <c r="E50" s="883"/>
      <c r="F50" s="855"/>
      <c r="G50" s="856"/>
      <c r="H50" s="856"/>
      <c r="I50" s="856"/>
      <c r="J50" s="855"/>
      <c r="K50" s="856"/>
      <c r="L50" s="856"/>
      <c r="M50" s="856"/>
      <c r="N50" s="856"/>
      <c r="O50" s="856"/>
      <c r="P50" s="856"/>
      <c r="Q50" s="856"/>
      <c r="R50" s="856"/>
      <c r="S50" s="856"/>
      <c r="T50" s="856"/>
      <c r="U50" s="856"/>
      <c r="V50" s="856"/>
      <c r="W50" s="856"/>
      <c r="X50" s="856"/>
      <c r="Y50" s="856"/>
      <c r="Z50" s="856"/>
      <c r="AA50" s="856"/>
      <c r="AB50" s="856"/>
      <c r="AC50" s="856"/>
      <c r="AD50" s="856"/>
      <c r="AE50" s="856"/>
      <c r="AF50" s="856"/>
      <c r="AG50" s="856"/>
      <c r="AI50" s="880"/>
      <c r="AJ50" s="880"/>
      <c r="AK50" s="880"/>
      <c r="AL50" s="880"/>
      <c r="AM50" s="880"/>
      <c r="AN50" s="880"/>
      <c r="AO50" s="880"/>
      <c r="AP50" s="880"/>
      <c r="AQ50" s="880"/>
      <c r="AR50" s="880"/>
      <c r="AS50" s="880"/>
      <c r="AT50" s="880"/>
      <c r="AU50" s="880"/>
      <c r="AV50" s="880"/>
    </row>
    <row r="51" spans="1:48" s="879" customFormat="1" ht="14.4" customHeight="1">
      <c r="A51" s="1252" t="s">
        <v>35</v>
      </c>
      <c r="B51" s="1252" t="s">
        <v>35</v>
      </c>
      <c r="C51" s="890"/>
      <c r="D51" s="882"/>
      <c r="E51" s="883"/>
      <c r="F51" s="855">
        <v>6206.5534238579949</v>
      </c>
      <c r="G51" s="856">
        <v>100</v>
      </c>
      <c r="H51" s="856">
        <v>55.210816074738489</v>
      </c>
      <c r="I51" s="856">
        <v>44.789183925262101</v>
      </c>
      <c r="J51" s="855">
        <f>F51*I51/100</f>
        <v>2779.8646284314095</v>
      </c>
      <c r="K51" s="856">
        <v>4.0524850916175623</v>
      </c>
      <c r="L51" s="856">
        <v>1.2746194248836666</v>
      </c>
      <c r="M51" s="856">
        <v>12.83766653591416</v>
      </c>
      <c r="N51" s="856">
        <v>18.129246485940349</v>
      </c>
      <c r="O51" s="856">
        <v>21.412332019405685</v>
      </c>
      <c r="P51" s="856">
        <v>12.09127531389197</v>
      </c>
      <c r="Q51" s="856">
        <v>24.15786192318912</v>
      </c>
      <c r="R51" s="856">
        <v>14.843811393621406</v>
      </c>
      <c r="S51" s="856">
        <v>16.606737982995856</v>
      </c>
      <c r="T51" s="856">
        <v>13.428400910805745</v>
      </c>
      <c r="U51" s="856">
        <v>7.2968425130918542</v>
      </c>
      <c r="V51" s="856">
        <v>14.778692944241122</v>
      </c>
      <c r="W51" s="856">
        <v>9.3563626536839912</v>
      </c>
      <c r="X51" s="856">
        <v>23.310125495076182</v>
      </c>
      <c r="Y51" s="856">
        <v>3.7432252114287108</v>
      </c>
      <c r="Z51" s="856">
        <v>3.4488057647423402</v>
      </c>
      <c r="AA51" s="856">
        <v>2.3484057262377873</v>
      </c>
      <c r="AB51" s="856">
        <v>1.1991295408577314</v>
      </c>
      <c r="AC51" s="856">
        <v>5.8594833113084297</v>
      </c>
      <c r="AD51" s="856">
        <v>1.7852339520394449</v>
      </c>
      <c r="AE51" s="856">
        <v>9.197032228406961</v>
      </c>
      <c r="AF51" s="856">
        <v>11.843643237934533</v>
      </c>
      <c r="AG51" s="856">
        <v>2.9289012594190176</v>
      </c>
      <c r="AI51" s="880"/>
      <c r="AJ51" s="880"/>
      <c r="AK51" s="880"/>
      <c r="AL51" s="880"/>
      <c r="AM51" s="880"/>
      <c r="AN51" s="880"/>
      <c r="AO51" s="880"/>
      <c r="AP51" s="880"/>
      <c r="AQ51" s="880"/>
      <c r="AR51" s="880"/>
      <c r="AS51" s="880"/>
      <c r="AT51" s="880"/>
      <c r="AU51" s="880"/>
      <c r="AV51" s="880"/>
    </row>
    <row r="52" spans="1:48" s="889" customFormat="1" ht="14.4" customHeight="1">
      <c r="A52" s="884"/>
      <c r="B52" s="884" t="s">
        <v>36</v>
      </c>
      <c r="C52" s="884"/>
      <c r="D52" s="882"/>
      <c r="E52" s="883"/>
      <c r="F52" s="855">
        <v>4157.9811029776147</v>
      </c>
      <c r="G52" s="856">
        <v>100</v>
      </c>
      <c r="H52" s="856">
        <v>55.47182136094645</v>
      </c>
      <c r="I52" s="856">
        <v>44.528178639053635</v>
      </c>
      <c r="J52" s="855">
        <f>F52*I52/100</f>
        <v>1851.473253311965</v>
      </c>
      <c r="K52" s="856">
        <v>4.6221425346108438</v>
      </c>
      <c r="L52" s="856">
        <v>0.95219955135448608</v>
      </c>
      <c r="M52" s="856">
        <v>11.835425507473477</v>
      </c>
      <c r="N52" s="856">
        <v>17.321797408845637</v>
      </c>
      <c r="O52" s="856">
        <v>23.074053796907634</v>
      </c>
      <c r="P52" s="856">
        <v>12.318747954534309</v>
      </c>
      <c r="Q52" s="856">
        <v>26.069605776292416</v>
      </c>
      <c r="R52" s="856">
        <v>14.300473997122843</v>
      </c>
      <c r="S52" s="856">
        <v>17.959190640982406</v>
      </c>
      <c r="T52" s="856">
        <v>13.057606980070894</v>
      </c>
      <c r="U52" s="856">
        <v>8.1179275624408263</v>
      </c>
      <c r="V52" s="856">
        <v>13.473560408546692</v>
      </c>
      <c r="W52" s="856">
        <v>9.3278208912382663</v>
      </c>
      <c r="X52" s="856">
        <v>24.221621180964949</v>
      </c>
      <c r="Y52" s="856">
        <v>4.5263013232236897</v>
      </c>
      <c r="Z52" s="856">
        <v>2.2662847014547238</v>
      </c>
      <c r="AA52" s="856">
        <v>2.5284317902329816</v>
      </c>
      <c r="AB52" s="856">
        <v>1.2929446232812476</v>
      </c>
      <c r="AC52" s="856">
        <v>6.3511315154126997</v>
      </c>
      <c r="AD52" s="856">
        <v>2.1495968866884785</v>
      </c>
      <c r="AE52" s="856">
        <v>7.8882884320393574</v>
      </c>
      <c r="AF52" s="856">
        <v>11.12501075414411</v>
      </c>
      <c r="AG52" s="856">
        <v>4.1070085914964203</v>
      </c>
      <c r="AI52" s="880"/>
      <c r="AJ52" s="880"/>
      <c r="AK52" s="880"/>
      <c r="AL52" s="880"/>
      <c r="AM52" s="880">
        <v>328.16930631614252</v>
      </c>
      <c r="AN52" s="880">
        <v>270.85679770008636</v>
      </c>
      <c r="AO52" s="880">
        <v>1088.44216754635</v>
      </c>
      <c r="AP52" s="880">
        <v>1300.3155915610384</v>
      </c>
      <c r="AQ52" s="880">
        <v>1249.4887223390162</v>
      </c>
      <c r="AR52" s="880">
        <v>347.90211253207184</v>
      </c>
      <c r="AS52" s="880">
        <v>3121.0527703901153</v>
      </c>
      <c r="AT52" s="880">
        <v>353.77717158078161</v>
      </c>
      <c r="AU52" s="880">
        <v>1895.4746579483585</v>
      </c>
      <c r="AV52" s="880">
        <v>168.48232671058565</v>
      </c>
    </row>
    <row r="53" spans="1:48" s="879" customFormat="1" ht="14.4" customHeight="1">
      <c r="A53" s="884"/>
      <c r="B53" s="884" t="s">
        <v>37</v>
      </c>
      <c r="C53" s="884"/>
      <c r="D53" s="882"/>
      <c r="E53" s="883"/>
      <c r="F53" s="855">
        <v>1286.9398402716813</v>
      </c>
      <c r="G53" s="856">
        <v>100</v>
      </c>
      <c r="H53" s="856">
        <v>55.013460757752654</v>
      </c>
      <c r="I53" s="856">
        <v>44.986539242247304</v>
      </c>
      <c r="J53" s="855">
        <f>F53*I53/100</f>
        <v>578.94969626793466</v>
      </c>
      <c r="K53" s="856">
        <v>1.9672720173206764</v>
      </c>
      <c r="L53" s="856">
        <v>1.2640573895267664</v>
      </c>
      <c r="M53" s="856">
        <v>16.012974698204861</v>
      </c>
      <c r="N53" s="856">
        <v>19.206038580797792</v>
      </c>
      <c r="O53" s="856">
        <v>18.65342502553878</v>
      </c>
      <c r="P53" s="856">
        <v>11.863820957183044</v>
      </c>
      <c r="Q53" s="856">
        <v>20.65324654904062</v>
      </c>
      <c r="R53" s="856">
        <v>18.348485190203828</v>
      </c>
      <c r="S53" s="856">
        <v>16.79534499839032</v>
      </c>
      <c r="T53" s="856">
        <v>15.108514959170519</v>
      </c>
      <c r="U53" s="856">
        <v>7.4372287395436389</v>
      </c>
      <c r="V53" s="856">
        <v>16.598480294147429</v>
      </c>
      <c r="W53" s="856">
        <v>7.6411454965327028</v>
      </c>
      <c r="X53" s="856">
        <v>23.454452925947638</v>
      </c>
      <c r="Y53" s="856">
        <v>2.9865435536688847</v>
      </c>
      <c r="Z53" s="856">
        <v>5.211947588959509</v>
      </c>
      <c r="AA53" s="856">
        <v>2.093014694630102</v>
      </c>
      <c r="AB53" s="856">
        <v>0.68577508541337573</v>
      </c>
      <c r="AC53" s="856">
        <v>6.2961534854294676</v>
      </c>
      <c r="AD53" s="856">
        <v>0.88003436016080872</v>
      </c>
      <c r="AE53" s="856">
        <v>14.078295390925785</v>
      </c>
      <c r="AF53" s="856">
        <v>11.626456424695057</v>
      </c>
      <c r="AG53" s="856">
        <v>0.70051295201954045</v>
      </c>
      <c r="AI53" s="880"/>
      <c r="AJ53" s="880"/>
      <c r="AK53" s="880"/>
      <c r="AL53" s="880"/>
      <c r="AM53" s="880">
        <v>159.54091494699648</v>
      </c>
      <c r="AN53" s="880">
        <v>121.06533629729086</v>
      </c>
      <c r="AO53" s="880">
        <v>464.70922458856552</v>
      </c>
      <c r="AP53" s="880">
        <v>623.47438122409665</v>
      </c>
      <c r="AQ53" s="880">
        <v>761.37045323767074</v>
      </c>
      <c r="AR53" s="880">
        <v>151.7544431746295</v>
      </c>
      <c r="AS53" s="880">
        <v>1261.0387971296987</v>
      </c>
      <c r="AT53" s="880">
        <v>212.20024679255147</v>
      </c>
      <c r="AU53" s="880">
        <v>581.01446090597346</v>
      </c>
      <c r="AV53" s="880">
        <v>25.712788785296855</v>
      </c>
    </row>
    <row r="54" spans="1:48" s="879" customFormat="1" ht="14.4" customHeight="1">
      <c r="A54" s="884"/>
      <c r="B54" s="884" t="s">
        <v>38</v>
      </c>
      <c r="C54" s="884"/>
      <c r="D54" s="882"/>
      <c r="E54" s="883"/>
      <c r="F54" s="855">
        <v>761.63248060872104</v>
      </c>
      <c r="G54" s="856">
        <v>100</v>
      </c>
      <c r="H54" s="856">
        <v>54.119383331417325</v>
      </c>
      <c r="I54" s="856">
        <v>45.880616668582647</v>
      </c>
      <c r="J54" s="855">
        <f>F54*I54/100</f>
        <v>349.44167885150432</v>
      </c>
      <c r="K54" s="856">
        <v>4.4659639093534675</v>
      </c>
      <c r="L54" s="856">
        <v>3.052653424131659</v>
      </c>
      <c r="M54" s="856">
        <v>12.943844620163523</v>
      </c>
      <c r="N54" s="856">
        <v>20.717885242573608</v>
      </c>
      <c r="O54" s="856">
        <v>17.002251687007046</v>
      </c>
      <c r="P54" s="856">
        <v>11.233766102596965</v>
      </c>
      <c r="Q54" s="856">
        <v>19.64286846811882</v>
      </c>
      <c r="R54" s="856">
        <v>11.888163143172285</v>
      </c>
      <c r="S54" s="856">
        <v>8.9045999752289582</v>
      </c>
      <c r="T54" s="856">
        <v>12.613767129101927</v>
      </c>
      <c r="U54" s="856">
        <v>2.577079584777902</v>
      </c>
      <c r="V54" s="856">
        <v>18.828887306246333</v>
      </c>
      <c r="W54" s="856">
        <v>12.41040441578334</v>
      </c>
      <c r="X54" s="856">
        <v>18.090124169729993</v>
      </c>
      <c r="Y54" s="856">
        <v>0.7467512408873872</v>
      </c>
      <c r="Z54" s="856">
        <v>6.9253418169761201</v>
      </c>
      <c r="AA54" s="856">
        <v>1.7971266127526098</v>
      </c>
      <c r="AB54" s="856">
        <v>1.5543861349367651</v>
      </c>
      <c r="AC54" s="856">
        <v>2.4375806844268468</v>
      </c>
      <c r="AD54" s="856">
        <v>1.3255939187912398</v>
      </c>
      <c r="AE54" s="856">
        <v>8.0939279331580583</v>
      </c>
      <c r="AF54" s="856">
        <v>16.133857656986258</v>
      </c>
      <c r="AG54" s="856">
        <v>0.26259384295185728</v>
      </c>
      <c r="AI54" s="880"/>
      <c r="AJ54" s="880"/>
      <c r="AK54" s="880"/>
      <c r="AL54" s="880"/>
      <c r="AM54" s="880">
        <v>143.3944079953005</v>
      </c>
      <c r="AN54" s="880">
        <v>123.84857588901406</v>
      </c>
      <c r="AO54" s="880">
        <v>291.23529659150364</v>
      </c>
      <c r="AP54" s="880">
        <v>500.0265324637088</v>
      </c>
      <c r="AQ54" s="880">
        <v>451.94073953438129</v>
      </c>
      <c r="AR54" s="880">
        <v>114.81313608810319</v>
      </c>
      <c r="AS54" s="880">
        <v>988.25220365029122</v>
      </c>
      <c r="AT54" s="880">
        <v>94.681786805630907</v>
      </c>
      <c r="AU54" s="880">
        <v>376.36441115577679</v>
      </c>
      <c r="AV54" s="880">
        <v>25.027871131167849</v>
      </c>
    </row>
    <row r="55" spans="1:48" s="879" customFormat="1" ht="14.4" customHeight="1" thickBot="1">
      <c r="A55" s="1251" t="s">
        <v>39</v>
      </c>
      <c r="B55" s="1251"/>
      <c r="C55" s="891"/>
      <c r="D55" s="892"/>
      <c r="E55" s="893"/>
      <c r="F55" s="857">
        <v>9622.4465761731335</v>
      </c>
      <c r="G55" s="858">
        <v>100</v>
      </c>
      <c r="H55" s="858">
        <v>65.20211030405811</v>
      </c>
      <c r="I55" s="858">
        <v>34.797889695942544</v>
      </c>
      <c r="J55" s="857">
        <f>F55*I55/100</f>
        <v>3348.4083456277272</v>
      </c>
      <c r="K55" s="858">
        <v>6.5992820468613891</v>
      </c>
      <c r="L55" s="858">
        <v>2.138596863724564</v>
      </c>
      <c r="M55" s="858">
        <v>10.182486769263969</v>
      </c>
      <c r="N55" s="858">
        <v>15.449571177957358</v>
      </c>
      <c r="O55" s="858">
        <v>15.06443766945074</v>
      </c>
      <c r="P55" s="858">
        <v>7.7743958036102372</v>
      </c>
      <c r="Q55" s="858">
        <v>13.531084161069593</v>
      </c>
      <c r="R55" s="858">
        <v>10.600162260568984</v>
      </c>
      <c r="S55" s="858">
        <v>14.923372653185277</v>
      </c>
      <c r="T55" s="858">
        <v>11.223997556698142</v>
      </c>
      <c r="U55" s="858">
        <v>7.1309746626124086</v>
      </c>
      <c r="V55" s="858">
        <v>14.614547366967825</v>
      </c>
      <c r="W55" s="858">
        <v>9.8746330170469374</v>
      </c>
      <c r="X55" s="858">
        <v>18.923910289313412</v>
      </c>
      <c r="Y55" s="858">
        <v>2.5426201440410909</v>
      </c>
      <c r="Z55" s="858">
        <v>3.8765875541750177</v>
      </c>
      <c r="AA55" s="858">
        <v>2.862517235807903</v>
      </c>
      <c r="AB55" s="858">
        <v>1.8716563195274241</v>
      </c>
      <c r="AC55" s="858">
        <v>5.7654471768019491</v>
      </c>
      <c r="AD55" s="858">
        <v>1.7386190762766387</v>
      </c>
      <c r="AE55" s="858">
        <v>9.0463474205051462</v>
      </c>
      <c r="AF55" s="858">
        <v>8.7667792542459413</v>
      </c>
      <c r="AG55" s="858">
        <v>0.4867120616178669</v>
      </c>
      <c r="AH55" s="894"/>
      <c r="AI55" s="895"/>
      <c r="AJ55" s="895"/>
      <c r="AK55" s="895"/>
      <c r="AL55" s="895"/>
      <c r="AM55" s="895">
        <v>785.15335916878894</v>
      </c>
      <c r="AN55" s="895">
        <v>669.05726125398746</v>
      </c>
      <c r="AO55" s="895">
        <v>2346.4687322376781</v>
      </c>
      <c r="AP55" s="895">
        <v>2701.0844297804861</v>
      </c>
      <c r="AQ55" s="895">
        <v>2476.2683914480599</v>
      </c>
      <c r="AR55" s="895">
        <v>649.64188221210145</v>
      </c>
      <c r="AS55" s="895">
        <v>3518.8356211103855</v>
      </c>
      <c r="AT55" s="895">
        <v>606.65369125180848</v>
      </c>
      <c r="AU55" s="895">
        <v>1969.3277076007093</v>
      </c>
      <c r="AV55" s="895">
        <v>232.1883395748313</v>
      </c>
    </row>
    <row r="56" spans="1:48" s="43" customFormat="1" ht="21.75" customHeight="1">
      <c r="A56" s="1166" t="s">
        <v>831</v>
      </c>
      <c r="B56" s="1166"/>
      <c r="C56" s="1166"/>
      <c r="D56" s="1166"/>
      <c r="E56" s="1166"/>
      <c r="F56" s="1166"/>
      <c r="G56" s="1166"/>
      <c r="H56" s="1166"/>
      <c r="I56" s="1166"/>
      <c r="J56" s="1166"/>
      <c r="K56" s="1166"/>
      <c r="L56" s="1166"/>
      <c r="M56" s="1166"/>
      <c r="N56" s="1166"/>
      <c r="O56" s="1166"/>
      <c r="P56" s="1166"/>
      <c r="Q56" s="1166"/>
      <c r="R56" s="1166"/>
      <c r="S56" s="1166"/>
      <c r="T56" s="1166"/>
      <c r="U56" s="1166"/>
      <c r="V56" s="1166"/>
      <c r="W56" s="1166"/>
      <c r="X56" s="1166"/>
      <c r="Y56" s="1166"/>
      <c r="Z56" s="1166"/>
      <c r="AA56" s="1166"/>
      <c r="AB56" s="1166"/>
      <c r="AC56" s="1166"/>
      <c r="AD56" s="1166"/>
      <c r="AE56" s="1166"/>
      <c r="AF56" s="1166"/>
      <c r="AG56" s="1166"/>
    </row>
    <row r="57" spans="1:48" ht="26.1" customHeight="1">
      <c r="E57" s="685"/>
      <c r="F57" s="896"/>
      <c r="G57" s="897"/>
      <c r="H57" s="897"/>
      <c r="I57" s="897"/>
      <c r="J57" s="898"/>
      <c r="K57" s="897"/>
      <c r="L57" s="897"/>
      <c r="M57" s="897"/>
      <c r="N57" s="897"/>
      <c r="O57" s="897"/>
      <c r="P57" s="897"/>
      <c r="Q57" s="897"/>
      <c r="R57" s="897"/>
      <c r="S57" s="897"/>
      <c r="T57" s="897"/>
      <c r="U57" s="897"/>
      <c r="V57" s="897"/>
      <c r="W57" s="897"/>
      <c r="X57" s="897"/>
      <c r="Y57" s="897"/>
      <c r="Z57" s="897"/>
      <c r="AA57" s="897"/>
      <c r="AB57" s="897"/>
      <c r="AC57" s="897"/>
      <c r="AD57" s="897"/>
      <c r="AE57" s="897"/>
      <c r="AF57" s="897"/>
      <c r="AG57" s="897"/>
    </row>
    <row r="58" spans="1:48" ht="26.1" customHeight="1">
      <c r="E58" s="685"/>
      <c r="F58" s="896"/>
      <c r="G58" s="897"/>
      <c r="H58" s="897"/>
      <c r="I58" s="897"/>
      <c r="J58" s="898"/>
      <c r="K58" s="897"/>
      <c r="L58" s="897"/>
      <c r="M58" s="897"/>
      <c r="N58" s="897"/>
      <c r="O58" s="897"/>
      <c r="P58" s="897"/>
      <c r="Q58" s="897"/>
      <c r="R58" s="897"/>
      <c r="S58" s="897"/>
      <c r="T58" s="897"/>
      <c r="U58" s="897"/>
      <c r="V58" s="897"/>
      <c r="W58" s="897"/>
      <c r="X58" s="897"/>
      <c r="Y58" s="897"/>
      <c r="Z58" s="897"/>
      <c r="AA58" s="897"/>
      <c r="AB58" s="897"/>
      <c r="AC58" s="897"/>
      <c r="AD58" s="897"/>
      <c r="AE58" s="897"/>
      <c r="AF58" s="897"/>
      <c r="AG58" s="897"/>
    </row>
    <row r="59" spans="1:48" ht="26.1" customHeight="1">
      <c r="E59" s="685"/>
      <c r="F59" s="896"/>
      <c r="G59" s="897"/>
      <c r="H59" s="897"/>
      <c r="I59" s="897"/>
      <c r="J59" s="898"/>
      <c r="K59" s="897"/>
      <c r="L59" s="897"/>
      <c r="M59" s="897"/>
      <c r="N59" s="897"/>
      <c r="O59" s="897"/>
      <c r="P59" s="897"/>
      <c r="Q59" s="897"/>
      <c r="R59" s="897"/>
      <c r="S59" s="897"/>
      <c r="T59" s="897"/>
      <c r="U59" s="897"/>
      <c r="V59" s="897"/>
      <c r="W59" s="897"/>
      <c r="X59" s="897"/>
      <c r="Y59" s="897"/>
      <c r="Z59" s="897"/>
      <c r="AA59" s="897"/>
      <c r="AB59" s="897"/>
      <c r="AC59" s="897"/>
      <c r="AD59" s="897"/>
      <c r="AE59" s="897"/>
      <c r="AF59" s="897"/>
      <c r="AG59" s="897"/>
    </row>
    <row r="60" spans="1:48" ht="26.1" customHeight="1">
      <c r="E60" s="685"/>
      <c r="F60" s="896"/>
      <c r="G60" s="897"/>
      <c r="H60" s="897"/>
      <c r="I60" s="897"/>
      <c r="J60" s="898"/>
      <c r="K60" s="897"/>
      <c r="L60" s="897"/>
      <c r="M60" s="897"/>
      <c r="N60" s="897"/>
      <c r="O60" s="897"/>
      <c r="P60" s="897"/>
      <c r="Q60" s="897"/>
      <c r="R60" s="897"/>
      <c r="S60" s="897"/>
      <c r="T60" s="897"/>
      <c r="U60" s="897"/>
      <c r="V60" s="897"/>
      <c r="W60" s="897"/>
      <c r="X60" s="897"/>
      <c r="Y60" s="897"/>
      <c r="Z60" s="897"/>
      <c r="AA60" s="897"/>
      <c r="AB60" s="897"/>
      <c r="AC60" s="897"/>
      <c r="AD60" s="897"/>
      <c r="AE60" s="897"/>
      <c r="AF60" s="897"/>
      <c r="AG60" s="897"/>
    </row>
    <row r="61" spans="1:48" ht="26.1" customHeight="1">
      <c r="E61" s="685"/>
      <c r="F61" s="896"/>
      <c r="G61" s="897"/>
      <c r="H61" s="897"/>
      <c r="I61" s="897"/>
      <c r="J61" s="898"/>
      <c r="K61" s="897"/>
      <c r="L61" s="897"/>
      <c r="M61" s="897"/>
      <c r="N61" s="897"/>
      <c r="O61" s="897"/>
      <c r="P61" s="897"/>
      <c r="Q61" s="897"/>
      <c r="R61" s="897"/>
      <c r="S61" s="897"/>
      <c r="T61" s="897"/>
      <c r="U61" s="897"/>
      <c r="V61" s="897"/>
      <c r="W61" s="897"/>
      <c r="X61" s="897"/>
      <c r="Y61" s="897"/>
      <c r="Z61" s="897"/>
      <c r="AA61" s="897"/>
      <c r="AB61" s="897"/>
      <c r="AC61" s="897"/>
      <c r="AD61" s="897"/>
      <c r="AE61" s="897"/>
      <c r="AF61" s="897"/>
      <c r="AG61" s="897"/>
    </row>
    <row r="62" spans="1:48" ht="26.1" customHeight="1">
      <c r="E62" s="685"/>
      <c r="F62" s="896"/>
      <c r="G62" s="897"/>
      <c r="H62" s="897"/>
      <c r="I62" s="897"/>
      <c r="J62" s="898"/>
      <c r="K62" s="897"/>
      <c r="L62" s="897"/>
      <c r="M62" s="897"/>
      <c r="N62" s="897"/>
      <c r="O62" s="897"/>
      <c r="P62" s="897"/>
      <c r="Q62" s="897"/>
      <c r="R62" s="897"/>
      <c r="S62" s="897"/>
      <c r="T62" s="897"/>
      <c r="U62" s="897"/>
      <c r="V62" s="897"/>
      <c r="W62" s="897"/>
      <c r="X62" s="897"/>
      <c r="Y62" s="897"/>
      <c r="Z62" s="897"/>
      <c r="AA62" s="897"/>
      <c r="AB62" s="897"/>
      <c r="AC62" s="897"/>
      <c r="AD62" s="897"/>
      <c r="AE62" s="897"/>
      <c r="AF62" s="897"/>
      <c r="AG62" s="899"/>
    </row>
    <row r="63" spans="1:48" ht="26.1" customHeight="1">
      <c r="E63" s="685"/>
      <c r="F63" s="896"/>
      <c r="G63" s="897"/>
      <c r="H63" s="897"/>
      <c r="I63" s="897"/>
      <c r="J63" s="898"/>
      <c r="K63" s="897"/>
      <c r="L63" s="897"/>
      <c r="M63" s="897"/>
      <c r="N63" s="897"/>
      <c r="O63" s="897"/>
      <c r="P63" s="897"/>
      <c r="Q63" s="897"/>
      <c r="R63" s="897"/>
      <c r="S63" s="897"/>
      <c r="T63" s="897"/>
      <c r="U63" s="897"/>
      <c r="V63" s="897"/>
      <c r="W63" s="897"/>
      <c r="X63" s="897"/>
      <c r="Y63" s="897"/>
      <c r="Z63" s="897"/>
      <c r="AA63" s="897"/>
      <c r="AB63" s="897"/>
      <c r="AC63" s="897"/>
      <c r="AD63" s="897"/>
      <c r="AE63" s="897"/>
      <c r="AF63" s="897"/>
      <c r="AG63" s="897"/>
    </row>
    <row r="64" spans="1:48" ht="26.1" customHeight="1">
      <c r="E64" s="685"/>
      <c r="F64" s="896"/>
      <c r="G64" s="897"/>
      <c r="H64" s="897"/>
      <c r="I64" s="897"/>
      <c r="J64" s="898"/>
      <c r="K64" s="897"/>
      <c r="L64" s="897"/>
      <c r="M64" s="897"/>
      <c r="N64" s="897"/>
      <c r="O64" s="897"/>
      <c r="P64" s="897"/>
      <c r="Q64" s="897"/>
      <c r="R64" s="897"/>
      <c r="S64" s="897"/>
      <c r="T64" s="897"/>
      <c r="U64" s="897"/>
      <c r="V64" s="897"/>
      <c r="W64" s="897"/>
      <c r="X64" s="897"/>
      <c r="Y64" s="897"/>
      <c r="Z64" s="897"/>
      <c r="AA64" s="897"/>
      <c r="AB64" s="897"/>
      <c r="AC64" s="897"/>
      <c r="AD64" s="897"/>
      <c r="AE64" s="897"/>
      <c r="AF64" s="897"/>
      <c r="AG64" s="897"/>
    </row>
    <row r="65" spans="5:33" ht="26.1" customHeight="1" thickBot="1">
      <c r="E65" s="685"/>
      <c r="F65" s="900"/>
      <c r="G65" s="901"/>
      <c r="H65" s="901"/>
      <c r="I65" s="901"/>
      <c r="J65" s="902"/>
      <c r="K65" s="901"/>
      <c r="L65" s="901"/>
      <c r="M65" s="901"/>
      <c r="N65" s="901"/>
      <c r="O65" s="901"/>
      <c r="P65" s="901"/>
      <c r="Q65" s="901"/>
      <c r="R65" s="901"/>
      <c r="S65" s="901"/>
      <c r="T65" s="901"/>
      <c r="U65" s="901"/>
      <c r="V65" s="901"/>
      <c r="W65" s="901"/>
      <c r="X65" s="901"/>
      <c r="Y65" s="901"/>
      <c r="Z65" s="901"/>
      <c r="AA65" s="901"/>
      <c r="AB65" s="901"/>
      <c r="AC65" s="901"/>
      <c r="AD65" s="901"/>
      <c r="AE65" s="903"/>
      <c r="AF65" s="901"/>
      <c r="AG65" s="901"/>
    </row>
    <row r="66" spans="5:33" ht="26.1" customHeight="1">
      <c r="E66" s="685"/>
      <c r="F66" s="685"/>
      <c r="G66" s="685"/>
      <c r="H66" s="685"/>
      <c r="I66" s="685"/>
      <c r="J66" s="685"/>
      <c r="K66" s="685"/>
      <c r="L66" s="685"/>
      <c r="M66" s="685"/>
      <c r="N66" s="685"/>
      <c r="O66" s="904"/>
      <c r="P66" s="685"/>
      <c r="Q66" s="904"/>
      <c r="R66" s="904"/>
      <c r="S66" s="904"/>
      <c r="T66" s="44"/>
      <c r="U66" s="685"/>
      <c r="V66" s="904"/>
      <c r="W66" s="685"/>
      <c r="X66" s="685"/>
      <c r="Y66" s="44"/>
      <c r="Z66" s="44"/>
      <c r="AA66" s="44"/>
      <c r="AB66" s="44"/>
      <c r="AC66" s="44"/>
      <c r="AD66" s="44"/>
      <c r="AE66" s="905"/>
      <c r="AF66" s="44"/>
      <c r="AG66" s="43"/>
    </row>
    <row r="67" spans="5:33" ht="26.1" customHeight="1">
      <c r="E67" s="685"/>
      <c r="H67" s="845"/>
      <c r="I67" s="845"/>
      <c r="J67" s="845"/>
      <c r="K67" s="845"/>
      <c r="L67" s="845"/>
      <c r="M67" s="845"/>
      <c r="N67" s="845"/>
      <c r="O67" s="845"/>
      <c r="P67" s="845"/>
      <c r="Q67" s="845"/>
      <c r="R67" s="845"/>
      <c r="S67" s="845"/>
      <c r="T67" s="845"/>
      <c r="U67" s="845"/>
      <c r="V67" s="845"/>
      <c r="W67" s="845"/>
      <c r="X67" s="845"/>
      <c r="Y67" s="845"/>
      <c r="Z67" s="845"/>
      <c r="AA67" s="845"/>
      <c r="AB67" s="845"/>
      <c r="AC67" s="845"/>
      <c r="AD67" s="845"/>
      <c r="AE67" s="845"/>
      <c r="AF67" s="845"/>
    </row>
    <row r="68" spans="5:33" ht="26.1" customHeight="1">
      <c r="E68" s="685"/>
    </row>
    <row r="69" spans="5:33" ht="26.1" customHeight="1">
      <c r="E69" s="685"/>
    </row>
    <row r="70" spans="5:33" ht="26.1" customHeight="1">
      <c r="E70" s="685"/>
    </row>
    <row r="71" spans="5:33" ht="26.1" customHeight="1">
      <c r="E71" s="685"/>
    </row>
    <row r="72" spans="5:33" ht="26.1" customHeight="1">
      <c r="E72" s="685"/>
    </row>
    <row r="73" spans="5:33" ht="26.1" customHeight="1">
      <c r="E73" s="685"/>
    </row>
    <row r="74" spans="5:33" ht="26.1" customHeight="1">
      <c r="E74" s="685"/>
    </row>
    <row r="75" spans="5:33" ht="26.1" customHeight="1">
      <c r="E75" s="685"/>
    </row>
    <row r="76" spans="5:33" ht="26.1" customHeight="1">
      <c r="E76" s="685"/>
    </row>
    <row r="77" spans="5:33" ht="26.1" customHeight="1">
      <c r="E77" s="685"/>
    </row>
    <row r="78" spans="5:33" ht="15.75" customHeight="1">
      <c r="E78" s="685"/>
    </row>
    <row r="79" spans="5:33">
      <c r="E79" s="685"/>
    </row>
    <row r="80" spans="5:33" ht="15.75" customHeight="1">
      <c r="E80" s="685"/>
    </row>
    <row r="81" spans="5:5">
      <c r="E81" s="685"/>
    </row>
    <row r="82" spans="5:5" ht="15.75" customHeight="1">
      <c r="E82" s="685"/>
    </row>
    <row r="83" spans="5:5">
      <c r="E83" s="685"/>
    </row>
    <row r="84" spans="5:5" ht="15.75" customHeight="1">
      <c r="E84" s="685"/>
    </row>
    <row r="85" spans="5:5">
      <c r="E85" s="685"/>
    </row>
    <row r="86" spans="5:5" ht="15.75" customHeight="1">
      <c r="E86" s="685"/>
    </row>
    <row r="87" spans="5:5">
      <c r="E87" s="685"/>
    </row>
    <row r="88" spans="5:5" ht="15.75" customHeight="1">
      <c r="E88" s="685"/>
    </row>
    <row r="89" spans="5:5">
      <c r="E89" s="685"/>
    </row>
    <row r="90" spans="5:5" ht="15.75" customHeight="1">
      <c r="E90" s="685"/>
    </row>
    <row r="91" spans="5:5">
      <c r="E91" s="685"/>
    </row>
    <row r="92" spans="5:5" ht="15.75" customHeight="1">
      <c r="E92" s="685"/>
    </row>
    <row r="93" spans="5:5">
      <c r="E93" s="685"/>
    </row>
    <row r="94" spans="5:5" ht="15.75" customHeight="1">
      <c r="E94" s="685"/>
    </row>
    <row r="95" spans="5:5">
      <c r="E95" s="685"/>
    </row>
    <row r="96" spans="5:5" ht="15.75" customHeight="1">
      <c r="E96" s="685"/>
    </row>
    <row r="97" spans="5:5">
      <c r="E97" s="685"/>
    </row>
    <row r="98" spans="5:5" ht="15.75" customHeight="1">
      <c r="E98" s="685"/>
    </row>
    <row r="99" spans="5:5">
      <c r="E99" s="685"/>
    </row>
    <row r="100" spans="5:5" ht="15.75" customHeight="1">
      <c r="E100" s="685"/>
    </row>
    <row r="101" spans="5:5">
      <c r="E101" s="685"/>
    </row>
    <row r="102" spans="5:5" ht="15.75" customHeight="1">
      <c r="E102" s="685"/>
    </row>
    <row r="103" spans="5:5">
      <c r="E103" s="685"/>
    </row>
    <row r="104" spans="5:5" ht="15.75" customHeight="1">
      <c r="E104" s="685"/>
    </row>
    <row r="105" spans="5:5">
      <c r="E105" s="685"/>
    </row>
    <row r="106" spans="5:5" ht="15.75" customHeight="1">
      <c r="E106" s="685"/>
    </row>
    <row r="107" spans="5:5">
      <c r="E107" s="685"/>
    </row>
    <row r="108" spans="5:5" ht="15.75" customHeight="1">
      <c r="E108" s="685"/>
    </row>
    <row r="109" spans="5:5">
      <c r="E109" s="685"/>
    </row>
    <row r="110" spans="5:5" ht="15.75" customHeight="1">
      <c r="E110" s="685"/>
    </row>
    <row r="111" spans="5:5">
      <c r="E111" s="685"/>
    </row>
    <row r="112" spans="5:5" ht="15.75" customHeight="1">
      <c r="E112" s="685"/>
    </row>
    <row r="113" spans="5:5">
      <c r="E113" s="685"/>
    </row>
    <row r="114" spans="5:5" ht="15.75" customHeight="1">
      <c r="E114" s="685"/>
    </row>
    <row r="115" spans="5:5">
      <c r="E115" s="685"/>
    </row>
    <row r="116" spans="5:5" ht="15.75" customHeight="1">
      <c r="E116" s="685"/>
    </row>
    <row r="117" spans="5:5">
      <c r="E117" s="685"/>
    </row>
    <row r="118" spans="5:5" ht="15.75" customHeight="1">
      <c r="E118" s="685"/>
    </row>
    <row r="119" spans="5:5">
      <c r="E119" s="685"/>
    </row>
    <row r="120" spans="5:5" ht="15.75" customHeight="1">
      <c r="E120" s="685"/>
    </row>
    <row r="121" spans="5:5">
      <c r="E121" s="685"/>
    </row>
    <row r="122" spans="5:5" ht="15.75" customHeight="1">
      <c r="E122" s="685"/>
    </row>
    <row r="123" spans="5:5">
      <c r="E123" s="685"/>
    </row>
    <row r="124" spans="5:5" ht="15.75" customHeight="1">
      <c r="E124" s="685"/>
    </row>
    <row r="125" spans="5:5">
      <c r="E125" s="685"/>
    </row>
    <row r="126" spans="5:5" ht="15.75" customHeight="1">
      <c r="E126" s="685"/>
    </row>
    <row r="127" spans="5:5">
      <c r="E127" s="685"/>
    </row>
    <row r="128" spans="5:5" ht="15.75" customHeight="1">
      <c r="E128" s="685"/>
    </row>
    <row r="129" spans="5:5">
      <c r="E129" s="685"/>
    </row>
    <row r="130" spans="5:5" ht="15.75" customHeight="1">
      <c r="E130" s="685"/>
    </row>
    <row r="131" spans="5:5">
      <c r="E131" s="685"/>
    </row>
    <row r="132" spans="5:5" ht="15.75" customHeight="1">
      <c r="E132" s="685"/>
    </row>
    <row r="133" spans="5:5">
      <c r="E133" s="685"/>
    </row>
    <row r="134" spans="5:5" ht="15.75" customHeight="1">
      <c r="E134" s="685"/>
    </row>
    <row r="135" spans="5:5">
      <c r="E135" s="685"/>
    </row>
    <row r="136" spans="5:5" ht="15.75" customHeight="1">
      <c r="E136" s="685"/>
    </row>
    <row r="137" spans="5:5">
      <c r="E137" s="685"/>
    </row>
    <row r="138" spans="5:5" ht="15.75" customHeight="1">
      <c r="E138" s="685"/>
    </row>
    <row r="139" spans="5:5">
      <c r="E139" s="685"/>
    </row>
    <row r="140" spans="5:5" ht="15.75" customHeight="1">
      <c r="E140" s="685"/>
    </row>
    <row r="141" spans="5:5">
      <c r="E141" s="685"/>
    </row>
    <row r="142" spans="5:5" ht="15.75" customHeight="1">
      <c r="E142" s="685"/>
    </row>
    <row r="143" spans="5:5">
      <c r="E143" s="685"/>
    </row>
    <row r="144" spans="5:5" ht="15.75" customHeight="1">
      <c r="E144" s="685"/>
    </row>
    <row r="145" spans="5:5">
      <c r="E145" s="685"/>
    </row>
    <row r="146" spans="5:5" ht="15.75" customHeight="1">
      <c r="E146" s="685"/>
    </row>
    <row r="147" spans="5:5">
      <c r="E147" s="685"/>
    </row>
    <row r="148" spans="5:5" ht="15.75" customHeight="1">
      <c r="E148" s="685"/>
    </row>
    <row r="149" spans="5:5">
      <c r="E149" s="685"/>
    </row>
    <row r="150" spans="5:5" ht="15.75" customHeight="1">
      <c r="E150" s="685"/>
    </row>
    <row r="151" spans="5:5">
      <c r="E151" s="685"/>
    </row>
    <row r="152" spans="5:5" ht="15.75" customHeight="1">
      <c r="E152" s="685"/>
    </row>
    <row r="153" spans="5:5">
      <c r="E153" s="685"/>
    </row>
    <row r="154" spans="5:5" ht="15.75" customHeight="1">
      <c r="E154" s="685"/>
    </row>
    <row r="155" spans="5:5">
      <c r="E155" s="685"/>
    </row>
    <row r="156" spans="5:5" ht="15.75" customHeight="1">
      <c r="E156" s="685"/>
    </row>
    <row r="157" spans="5:5">
      <c r="E157" s="685"/>
    </row>
    <row r="158" spans="5:5" ht="15.75" customHeight="1">
      <c r="E158" s="685"/>
    </row>
    <row r="159" spans="5:5">
      <c r="E159" s="685"/>
    </row>
    <row r="160" spans="5:5" ht="15.75" customHeight="1">
      <c r="E160" s="685"/>
    </row>
    <row r="161" spans="5:5">
      <c r="E161" s="685"/>
    </row>
    <row r="162" spans="5:5" ht="15.75" customHeight="1">
      <c r="E162" s="685"/>
    </row>
    <row r="163" spans="5:5">
      <c r="E163" s="685"/>
    </row>
    <row r="164" spans="5:5" ht="15.75" customHeight="1">
      <c r="E164" s="685"/>
    </row>
    <row r="165" spans="5:5">
      <c r="E165" s="685"/>
    </row>
    <row r="166" spans="5:5" ht="15.75" customHeight="1">
      <c r="E166" s="685"/>
    </row>
    <row r="167" spans="5:5">
      <c r="E167" s="685"/>
    </row>
    <row r="168" spans="5:5" ht="15.75" customHeight="1">
      <c r="E168" s="685"/>
    </row>
    <row r="169" spans="5:5">
      <c r="E169" s="685"/>
    </row>
    <row r="170" spans="5:5" ht="15.75" customHeight="1">
      <c r="E170" s="685"/>
    </row>
    <row r="171" spans="5:5">
      <c r="E171" s="685"/>
    </row>
    <row r="172" spans="5:5" ht="15.75" customHeight="1">
      <c r="E172" s="685"/>
    </row>
    <row r="173" spans="5:5">
      <c r="E173" s="685"/>
    </row>
    <row r="174" spans="5:5" ht="15.75" customHeight="1">
      <c r="E174" s="685"/>
    </row>
    <row r="175" spans="5:5">
      <c r="E175" s="685"/>
    </row>
    <row r="176" spans="5:5" ht="15.75" customHeight="1">
      <c r="E176" s="685"/>
    </row>
    <row r="177" spans="5:5">
      <c r="E177" s="685"/>
    </row>
    <row r="178" spans="5:5" ht="15.75" customHeight="1">
      <c r="E178" s="685"/>
    </row>
    <row r="179" spans="5:5">
      <c r="E179" s="685"/>
    </row>
    <row r="180" spans="5:5" ht="15.75" customHeight="1">
      <c r="E180" s="685"/>
    </row>
    <row r="181" spans="5:5">
      <c r="E181" s="685"/>
    </row>
    <row r="182" spans="5:5" ht="15.75" customHeight="1">
      <c r="E182" s="685"/>
    </row>
    <row r="183" spans="5:5">
      <c r="E183" s="685"/>
    </row>
    <row r="184" spans="5:5" ht="15.75" customHeight="1">
      <c r="E184" s="685"/>
    </row>
    <row r="185" spans="5:5">
      <c r="E185" s="685"/>
    </row>
    <row r="186" spans="5:5" ht="15.75" customHeight="1">
      <c r="E186" s="685"/>
    </row>
    <row r="187" spans="5:5">
      <c r="E187" s="685"/>
    </row>
    <row r="188" spans="5:5" ht="15.75" customHeight="1">
      <c r="E188" s="685"/>
    </row>
    <row r="189" spans="5:5">
      <c r="E189" s="685"/>
    </row>
    <row r="190" spans="5:5" ht="15.75" customHeight="1">
      <c r="E190" s="685"/>
    </row>
    <row r="191" spans="5:5">
      <c r="E191" s="685"/>
    </row>
    <row r="192" spans="5:5" ht="15.75" customHeight="1">
      <c r="E192" s="685"/>
    </row>
    <row r="193" spans="5:5">
      <c r="E193" s="685"/>
    </row>
    <row r="194" spans="5:5" ht="15.75" customHeight="1">
      <c r="E194" s="685"/>
    </row>
    <row r="195" spans="5:5">
      <c r="E195" s="685"/>
    </row>
    <row r="196" spans="5:5" ht="15.75" customHeight="1">
      <c r="E196" s="685"/>
    </row>
    <row r="197" spans="5:5">
      <c r="E197" s="685"/>
    </row>
    <row r="198" spans="5:5" ht="15.75" customHeight="1">
      <c r="E198" s="685"/>
    </row>
    <row r="199" spans="5:5">
      <c r="E199" s="685"/>
    </row>
    <row r="200" spans="5:5" ht="15.75" customHeight="1"/>
    <row r="202" spans="5:5" ht="15.75" customHeight="1"/>
    <row r="204" spans="5:5" ht="15.75" customHeight="1"/>
    <row r="206" spans="5:5" ht="15.75" customHeight="1"/>
    <row r="208" spans="5:5" ht="15.75" customHeight="1"/>
    <row r="210" ht="15.75" customHeight="1"/>
    <row r="212" ht="15.75" customHeight="1"/>
    <row r="214" ht="15.75" customHeight="1"/>
    <row r="216" ht="15.75" customHeight="1"/>
    <row r="218" ht="15.75" customHeight="1"/>
    <row r="220" ht="15.75" customHeight="1"/>
    <row r="222" ht="15.75" customHeight="1"/>
    <row r="224" ht="15.75" customHeight="1"/>
    <row r="226" ht="15.75" customHeight="1"/>
    <row r="228" ht="15.75" customHeight="1"/>
    <row r="230" ht="15.75" customHeight="1"/>
    <row r="232" ht="15.75" customHeight="1"/>
    <row r="234" ht="15.75" customHeight="1"/>
    <row r="236" ht="15.75" customHeight="1"/>
    <row r="238" ht="15.75" customHeight="1"/>
    <row r="240" ht="15.75" customHeight="1"/>
    <row r="242" ht="15.75" customHeight="1"/>
    <row r="244" ht="15.75" customHeight="1"/>
    <row r="246" ht="15.75" customHeight="1"/>
    <row r="248" ht="15.75" customHeight="1"/>
    <row r="250" ht="15.75" customHeight="1"/>
    <row r="252" ht="15.75" customHeight="1"/>
    <row r="254" ht="15.75" customHeight="1"/>
    <row r="256" ht="15.75" customHeight="1"/>
    <row r="258" ht="15.75" customHeight="1"/>
    <row r="260" ht="15.75" customHeight="1"/>
    <row r="262" ht="15.75" customHeight="1"/>
    <row r="264" ht="15.75" customHeight="1"/>
    <row r="266" ht="15.75" customHeight="1"/>
    <row r="268" ht="15.75" customHeight="1"/>
    <row r="270" ht="15.75" customHeight="1"/>
    <row r="272" ht="15.75" customHeight="1"/>
    <row r="274" ht="15.75" customHeight="1"/>
    <row r="276" ht="15.75" customHeight="1"/>
    <row r="278" ht="15.75" customHeight="1"/>
    <row r="280" ht="15.75" customHeight="1"/>
    <row r="282" ht="15.75" customHeight="1"/>
    <row r="284" ht="15.75" customHeight="1"/>
    <row r="286" ht="15.75" customHeight="1"/>
    <row r="288" ht="15.75" customHeight="1"/>
    <row r="290" ht="15.75" customHeight="1"/>
    <row r="292" ht="15.75" customHeight="1"/>
    <row r="294" ht="15.75" customHeight="1"/>
    <row r="296" ht="15.75" customHeight="1"/>
    <row r="298" ht="15.75" customHeight="1"/>
    <row r="300" ht="15.75" customHeight="1"/>
    <row r="302" ht="15.75" customHeight="1"/>
    <row r="304" ht="15.75" customHeight="1"/>
    <row r="306" ht="15.75" customHeight="1"/>
    <row r="308" ht="15.75" customHeight="1"/>
    <row r="310" ht="15.75" customHeight="1"/>
    <row r="312" ht="15.75" customHeight="1"/>
    <row r="314" ht="15.75" customHeight="1"/>
    <row r="316" ht="15.75" customHeight="1"/>
    <row r="318" ht="15.75" customHeight="1"/>
    <row r="320" ht="15.75" customHeight="1"/>
    <row r="322" ht="15.75" customHeight="1"/>
    <row r="324" ht="15.75" customHeight="1"/>
    <row r="326" ht="15.75" customHeight="1"/>
    <row r="328" ht="15.75" customHeight="1"/>
    <row r="330" ht="15.75" customHeight="1"/>
    <row r="332" ht="15.75" customHeight="1"/>
    <row r="334" ht="15.75" customHeight="1"/>
    <row r="336" ht="15.75" customHeight="1"/>
    <row r="338" ht="15.75" customHeight="1"/>
    <row r="340" ht="15.75" customHeight="1"/>
    <row r="342" ht="15.75" customHeight="1"/>
    <row r="344" ht="15.75" customHeight="1"/>
    <row r="346" ht="15.75" customHeight="1"/>
    <row r="348" ht="15.75" customHeight="1"/>
    <row r="350" ht="15.75" customHeight="1"/>
    <row r="352" ht="15.75" customHeight="1"/>
    <row r="354" ht="15.75" customHeight="1"/>
    <row r="356" ht="15.75" customHeight="1"/>
    <row r="358" ht="15.75" customHeight="1"/>
    <row r="360" ht="15.75" customHeight="1"/>
    <row r="362" ht="15.75" customHeight="1"/>
    <row r="364" ht="15.75" customHeight="1"/>
    <row r="366" ht="15.75" customHeight="1"/>
    <row r="368" ht="15.75" customHeight="1"/>
    <row r="370" ht="15.75" customHeight="1"/>
    <row r="372" ht="15.75" customHeight="1"/>
    <row r="374" ht="15.75" customHeight="1"/>
    <row r="376" ht="15.75" customHeight="1"/>
    <row r="378" ht="15.75" customHeight="1"/>
    <row r="380" ht="15.75" customHeight="1"/>
    <row r="382" ht="15.75" customHeight="1"/>
    <row r="384" ht="15.75" customHeight="1"/>
    <row r="386" ht="15.75" customHeight="1"/>
    <row r="388" ht="15.75" customHeight="1"/>
    <row r="390" ht="15.75" customHeight="1"/>
    <row r="392" ht="15.75" customHeight="1"/>
    <row r="394" ht="15.75" customHeight="1"/>
    <row r="396" ht="15.75" customHeight="1"/>
    <row r="398" ht="15.75" customHeight="1"/>
    <row r="400" ht="15.75" customHeight="1"/>
    <row r="402" ht="15.75" customHeight="1"/>
    <row r="404" ht="15.75" customHeight="1"/>
    <row r="406" ht="15.75" customHeight="1"/>
    <row r="408" ht="15.75" customHeight="1"/>
    <row r="410" ht="15.75" customHeight="1"/>
    <row r="412" ht="15.75" customHeight="1"/>
    <row r="414" ht="15.75" customHeight="1"/>
    <row r="416" ht="15.75" customHeight="1"/>
    <row r="418" ht="15.75" customHeight="1"/>
    <row r="420" ht="15.75" customHeight="1"/>
    <row r="422" ht="15.75" customHeight="1"/>
    <row r="424" ht="15.75" customHeight="1"/>
    <row r="426" ht="15.75" customHeight="1"/>
    <row r="428" ht="15.75" customHeight="1"/>
    <row r="430" ht="15.75" customHeight="1"/>
    <row r="432" ht="15.75" customHeight="1"/>
    <row r="434" ht="15.75" customHeight="1"/>
    <row r="436" ht="15.75" customHeight="1"/>
    <row r="438" ht="15.75" customHeight="1"/>
    <row r="440" ht="15.75" customHeight="1"/>
    <row r="442" ht="15.75" customHeight="1"/>
    <row r="444" ht="15.75" customHeight="1"/>
    <row r="446" ht="15.75" customHeight="1"/>
    <row r="448" ht="15.75" customHeight="1"/>
    <row r="450" ht="15.75" customHeight="1"/>
    <row r="452" ht="15.75" customHeight="1"/>
    <row r="454" ht="15.75" customHeight="1"/>
    <row r="456" ht="15.75" customHeight="1"/>
    <row r="458" ht="15.75" customHeight="1"/>
    <row r="460" ht="15.75" customHeight="1"/>
    <row r="462" ht="15.75" customHeight="1"/>
    <row r="464" ht="15.75" customHeight="1"/>
    <row r="466" ht="15.75" customHeight="1"/>
    <row r="468" ht="15.75" customHeight="1"/>
    <row r="470" ht="15.75" customHeight="1"/>
    <row r="472" ht="15.75" customHeight="1"/>
    <row r="474" ht="15.75" customHeight="1"/>
    <row r="476" ht="15.75" customHeight="1"/>
    <row r="478" ht="15.75" customHeight="1"/>
    <row r="480" ht="15.75" customHeight="1"/>
    <row r="482" ht="15.75" customHeight="1"/>
    <row r="484" ht="15.75" customHeight="1"/>
    <row r="486" ht="15.75" customHeight="1"/>
    <row r="488" ht="15.75" customHeight="1"/>
    <row r="490" ht="15.75" customHeight="1"/>
    <row r="492" ht="15.75" customHeight="1"/>
    <row r="494" ht="15.75" customHeight="1"/>
    <row r="496" ht="15.75" customHeight="1"/>
    <row r="498" ht="15.75" customHeight="1"/>
    <row r="500" ht="15.75" customHeight="1"/>
    <row r="502" ht="15.75" customHeight="1"/>
    <row r="504" ht="15.75" customHeight="1"/>
    <row r="506" ht="15.75" customHeight="1"/>
    <row r="508" ht="15.75" customHeight="1"/>
    <row r="510" ht="15.75" customHeight="1"/>
    <row r="512" ht="15.75" customHeight="1"/>
    <row r="514" ht="15.75" customHeight="1"/>
    <row r="516" ht="15.75" customHeight="1"/>
    <row r="518" ht="15.75" customHeight="1"/>
    <row r="520" ht="15.75" customHeight="1"/>
    <row r="522" ht="15.75" customHeight="1"/>
    <row r="524" ht="15.75" customHeight="1"/>
    <row r="526" ht="15.75" customHeight="1"/>
    <row r="528" ht="15.75" customHeight="1"/>
    <row r="530" ht="15.75" customHeight="1"/>
    <row r="532" ht="15.75" customHeight="1"/>
    <row r="534" ht="15.75" customHeight="1"/>
    <row r="536" ht="15.75" customHeight="1"/>
    <row r="538" ht="15.75" customHeight="1"/>
    <row r="540" ht="15.75" customHeight="1"/>
    <row r="542" ht="15.75" customHeight="1"/>
    <row r="544" ht="15.75" customHeight="1"/>
    <row r="546" ht="15.75" customHeight="1"/>
    <row r="548" ht="15.75" customHeight="1"/>
    <row r="550" ht="15.75" customHeight="1"/>
    <row r="552" ht="15.75" customHeight="1"/>
    <row r="554" ht="15.75" customHeight="1"/>
    <row r="556" ht="15.75" customHeight="1"/>
    <row r="558" ht="15.75" customHeight="1"/>
    <row r="560" ht="15.75" customHeight="1"/>
    <row r="562" ht="15.75" customHeight="1"/>
    <row r="564" ht="15.75" customHeight="1"/>
    <row r="566" ht="15.75" customHeight="1"/>
    <row r="568" ht="15.75" customHeight="1"/>
    <row r="570" ht="15.75" customHeight="1"/>
    <row r="572" ht="15.75" customHeight="1"/>
    <row r="574" ht="15.75" customHeight="1"/>
    <row r="576" ht="15.75" customHeight="1"/>
    <row r="578" ht="15.75" customHeight="1"/>
    <row r="580" ht="15.75" customHeight="1"/>
    <row r="582" ht="15.75" customHeight="1"/>
    <row r="584" ht="15.75" customHeight="1"/>
    <row r="586" ht="15.75" customHeight="1"/>
    <row r="588" ht="15.75" customHeight="1"/>
    <row r="590" ht="15.75" customHeight="1"/>
    <row r="592" ht="15.75" customHeight="1"/>
    <row r="594" ht="15.75" customHeight="1"/>
    <row r="596" ht="15.75" customHeight="1"/>
    <row r="598" ht="15.75" customHeight="1"/>
    <row r="600" ht="15.75" customHeight="1"/>
    <row r="602" ht="15.75" customHeight="1"/>
    <row r="604" ht="15.75" customHeight="1"/>
    <row r="606" ht="15.75" customHeight="1"/>
    <row r="608" ht="15.75" customHeight="1"/>
    <row r="610" ht="15.75" customHeight="1"/>
    <row r="612" ht="15.75" customHeight="1"/>
    <row r="614" ht="15.75" customHeight="1"/>
    <row r="616" ht="15.75" customHeight="1"/>
    <row r="618" ht="15.75" customHeight="1"/>
    <row r="620" ht="15.75" customHeight="1"/>
    <row r="622" ht="15.75" customHeight="1"/>
    <row r="624" ht="15.75" customHeight="1"/>
    <row r="626" ht="15.75" customHeight="1"/>
    <row r="628" ht="15.75" customHeight="1"/>
    <row r="630" ht="15.75" customHeight="1"/>
    <row r="632" ht="15.75" customHeight="1"/>
    <row r="634" ht="15.75" customHeight="1"/>
    <row r="636" ht="15.75" customHeight="1"/>
    <row r="638" ht="15.75" customHeight="1"/>
    <row r="640" ht="15.75" customHeight="1"/>
    <row r="642" ht="15.75" customHeight="1"/>
    <row r="644" ht="15.75" customHeight="1"/>
    <row r="646" ht="15.75" customHeight="1"/>
    <row r="648" ht="15.75" customHeight="1"/>
    <row r="650" ht="15.75" customHeight="1"/>
    <row r="652" ht="15.75" customHeight="1"/>
    <row r="654" ht="15.75" customHeight="1"/>
    <row r="656" ht="15.75" customHeight="1"/>
    <row r="658" ht="15.75" customHeight="1"/>
    <row r="660" ht="15.75" customHeight="1"/>
    <row r="662" ht="15.75" customHeight="1"/>
    <row r="664" ht="15.75" customHeight="1"/>
    <row r="666" ht="15.75" customHeight="1"/>
    <row r="668" ht="15.75" customHeight="1"/>
    <row r="670" ht="15.75" customHeight="1"/>
    <row r="672" ht="15.75" customHeight="1"/>
    <row r="674" ht="15.75" customHeight="1"/>
    <row r="676" ht="15.75" customHeight="1"/>
    <row r="678" ht="15.75" customHeight="1"/>
    <row r="680" ht="15.75" customHeight="1"/>
    <row r="682" ht="15.75" customHeight="1"/>
    <row r="684" ht="15.75" customHeight="1"/>
    <row r="686" ht="15.75" customHeight="1"/>
    <row r="688" ht="15.75" customHeight="1"/>
    <row r="690" ht="15.75" customHeight="1"/>
    <row r="692" ht="15.75" customHeight="1"/>
    <row r="694" ht="15.75" customHeight="1"/>
    <row r="696" ht="15.75" customHeight="1"/>
    <row r="698" ht="15.75" customHeight="1"/>
    <row r="700" ht="15.75" customHeight="1"/>
    <row r="702" ht="15.75" customHeight="1"/>
    <row r="704" ht="15.75" customHeight="1"/>
    <row r="706" ht="15.75" customHeight="1"/>
    <row r="708" ht="15.75" customHeight="1"/>
    <row r="710" ht="15.75" customHeight="1"/>
    <row r="712" ht="15.75" customHeight="1"/>
    <row r="714" ht="15.75" customHeight="1"/>
    <row r="716" ht="15.75" customHeight="1"/>
    <row r="718" ht="15.75" customHeight="1"/>
    <row r="720" ht="15.75" customHeight="1"/>
    <row r="722" ht="15.75" customHeight="1"/>
    <row r="724" ht="15.75" customHeight="1"/>
    <row r="726" ht="15.75" customHeight="1"/>
    <row r="728" ht="15.75" customHeight="1"/>
    <row r="730" ht="15.75" customHeight="1"/>
    <row r="732" ht="15.75" customHeight="1"/>
    <row r="734" ht="15.75" customHeight="1"/>
    <row r="736" ht="15.75" customHeight="1"/>
    <row r="738" ht="15.75" customHeight="1"/>
    <row r="740" ht="15.75" customHeight="1"/>
    <row r="742" ht="15.75" customHeight="1"/>
    <row r="744" ht="15.75" customHeight="1"/>
    <row r="746" ht="15.75" customHeight="1"/>
    <row r="748" ht="15.75" customHeight="1"/>
    <row r="750" ht="15.75" customHeight="1"/>
    <row r="752" ht="15.75" customHeight="1"/>
    <row r="754" ht="15.75" customHeight="1"/>
    <row r="756" ht="15.75" customHeight="1"/>
    <row r="758" ht="15.75" customHeight="1"/>
    <row r="760" ht="15.75" customHeight="1"/>
    <row r="762" ht="15.75" customHeight="1"/>
    <row r="764" ht="15.75" customHeight="1"/>
    <row r="766" ht="15.75" customHeight="1"/>
    <row r="768" ht="15.75" customHeight="1"/>
    <row r="770" ht="15.75" customHeight="1"/>
    <row r="772" ht="15.75" customHeight="1"/>
    <row r="774" ht="15.75" customHeight="1"/>
    <row r="776" ht="15.75" customHeight="1"/>
    <row r="778" ht="15.75" customHeight="1"/>
    <row r="780" ht="15.75" customHeight="1"/>
    <row r="782" ht="15.75" customHeight="1"/>
    <row r="784" ht="15.75" customHeight="1"/>
    <row r="786" ht="15.75" customHeight="1"/>
    <row r="788" ht="15.75" customHeight="1"/>
    <row r="790" ht="15.75" customHeight="1"/>
    <row r="792" ht="15.75" customHeight="1"/>
    <row r="794" ht="15.75" customHeight="1"/>
    <row r="796" ht="15.75" customHeight="1"/>
    <row r="798" ht="15.75" customHeight="1"/>
    <row r="800" ht="15.75" customHeight="1"/>
    <row r="802" ht="15.75" customHeight="1"/>
    <row r="804" ht="15.75" customHeight="1"/>
    <row r="806" ht="15.75" customHeight="1"/>
    <row r="808" ht="15.75" customHeight="1"/>
    <row r="810" ht="15.75" customHeight="1"/>
    <row r="812" ht="15.75" customHeight="1"/>
    <row r="814" ht="15.75" customHeight="1"/>
    <row r="816" ht="15.75" customHeight="1"/>
    <row r="818" ht="15.75" customHeight="1"/>
    <row r="820" ht="15.75" customHeight="1"/>
    <row r="822" ht="15.75" customHeight="1"/>
    <row r="824" ht="15.75" customHeight="1"/>
    <row r="826" ht="15.75" customHeight="1"/>
    <row r="828" ht="15.75" customHeight="1"/>
    <row r="830" ht="15.75" customHeight="1"/>
    <row r="832" ht="15.75" customHeight="1"/>
    <row r="834" ht="15.75" customHeight="1"/>
    <row r="836" ht="15.75" customHeight="1"/>
    <row r="838" ht="15.75" customHeight="1"/>
    <row r="840" ht="15.75" customHeight="1"/>
    <row r="842" ht="15.75" customHeight="1"/>
    <row r="844" ht="15.75" customHeight="1"/>
    <row r="846" ht="15.75" customHeight="1"/>
    <row r="848" ht="15.75" customHeight="1"/>
    <row r="850" ht="15.75" customHeight="1"/>
    <row r="852" ht="15.75" customHeight="1"/>
    <row r="854" ht="15.75" customHeight="1"/>
    <row r="856" ht="15.75" customHeight="1"/>
    <row r="858" ht="15.75" customHeight="1"/>
    <row r="860" ht="15.75" customHeight="1"/>
    <row r="862" ht="15.75" customHeight="1"/>
    <row r="864" ht="15.75" customHeight="1"/>
    <row r="866" ht="15.75" customHeight="1"/>
    <row r="868" ht="15.75" customHeight="1"/>
    <row r="870" ht="15.75" customHeight="1"/>
    <row r="872" ht="15.75" customHeight="1"/>
    <row r="874" ht="15.75" customHeight="1"/>
    <row r="876" ht="15.75" customHeight="1"/>
    <row r="878" ht="15.75" customHeight="1"/>
    <row r="880" ht="15.75" customHeight="1"/>
    <row r="882" ht="15.75" customHeight="1"/>
    <row r="884" ht="15.75" customHeight="1"/>
    <row r="886" ht="15.75" customHeight="1"/>
    <row r="888" ht="15.75" customHeight="1"/>
    <row r="890" ht="15.75" customHeight="1"/>
    <row r="892" ht="15.75" customHeight="1"/>
    <row r="894" ht="15.75" customHeight="1"/>
    <row r="896" ht="15.75" customHeight="1"/>
    <row r="898" ht="15.75" customHeight="1"/>
    <row r="900" ht="15.75" customHeight="1"/>
    <row r="902" ht="15.75" customHeight="1"/>
    <row r="904" ht="15.75" customHeight="1"/>
    <row r="906" ht="15.75" customHeight="1"/>
    <row r="908" ht="15.75" customHeight="1"/>
    <row r="910" ht="15.75" customHeight="1"/>
    <row r="912" ht="15.75" customHeight="1"/>
    <row r="914" ht="15.75" customHeight="1"/>
    <row r="916" ht="15.75" customHeight="1"/>
    <row r="918" ht="15.75" customHeight="1"/>
    <row r="920" ht="15.75" customHeight="1"/>
    <row r="922" ht="15.75" customHeight="1"/>
    <row r="924" ht="15.75" customHeight="1"/>
    <row r="926" ht="15.75" customHeight="1"/>
    <row r="928" ht="15.75" customHeight="1"/>
    <row r="930" ht="15.75" customHeight="1"/>
    <row r="932" ht="15.75" customHeight="1"/>
    <row r="934" ht="15.75" customHeight="1"/>
    <row r="936" ht="15.75" customHeight="1"/>
    <row r="938" ht="15.75" customHeight="1"/>
    <row r="940" ht="15.75" customHeight="1"/>
    <row r="942" ht="15.75" customHeight="1"/>
    <row r="944" ht="15.75" customHeight="1"/>
    <row r="946" ht="15.75" customHeight="1"/>
    <row r="948" ht="15.75" customHeight="1"/>
    <row r="950" ht="15.75" customHeight="1"/>
    <row r="952" ht="15.75" customHeight="1"/>
    <row r="954" ht="15.75" customHeight="1"/>
    <row r="956" ht="15.75" customHeight="1"/>
    <row r="958" ht="15.75" customHeight="1"/>
    <row r="960" ht="15.75" customHeight="1"/>
    <row r="962" ht="15.75" customHeight="1"/>
    <row r="964" ht="15.75" customHeight="1"/>
    <row r="966" ht="15.75" customHeight="1"/>
    <row r="968" ht="15.75" customHeight="1"/>
    <row r="970" ht="15.75" customHeight="1"/>
    <row r="972" ht="15.75" customHeight="1"/>
    <row r="974" ht="15.75" customHeight="1"/>
    <row r="976" ht="15.75" customHeight="1"/>
    <row r="978" ht="15.75" customHeight="1"/>
    <row r="980" ht="15.75" customHeight="1"/>
    <row r="982" ht="15.75" customHeight="1"/>
    <row r="984" ht="15.75" customHeight="1"/>
    <row r="986" ht="15.75" customHeight="1"/>
    <row r="988" ht="15.75" customHeight="1"/>
    <row r="990" ht="15.75" customHeight="1"/>
    <row r="992" ht="15.75" customHeight="1"/>
    <row r="994" ht="15.75" customHeight="1"/>
    <row r="996" ht="15.75" customHeight="1"/>
    <row r="998" ht="15.75" customHeight="1"/>
    <row r="1000" ht="15.75" customHeight="1"/>
    <row r="1002" ht="15.75" customHeight="1"/>
    <row r="1004" ht="15.75" customHeight="1"/>
    <row r="1006" ht="15.75" customHeight="1"/>
    <row r="1008" ht="15.75" customHeight="1"/>
    <row r="1010" ht="15.75" customHeight="1"/>
    <row r="1012" ht="15.75" customHeight="1"/>
    <row r="1014" ht="15.75" customHeight="1"/>
    <row r="1016" ht="15.75" customHeight="1"/>
    <row r="1018" ht="15.75" customHeight="1"/>
    <row r="1020" ht="15.75" customHeight="1"/>
    <row r="1022" ht="15.75" customHeight="1"/>
    <row r="1024" ht="15.75" customHeight="1"/>
    <row r="1026" ht="15.75" customHeight="1"/>
    <row r="1028" ht="15.75" customHeight="1"/>
    <row r="1030" ht="15.75" customHeight="1"/>
    <row r="1032" ht="15.75" customHeight="1"/>
    <row r="1034" ht="15.75" customHeight="1"/>
    <row r="1036" ht="15.75" customHeight="1"/>
    <row r="1038" ht="15.75" customHeight="1"/>
    <row r="1040" ht="15.75" customHeight="1"/>
    <row r="1042" ht="15.75" customHeight="1"/>
    <row r="1044" ht="15.75" customHeight="1"/>
    <row r="1046" ht="15.75" customHeight="1"/>
    <row r="1048" ht="15.75" customHeight="1"/>
    <row r="1050" ht="15.75" customHeight="1"/>
    <row r="1052" ht="15.75" customHeight="1"/>
    <row r="1054" ht="15.75" customHeight="1"/>
    <row r="1056" ht="15.75" customHeight="1"/>
    <row r="1058" ht="15.75" customHeight="1"/>
    <row r="1060" ht="15.75" customHeight="1"/>
    <row r="1062" ht="15.75" customHeight="1"/>
    <row r="1064" ht="15.75" customHeight="1"/>
    <row r="1066" ht="15.75" customHeight="1"/>
    <row r="1068" ht="15.75" customHeight="1"/>
    <row r="1070" ht="15.75" customHeight="1"/>
    <row r="1072" ht="15.75" customHeight="1"/>
    <row r="1074" ht="15.75" customHeight="1"/>
    <row r="1076" ht="15.75" customHeight="1"/>
    <row r="1078" ht="15.75" customHeight="1"/>
    <row r="1080" ht="15.75" customHeight="1"/>
    <row r="1082" ht="15.75" customHeight="1"/>
    <row r="1084" ht="15.75" customHeight="1"/>
    <row r="1086" ht="15.75" customHeight="1"/>
    <row r="1088" ht="15.75" customHeight="1"/>
    <row r="1090" ht="15.75" customHeight="1"/>
    <row r="1092" ht="15.75" customHeight="1"/>
    <row r="1094" ht="15.75" customHeight="1"/>
    <row r="1096" ht="15.75" customHeight="1"/>
    <row r="1098" ht="15.75" customHeight="1"/>
    <row r="1100" ht="15.75" customHeight="1"/>
    <row r="1102" ht="15.75" customHeight="1"/>
    <row r="1104" ht="15.75" customHeight="1"/>
    <row r="1106" ht="15.75" customHeight="1"/>
    <row r="1108" ht="15.75" customHeight="1"/>
    <row r="1110" ht="15.75" customHeight="1"/>
    <row r="1112" ht="15.75" customHeight="1"/>
    <row r="1114" ht="15.75" customHeight="1"/>
    <row r="1116" ht="15.75" customHeight="1"/>
    <row r="1118" ht="15.75" customHeight="1"/>
    <row r="1120" ht="15.75" customHeight="1"/>
    <row r="1122" ht="15.75" customHeight="1"/>
    <row r="1124" ht="15.75" customHeight="1"/>
    <row r="1126" ht="15.75" customHeight="1"/>
    <row r="1128" ht="15.75" customHeight="1"/>
    <row r="1130" ht="15.75" customHeight="1"/>
    <row r="1132" ht="15.75" customHeight="1"/>
    <row r="1134" ht="15.75" customHeight="1"/>
    <row r="1136" ht="15.75" customHeight="1"/>
    <row r="1138" ht="15.75" customHeight="1"/>
    <row r="1140" ht="15.75" customHeight="1"/>
    <row r="1142" ht="15.75" customHeight="1"/>
    <row r="1144" ht="15.75" customHeight="1"/>
    <row r="1146" ht="15.75" customHeight="1"/>
    <row r="1148" ht="15.75" customHeight="1"/>
    <row r="1150" ht="15.75" customHeight="1"/>
    <row r="1152" ht="15.75" customHeight="1"/>
    <row r="1154" ht="15.75" customHeight="1"/>
    <row r="1156" ht="15.75" customHeight="1"/>
    <row r="1158" ht="15.75" customHeight="1"/>
    <row r="1160" ht="15.75" customHeight="1"/>
    <row r="1162" ht="15.75" customHeight="1"/>
    <row r="1164" ht="15.75" customHeight="1"/>
    <row r="1166" ht="15.75" customHeight="1"/>
    <row r="1168" ht="15.75" customHeight="1"/>
    <row r="1170" ht="15.75" customHeight="1"/>
    <row r="1172" ht="15.75" customHeight="1"/>
    <row r="1174" ht="15.75" customHeight="1"/>
    <row r="1176" ht="15.75" customHeight="1"/>
    <row r="1178" ht="15.75" customHeight="1"/>
    <row r="1180" ht="15.75" customHeight="1"/>
    <row r="1182" ht="15.75" customHeight="1"/>
    <row r="1184" ht="15.75" customHeight="1"/>
    <row r="1186" ht="15.75" customHeight="1"/>
    <row r="1188" ht="15.75" customHeight="1"/>
    <row r="1190" ht="15.75" customHeight="1"/>
    <row r="1192" ht="15.75" customHeight="1"/>
    <row r="1194" ht="15.75" customHeight="1"/>
    <row r="1196" ht="15.75" customHeight="1"/>
    <row r="1198" ht="15.75" customHeight="1"/>
    <row r="1200" ht="15.75" customHeight="1"/>
    <row r="1202" ht="15.75" customHeight="1"/>
    <row r="1204" ht="15.75" customHeight="1"/>
    <row r="1206" ht="15.75" customHeight="1"/>
    <row r="1208" ht="15.75" customHeight="1"/>
    <row r="1210" ht="15.75" customHeight="1"/>
    <row r="1212" ht="15.75" customHeight="1"/>
    <row r="1214" ht="15.75" customHeight="1"/>
    <row r="1216" ht="15.75" customHeight="1"/>
    <row r="1218" ht="15.75" customHeight="1"/>
    <row r="1220" ht="15.75" customHeight="1"/>
    <row r="1222" ht="15.75" customHeight="1"/>
    <row r="1224" ht="15.75" customHeight="1"/>
    <row r="1226" ht="15.75" customHeight="1"/>
    <row r="1228" ht="15.75" customHeight="1"/>
    <row r="1230" ht="15.75" customHeight="1"/>
    <row r="1232" ht="15.75" customHeight="1"/>
    <row r="1234" ht="15.75" customHeight="1"/>
    <row r="1236" ht="15.75" customHeight="1"/>
    <row r="1238" ht="15.75" customHeight="1"/>
    <row r="1240" ht="15.75" customHeight="1"/>
    <row r="1242" ht="15.75" customHeight="1"/>
    <row r="1244" ht="15.75" customHeight="1"/>
    <row r="1246" ht="15.75" customHeight="1"/>
    <row r="1248" ht="15.75" customHeight="1"/>
    <row r="1250" ht="15.75" customHeight="1"/>
    <row r="1252" ht="15.75" customHeight="1"/>
    <row r="1254" ht="15.75" customHeight="1"/>
    <row r="1256" ht="15.75" customHeight="1"/>
    <row r="1258" ht="15.75" customHeight="1"/>
    <row r="1260" ht="15.75" customHeight="1"/>
    <row r="1262" ht="15.75" customHeight="1"/>
    <row r="1264" ht="15.75" customHeight="1"/>
    <row r="1266" ht="15.75" customHeight="1"/>
    <row r="1268" ht="15.75" customHeight="1"/>
    <row r="1270" ht="15.75" customHeight="1"/>
    <row r="1272" ht="15.75" customHeight="1"/>
    <row r="1274" ht="15.75" customHeight="1"/>
    <row r="1276" ht="15.75" customHeight="1"/>
    <row r="1278" ht="15.75" customHeight="1"/>
    <row r="1280" ht="15.75" customHeight="1"/>
    <row r="1282" ht="15.75" customHeight="1"/>
    <row r="1284" ht="15.75" customHeight="1"/>
    <row r="1286" ht="15.75" customHeight="1"/>
    <row r="1288" ht="15.75" customHeight="1"/>
    <row r="1290" ht="15.75" customHeight="1"/>
    <row r="1292" ht="15.75" customHeight="1"/>
    <row r="1294" ht="15.75" customHeight="1"/>
    <row r="1296" ht="15.75" customHeight="1"/>
    <row r="1298" ht="15.75" customHeight="1"/>
    <row r="1300" ht="15.75" customHeight="1"/>
    <row r="1302" ht="15.75" customHeight="1"/>
    <row r="1304" ht="15.75" customHeight="1"/>
    <row r="1306" ht="15.75" customHeight="1"/>
    <row r="1308" ht="15.75" customHeight="1"/>
    <row r="1310" ht="15.75" customHeight="1"/>
    <row r="1312" ht="15.75" customHeight="1"/>
    <row r="1314" ht="15.75" customHeight="1"/>
    <row r="1316" ht="15.75" customHeight="1"/>
    <row r="1318" ht="15.75" customHeight="1"/>
    <row r="1320" ht="15.75" customHeight="1"/>
    <row r="1322" ht="15.75" customHeight="1"/>
    <row r="1324" ht="15.75" customHeight="1"/>
    <row r="1326" ht="15.75" customHeight="1"/>
    <row r="1328" ht="15.75" customHeight="1"/>
    <row r="1330" ht="15.75" customHeight="1"/>
    <row r="1332" ht="15.75" customHeight="1"/>
    <row r="1334" ht="15.75" customHeight="1"/>
    <row r="1336" ht="15.75" customHeight="1"/>
    <row r="1338" ht="15.75" customHeight="1"/>
    <row r="1340" ht="15.75" customHeight="1"/>
    <row r="1342" ht="15.75" customHeight="1"/>
    <row r="1344" ht="15.75" customHeight="1"/>
    <row r="1346" ht="15.75" customHeight="1"/>
    <row r="1348" ht="15.75" customHeight="1"/>
    <row r="1350" ht="15.75" customHeight="1"/>
    <row r="1352" ht="15.75" customHeight="1"/>
    <row r="1354" ht="15.75" customHeight="1"/>
    <row r="1356" ht="15.75" customHeight="1"/>
    <row r="1358" ht="15.75" customHeight="1"/>
    <row r="1360" ht="15.75" customHeight="1"/>
    <row r="1362" ht="15.75" customHeight="1"/>
    <row r="1364" ht="15.75" customHeight="1"/>
    <row r="1366" ht="15.75" customHeight="1"/>
    <row r="1368" ht="15.75" customHeight="1"/>
    <row r="1370" ht="15.75" customHeight="1"/>
    <row r="1372" ht="15.75" customHeight="1"/>
    <row r="1374" ht="15.75" customHeight="1"/>
    <row r="1376" ht="15.75" customHeight="1"/>
    <row r="1378" ht="15.75" customHeight="1"/>
    <row r="1380" ht="15.75" customHeight="1"/>
    <row r="1382" ht="15.75" customHeight="1"/>
    <row r="1384" ht="15.75" customHeight="1"/>
    <row r="1386" ht="15.75" customHeight="1"/>
    <row r="1388" ht="15.75" customHeight="1"/>
    <row r="1390" ht="15.75" customHeight="1"/>
    <row r="1392" ht="15.75" customHeight="1"/>
    <row r="1394" ht="15.75" customHeight="1"/>
    <row r="1396" ht="15.75" customHeight="1"/>
    <row r="1398" ht="15.75" customHeight="1"/>
    <row r="1400" ht="15.75" customHeight="1"/>
    <row r="1402" ht="15.75" customHeight="1"/>
    <row r="1404" ht="15.75" customHeight="1"/>
    <row r="1406" ht="15.75" customHeight="1"/>
    <row r="1408" ht="15.75" customHeight="1"/>
    <row r="1410" ht="15.75" customHeight="1"/>
    <row r="1412" ht="15.75" customHeight="1"/>
    <row r="1414" ht="15.75" customHeight="1"/>
    <row r="1416" ht="15.75" customHeight="1"/>
    <row r="1418" ht="15.75" customHeight="1"/>
    <row r="1420" ht="15.75" customHeight="1"/>
    <row r="1422" ht="15.75" customHeight="1"/>
    <row r="1424" ht="15.75" customHeight="1"/>
    <row r="1426" ht="15.75" customHeight="1"/>
    <row r="1428" ht="15.75" customHeight="1"/>
    <row r="1430" ht="15.75" customHeight="1"/>
    <row r="1432" ht="15.75" customHeight="1"/>
    <row r="1434" ht="15.75" customHeight="1"/>
    <row r="1436" ht="15.75" customHeight="1"/>
    <row r="1438" ht="15.75" customHeight="1"/>
    <row r="1440" ht="15.75" customHeight="1"/>
    <row r="1442" ht="15.75" customHeight="1"/>
    <row r="1444" ht="15.75" customHeight="1"/>
    <row r="1446" ht="15.75" customHeight="1"/>
    <row r="1448" ht="15.75" customHeight="1"/>
    <row r="1450" ht="15.75" customHeight="1"/>
    <row r="1452" ht="15.75" customHeight="1"/>
    <row r="1454" ht="15.75" customHeight="1"/>
    <row r="1456" ht="15.75" customHeight="1"/>
    <row r="1458" ht="15.75" customHeight="1"/>
    <row r="1460" ht="15.75" customHeight="1"/>
    <row r="1462" ht="15.75" customHeight="1"/>
    <row r="1464" ht="15.75" customHeight="1"/>
    <row r="1466" ht="15.75" customHeight="1"/>
    <row r="1468" ht="15.75" customHeight="1"/>
    <row r="1470" ht="15.75" customHeight="1"/>
    <row r="1472" ht="15.75" customHeight="1"/>
    <row r="1474" ht="15.75" customHeight="1"/>
    <row r="1476" ht="15.75" customHeight="1"/>
    <row r="1478" ht="15.75" customHeight="1"/>
    <row r="1480" ht="15.75" customHeight="1"/>
    <row r="1482" ht="15.75" customHeight="1"/>
    <row r="1484" ht="15.75" customHeight="1"/>
    <row r="1486" ht="15.75" customHeight="1"/>
    <row r="1488" ht="15.75" customHeight="1"/>
    <row r="1490" ht="15.75" customHeight="1"/>
    <row r="1492" ht="15.75" customHeight="1"/>
    <row r="1494" ht="15.75" customHeight="1"/>
    <row r="1496" ht="15.75" customHeight="1"/>
    <row r="1498" ht="15.75" customHeight="1"/>
    <row r="1500" ht="15.75" customHeight="1"/>
    <row r="1502" ht="15.75" customHeight="1"/>
    <row r="1504" ht="15.75" customHeight="1"/>
    <row r="1506" ht="15.75" customHeight="1"/>
    <row r="1508" ht="15.75" customHeight="1"/>
    <row r="1510" ht="15.75" customHeight="1"/>
    <row r="1512" ht="15.75" customHeight="1"/>
    <row r="1514" ht="15.75" customHeight="1"/>
    <row r="1516" ht="15.75" customHeight="1"/>
    <row r="1518" ht="15.75" customHeight="1"/>
    <row r="1520" ht="15.75" customHeight="1"/>
    <row r="1522" ht="15.75" customHeight="1"/>
    <row r="1524" ht="15.75" customHeight="1"/>
    <row r="1526" ht="15.75" customHeight="1"/>
    <row r="1528" ht="15.75" customHeight="1"/>
    <row r="1530" ht="15.75" customHeight="1"/>
    <row r="1532" ht="15.75" customHeight="1"/>
    <row r="1534" ht="15.75" customHeight="1"/>
    <row r="1536" ht="15.75" customHeight="1"/>
    <row r="1538" ht="15.75" customHeight="1"/>
    <row r="1540" ht="15.75" customHeight="1"/>
    <row r="1542" ht="15.75" customHeight="1"/>
    <row r="1544" ht="15.75" customHeight="1"/>
    <row r="1546" ht="15.75" customHeight="1"/>
    <row r="1548" ht="15.75" customHeight="1"/>
    <row r="1550" ht="15.75" customHeight="1"/>
    <row r="1552" ht="15.75" customHeight="1"/>
    <row r="1554" ht="15.75" customHeight="1"/>
    <row r="1556" ht="15.75" customHeight="1"/>
    <row r="1558" ht="15.75" customHeight="1"/>
    <row r="1560" ht="15.75" customHeight="1"/>
    <row r="1562" ht="15.75" customHeight="1"/>
    <row r="1564" ht="15.75" customHeight="1"/>
    <row r="1566" ht="15.75" customHeight="1"/>
    <row r="1568" ht="15.75" customHeight="1"/>
    <row r="1570" ht="15.75" customHeight="1"/>
    <row r="1572" ht="15.75" customHeight="1"/>
    <row r="1574" ht="15.75" customHeight="1"/>
    <row r="1576" ht="15.75" customHeight="1"/>
    <row r="1578" ht="15.75" customHeight="1"/>
    <row r="1580" ht="15.75" customHeight="1"/>
    <row r="1582" ht="15.75" customHeight="1"/>
    <row r="1584" ht="15.75" customHeight="1"/>
    <row r="1586" ht="15.75" customHeight="1"/>
    <row r="1588" ht="15.75" customHeight="1"/>
    <row r="1590" ht="15.75" customHeight="1"/>
    <row r="1592" ht="15.75" customHeight="1"/>
    <row r="1594" ht="15.75" customHeight="1"/>
    <row r="1596" ht="15.75" customHeight="1"/>
    <row r="1598" ht="15.75" customHeight="1"/>
    <row r="1600" ht="15.75" customHeight="1"/>
    <row r="1602" ht="15.75" customHeight="1"/>
    <row r="1604" ht="15.75" customHeight="1"/>
    <row r="1606" ht="15.75" customHeight="1"/>
    <row r="1608" ht="15.75" customHeight="1"/>
    <row r="1610" ht="15.75" customHeight="1"/>
    <row r="1612" ht="15.75" customHeight="1"/>
    <row r="1614" ht="15.75" customHeight="1"/>
    <row r="1616" ht="15.75" customHeight="1"/>
    <row r="1618" ht="15.75" customHeight="1"/>
    <row r="1620" ht="15.75" customHeight="1"/>
    <row r="1622" ht="15.75" customHeight="1"/>
    <row r="1624" ht="15.75" customHeight="1"/>
    <row r="1626" ht="15.75" customHeight="1"/>
    <row r="1628" ht="15.75" customHeight="1"/>
    <row r="1630" ht="15.75" customHeight="1"/>
    <row r="1632" ht="15.75" customHeight="1"/>
    <row r="1634" ht="15.75" customHeight="1"/>
    <row r="1636" ht="15.75" customHeight="1"/>
    <row r="1638" ht="15.75" customHeight="1"/>
    <row r="1640" ht="15.75" customHeight="1"/>
    <row r="1642" ht="15.75" customHeight="1"/>
    <row r="1644" ht="15.75" customHeight="1"/>
    <row r="1646" ht="15.75" customHeight="1"/>
    <row r="1648" ht="15.75" customHeight="1"/>
    <row r="1650" ht="15.75" customHeight="1"/>
    <row r="1652" ht="15.75" customHeight="1"/>
    <row r="1654" ht="15.75" customHeight="1"/>
    <row r="1656" ht="15.75" customHeight="1"/>
    <row r="1658" ht="15.75" customHeight="1"/>
    <row r="1660" ht="15.75" customHeight="1"/>
    <row r="1662" ht="15.75" customHeight="1"/>
    <row r="1664" ht="15.75" customHeight="1"/>
    <row r="1666" ht="15.75" customHeight="1"/>
    <row r="1668" ht="15.75" customHeight="1"/>
    <row r="1670" ht="15.75" customHeight="1"/>
    <row r="1672" ht="15.75" customHeight="1"/>
    <row r="1674" ht="15.75" customHeight="1"/>
    <row r="1676" ht="15.75" customHeight="1"/>
    <row r="1678" ht="15.75" customHeight="1"/>
    <row r="1680" ht="15.75" customHeight="1"/>
    <row r="1682" ht="15.75" customHeight="1"/>
    <row r="1684" ht="15.75" customHeight="1"/>
    <row r="1686" ht="15.75" customHeight="1"/>
    <row r="1688" ht="15.75" customHeight="1"/>
    <row r="1690" ht="15.75" customHeight="1"/>
    <row r="1692" ht="15.75" customHeight="1"/>
    <row r="1694" ht="15.75" customHeight="1"/>
    <row r="1696" ht="15.75" customHeight="1"/>
    <row r="1698" ht="15.75" customHeight="1"/>
    <row r="1700" ht="15.75" customHeight="1"/>
    <row r="1702" ht="15.75" customHeight="1"/>
    <row r="1704" ht="15.75" customHeight="1"/>
    <row r="1706" ht="15.75" customHeight="1"/>
    <row r="1708" ht="15.75" customHeight="1"/>
    <row r="1710" ht="15.75" customHeight="1"/>
    <row r="1712" ht="15.75" customHeight="1"/>
    <row r="1714" ht="15.75" customHeight="1"/>
    <row r="1716" ht="15.75" customHeight="1"/>
    <row r="1718" ht="15.75" customHeight="1"/>
    <row r="1720" ht="15.75" customHeight="1"/>
    <row r="1722" ht="15.75" customHeight="1"/>
    <row r="1724" ht="15.75" customHeight="1"/>
    <row r="1726" ht="15.75" customHeight="1"/>
    <row r="1728" ht="15.75" customHeight="1"/>
    <row r="1730" ht="15.75" customHeight="1"/>
    <row r="1732" ht="15.75" customHeight="1"/>
    <row r="1734" ht="15.75" customHeight="1"/>
    <row r="1736" ht="15.75" customHeight="1"/>
    <row r="1738" ht="15.75" customHeight="1"/>
    <row r="1740" ht="15.75" customHeight="1"/>
    <row r="1742" ht="15.75" customHeight="1"/>
    <row r="1744" ht="15.75" customHeight="1"/>
    <row r="1746" ht="15.75" customHeight="1"/>
    <row r="1748" ht="15.75" customHeight="1"/>
    <row r="1750" ht="15.75" customHeight="1"/>
    <row r="1752" ht="15.75" customHeight="1"/>
    <row r="1754" ht="15.75" customHeight="1"/>
    <row r="1756" ht="15.75" customHeight="1"/>
    <row r="1758" ht="15.75" customHeight="1"/>
    <row r="1760" ht="15.75" customHeight="1"/>
    <row r="1762" ht="15.75" customHeight="1"/>
    <row r="1764" ht="15.75" customHeight="1"/>
    <row r="1766" ht="15.75" customHeight="1"/>
    <row r="1768" ht="15.75" customHeight="1"/>
    <row r="1770" ht="15.75" customHeight="1"/>
    <row r="1772" ht="15.75" customHeight="1"/>
    <row r="1774" ht="15.75" customHeight="1"/>
    <row r="1776" ht="15.75" customHeight="1"/>
    <row r="1778" ht="15.75" customHeight="1"/>
    <row r="1780" ht="15.75" customHeight="1"/>
    <row r="1782" ht="15.75" customHeight="1"/>
    <row r="1784" ht="15.75" customHeight="1"/>
    <row r="1786" ht="15.75" customHeight="1"/>
    <row r="1788" ht="15.75" customHeight="1"/>
    <row r="1790" ht="15.75" customHeight="1"/>
    <row r="1792" ht="15.75" customHeight="1"/>
    <row r="1794" ht="15.75" customHeight="1"/>
    <row r="1796" ht="15.75" customHeight="1"/>
    <row r="1798" ht="15.75" customHeight="1"/>
    <row r="1800" ht="15.75" customHeight="1"/>
    <row r="1802" ht="15.75" customHeight="1"/>
    <row r="1804" ht="15.75" customHeight="1"/>
    <row r="1806" ht="15.75" customHeight="1"/>
    <row r="1808" ht="15.75" customHeight="1"/>
    <row r="1810" ht="15.75" customHeight="1"/>
    <row r="1812" ht="15.75" customHeight="1"/>
    <row r="1814" ht="15.75" customHeight="1"/>
    <row r="1816" ht="15.75" customHeight="1"/>
    <row r="1818" ht="15.75" customHeight="1"/>
    <row r="1820" ht="15.75" customHeight="1"/>
    <row r="1822" ht="15.75" customHeight="1"/>
    <row r="1824" ht="15.75" customHeight="1"/>
    <row r="1826" ht="15.75" customHeight="1"/>
    <row r="1828" ht="15.75" customHeight="1"/>
    <row r="1830" ht="15.75" customHeight="1"/>
    <row r="1832" ht="15.75" customHeight="1"/>
    <row r="1834" ht="15.75" customHeight="1"/>
    <row r="1836" ht="15.75" customHeight="1"/>
    <row r="1838" ht="15.75" customHeight="1"/>
    <row r="1840" ht="15.75" customHeight="1"/>
    <row r="1842" ht="15.75" customHeight="1"/>
    <row r="1844" ht="15.75" customHeight="1"/>
    <row r="1846" ht="15.75" customHeight="1"/>
    <row r="1848" ht="15.75" customHeight="1"/>
    <row r="1850" ht="15.75" customHeight="1"/>
    <row r="1852" ht="15.75" customHeight="1"/>
    <row r="1854" ht="15.75" customHeight="1"/>
    <row r="1856" ht="15.75" customHeight="1"/>
    <row r="1858" ht="15.75" customHeight="1"/>
    <row r="1860" ht="15.75" customHeight="1"/>
    <row r="1862" ht="15.75" customHeight="1"/>
    <row r="1864" ht="15.75" customHeight="1"/>
    <row r="1866" ht="15.75" customHeight="1"/>
    <row r="1868" ht="15.75" customHeight="1"/>
    <row r="1870" ht="15.75" customHeight="1"/>
    <row r="1872" ht="15.75" customHeight="1"/>
    <row r="1874" ht="15.75" customHeight="1"/>
    <row r="1876" ht="15.75" customHeight="1"/>
    <row r="1878" ht="15.75" customHeight="1"/>
    <row r="1880" ht="15.75" customHeight="1"/>
    <row r="1882" ht="15.75" customHeight="1"/>
    <row r="1884" ht="15.75" customHeight="1"/>
    <row r="1886" ht="15.75" customHeight="1"/>
    <row r="1888" ht="15.75" customHeight="1"/>
    <row r="1890" ht="15.75" customHeight="1"/>
    <row r="1892" ht="15.75" customHeight="1"/>
    <row r="1894" ht="15.75" customHeight="1"/>
    <row r="1896" ht="15.75" customHeight="1"/>
    <row r="1898" ht="15.75" customHeight="1"/>
    <row r="1900" ht="15.75" customHeight="1"/>
    <row r="1902" ht="15.75" customHeight="1"/>
    <row r="1904" ht="15.75" customHeight="1"/>
    <row r="1906" ht="15.75" customHeight="1"/>
    <row r="1908" ht="15.75" customHeight="1"/>
    <row r="1910" ht="15.75" customHeight="1"/>
    <row r="1912" ht="15.75" customHeight="1"/>
    <row r="1914" ht="15.75" customHeight="1"/>
    <row r="1916" ht="15.75" customHeight="1"/>
    <row r="1918" ht="15.75" customHeight="1"/>
    <row r="1920" ht="15.75" customHeight="1"/>
    <row r="1922" ht="15.75" customHeight="1"/>
    <row r="1924" ht="15.75" customHeight="1"/>
    <row r="1926" ht="15.75" customHeight="1"/>
    <row r="1928" ht="15.75" customHeight="1"/>
    <row r="1930" ht="15.75" customHeight="1"/>
    <row r="1932" ht="15.75" customHeight="1"/>
    <row r="1934" ht="15.75" customHeight="1"/>
    <row r="1936" ht="15.75" customHeight="1"/>
    <row r="1938" ht="15.75" customHeight="1"/>
    <row r="1940" ht="15.75" customHeight="1"/>
    <row r="1942" ht="15.75" customHeight="1"/>
    <row r="1944" ht="15.75" customHeight="1"/>
    <row r="1946" ht="15.75" customHeight="1"/>
    <row r="1948" ht="15.75" customHeight="1"/>
    <row r="1950" ht="15.75" customHeight="1"/>
    <row r="1952" ht="15.75" customHeight="1"/>
    <row r="1954" ht="15.75" customHeight="1"/>
    <row r="1956" ht="15.75" customHeight="1"/>
    <row r="1958" ht="15.75" customHeight="1"/>
    <row r="1960" ht="15.75" customHeight="1"/>
    <row r="1962" ht="15.75" customHeight="1"/>
    <row r="1964" ht="15.75" customHeight="1"/>
    <row r="1966" ht="15.75" customHeight="1"/>
    <row r="1968" ht="15.75" customHeight="1"/>
    <row r="1970" ht="15.75" customHeight="1"/>
    <row r="1972" ht="15.75" customHeight="1"/>
    <row r="1974" ht="15.75" customHeight="1"/>
    <row r="1976" ht="15.75" customHeight="1"/>
    <row r="1978" ht="15.75" customHeight="1"/>
    <row r="1980" ht="15.75" customHeight="1"/>
    <row r="1982" ht="15.75" customHeight="1"/>
    <row r="1984" ht="15.75" customHeight="1"/>
    <row r="1986" ht="15.75" customHeight="1"/>
    <row r="1988" ht="15.75" customHeight="1"/>
    <row r="1990" ht="15.75" customHeight="1"/>
    <row r="1992" ht="15.75" customHeight="1"/>
    <row r="1994" ht="15.75" customHeight="1"/>
    <row r="1996" ht="15.75" customHeight="1"/>
    <row r="1998" ht="15.75" customHeight="1"/>
    <row r="2000" ht="15.75" customHeight="1"/>
    <row r="2002" ht="15.75" customHeight="1"/>
    <row r="2004" ht="15.75" customHeight="1"/>
    <row r="2006" ht="15.75" customHeight="1"/>
    <row r="2008" ht="15.75" customHeight="1"/>
    <row r="2010" ht="15.75" customHeight="1"/>
    <row r="2012" ht="15.75" customHeight="1"/>
    <row r="2014" ht="15.75" customHeight="1"/>
    <row r="2016" ht="15.75" customHeight="1"/>
    <row r="2018" ht="15.75" customHeight="1"/>
    <row r="2020" ht="15.75" customHeight="1"/>
    <row r="2022" ht="15.75" customHeight="1"/>
    <row r="2024" ht="15.75" customHeight="1"/>
    <row r="2026" ht="15.75" customHeight="1"/>
    <row r="2028" ht="15.75" customHeight="1"/>
    <row r="2030" ht="15.75" customHeight="1"/>
    <row r="2032" ht="15.75" customHeight="1"/>
    <row r="2034" ht="15.75" customHeight="1"/>
    <row r="2036" ht="15.75" customHeight="1"/>
    <row r="2038" ht="15.75" customHeight="1"/>
    <row r="2040" ht="15.75" customHeight="1"/>
    <row r="2042" ht="15.75" customHeight="1"/>
    <row r="2044" ht="15.75" customHeight="1"/>
    <row r="2046" ht="15.75" customHeight="1"/>
    <row r="2048" ht="15.75" customHeight="1"/>
    <row r="2050" ht="15.75" customHeight="1"/>
    <row r="2052" ht="15.75" customHeight="1"/>
    <row r="2054" ht="15.75" customHeight="1"/>
    <row r="2056" ht="15.75" customHeight="1"/>
    <row r="2058" ht="15.75" customHeight="1"/>
    <row r="2060" ht="15.75" customHeight="1"/>
    <row r="2062" ht="15.75" customHeight="1"/>
    <row r="2064" ht="15.75" customHeight="1"/>
    <row r="2066" ht="15.75" customHeight="1"/>
    <row r="2068" ht="15.75" customHeight="1"/>
    <row r="2070" ht="15.75" customHeight="1"/>
    <row r="2072" ht="15.75" customHeight="1"/>
    <row r="2074" ht="15.75" customHeight="1"/>
    <row r="2076" ht="15.75" customHeight="1"/>
    <row r="2078" ht="15.75" customHeight="1"/>
    <row r="2080" ht="15.75" customHeight="1"/>
    <row r="2082" ht="15.75" customHeight="1"/>
    <row r="2084" ht="15.75" customHeight="1"/>
    <row r="2086" ht="15.75" customHeight="1"/>
    <row r="2088" ht="15.75" customHeight="1"/>
    <row r="2090" ht="15.75" customHeight="1"/>
    <row r="2092" ht="15.75" customHeight="1"/>
    <row r="2094" ht="15.75" customHeight="1"/>
    <row r="2096" ht="15.75" customHeight="1"/>
    <row r="2098" ht="15.75" customHeight="1"/>
    <row r="2100" ht="15.75" customHeight="1"/>
    <row r="2102" ht="15.75" customHeight="1"/>
    <row r="2104" ht="15.75" customHeight="1"/>
    <row r="2106" ht="15.75" customHeight="1"/>
    <row r="2108" ht="15.75" customHeight="1"/>
    <row r="2110" ht="15.75" customHeight="1"/>
    <row r="2112" ht="15.75" customHeight="1"/>
    <row r="2114" ht="15.75" customHeight="1"/>
    <row r="2116" ht="15.75" customHeight="1"/>
    <row r="2118" ht="15.75" customHeight="1"/>
    <row r="2120" ht="15.75" customHeight="1"/>
    <row r="2122" ht="15.75" customHeight="1"/>
    <row r="2124" ht="15.75" customHeight="1"/>
    <row r="2126" ht="15.75" customHeight="1"/>
    <row r="2128" ht="15.75" customHeight="1"/>
    <row r="2130" ht="15.75" customHeight="1"/>
    <row r="2132" ht="15.75" customHeight="1"/>
    <row r="2134" ht="15.75" customHeight="1"/>
    <row r="2136" ht="15.75" customHeight="1"/>
    <row r="2138" ht="15.75" customHeight="1"/>
    <row r="2140" ht="15.75" customHeight="1"/>
    <row r="2142" ht="15.75" customHeight="1"/>
    <row r="2144" ht="15.75" customHeight="1"/>
    <row r="2146" ht="15.75" customHeight="1"/>
    <row r="2148" ht="15.75" customHeight="1"/>
    <row r="2150" ht="15.75" customHeight="1"/>
    <row r="2152" ht="15.75" customHeight="1"/>
    <row r="2154" ht="15.75" customHeight="1"/>
    <row r="2156" ht="15.75" customHeight="1"/>
    <row r="2158" ht="15.75" customHeight="1"/>
    <row r="2160" ht="15.75" customHeight="1"/>
    <row r="2162" ht="15.75" customHeight="1"/>
    <row r="2164" ht="15.75" customHeight="1"/>
    <row r="2166" ht="15.75" customHeight="1"/>
    <row r="2168" ht="15.75" customHeight="1"/>
    <row r="2170" ht="15.75" customHeight="1"/>
    <row r="2172" ht="15.75" customHeight="1"/>
    <row r="2174" ht="15.75" customHeight="1"/>
    <row r="2176" ht="15.75" customHeight="1"/>
    <row r="2178" ht="15.75" customHeight="1"/>
    <row r="2180" ht="15.75" customHeight="1"/>
    <row r="2182" ht="15.75" customHeight="1"/>
    <row r="2184" ht="15.75" customHeight="1"/>
    <row r="2186" ht="15.75" customHeight="1"/>
    <row r="2188" ht="15.75" customHeight="1"/>
    <row r="2190" ht="15.75" customHeight="1"/>
    <row r="2192" ht="15.75" customHeight="1"/>
    <row r="2194" ht="15.75" customHeight="1"/>
    <row r="2196" ht="15.75" customHeight="1"/>
    <row r="2198" ht="15.75" customHeight="1"/>
    <row r="2200" ht="15.75" customHeight="1"/>
    <row r="2202" ht="15.75" customHeight="1"/>
    <row r="2204" ht="15.75" customHeight="1"/>
    <row r="2206" ht="15.75" customHeight="1"/>
    <row r="2208" ht="15.75" customHeight="1"/>
    <row r="2210" ht="15.75" customHeight="1"/>
    <row r="2212" ht="15.75" customHeight="1"/>
    <row r="2214" ht="15.75" customHeight="1"/>
    <row r="2216" ht="15.75" customHeight="1"/>
    <row r="2218" ht="15.75" customHeight="1"/>
    <row r="2220" ht="15.75" customHeight="1"/>
    <row r="2222" ht="15.75" customHeight="1"/>
    <row r="2224" ht="15.75" customHeight="1"/>
    <row r="2226" ht="15.75" customHeight="1"/>
    <row r="2228" ht="15.75" customHeight="1"/>
    <row r="2230" ht="15.75" customHeight="1"/>
    <row r="2232" ht="15.75" customHeight="1"/>
    <row r="2234" ht="15.75" customHeight="1"/>
    <row r="2236" ht="15.75" customHeight="1"/>
    <row r="2238" ht="15.75" customHeight="1"/>
    <row r="2240" ht="15.75" customHeight="1"/>
    <row r="2242" ht="15.75" customHeight="1"/>
    <row r="2244" ht="15.75" customHeight="1"/>
    <row r="2246" ht="15.75" customHeight="1"/>
    <row r="2248" ht="15.75" customHeight="1"/>
    <row r="2250" ht="15.75" customHeight="1"/>
    <row r="2252" ht="15.75" customHeight="1"/>
    <row r="2254" ht="15.75" customHeight="1"/>
    <row r="2256" ht="15.75" customHeight="1"/>
    <row r="2258" ht="15.75" customHeight="1"/>
    <row r="2260" ht="15.75" customHeight="1"/>
    <row r="2262" ht="15.75" customHeight="1"/>
    <row r="2264" ht="15.75" customHeight="1"/>
    <row r="2266" ht="15.75" customHeight="1"/>
    <row r="2268" ht="15.75" customHeight="1"/>
    <row r="2270" ht="15.75" customHeight="1"/>
    <row r="2272" ht="15.75" customHeight="1"/>
    <row r="2274" ht="15.75" customHeight="1"/>
    <row r="2276" ht="15.75" customHeight="1"/>
    <row r="2278" ht="15.75" customHeight="1"/>
    <row r="2280" ht="15.75" customHeight="1"/>
    <row r="2282" ht="15.75" customHeight="1"/>
    <row r="2284" ht="15.75" customHeight="1"/>
    <row r="2286" ht="15.75" customHeight="1"/>
    <row r="2288" ht="15.75" customHeight="1"/>
    <row r="2290" ht="15.75" customHeight="1"/>
    <row r="2292" ht="15.75" customHeight="1"/>
    <row r="2294" ht="15.75" customHeight="1"/>
    <row r="2296" ht="15.75" customHeight="1"/>
    <row r="2298" ht="15.75" customHeight="1"/>
    <row r="2300" ht="15.75" customHeight="1"/>
    <row r="2302" ht="15.75" customHeight="1"/>
    <row r="2304" ht="15.75" customHeight="1"/>
    <row r="2306" ht="15.75" customHeight="1"/>
    <row r="2308" ht="15.75" customHeight="1"/>
    <row r="2310" ht="15.75" customHeight="1"/>
    <row r="2312" ht="15.75" customHeight="1"/>
    <row r="2314" ht="15.75" customHeight="1"/>
    <row r="2316" ht="15.75" customHeight="1"/>
    <row r="2318" ht="15.75" customHeight="1"/>
    <row r="2320" ht="15.75" customHeight="1"/>
    <row r="2322" ht="15.75" customHeight="1"/>
    <row r="2324" ht="15.75" customHeight="1"/>
    <row r="2326" ht="15.75" customHeight="1"/>
    <row r="2328" ht="15.75" customHeight="1"/>
    <row r="2330" ht="15.75" customHeight="1"/>
    <row r="2332" ht="15.75" customHeight="1"/>
    <row r="2334" ht="15.75" customHeight="1"/>
    <row r="2336" ht="15.75" customHeight="1"/>
    <row r="2338" ht="15.75" customHeight="1"/>
    <row r="2340" ht="15.75" customHeight="1"/>
    <row r="2342" ht="15.75" customHeight="1"/>
    <row r="2344" ht="15.75" customHeight="1"/>
    <row r="2346" ht="15.75" customHeight="1"/>
    <row r="2348" ht="15.75" customHeight="1"/>
    <row r="2350" ht="15.75" customHeight="1"/>
    <row r="2352" ht="15.75" customHeight="1"/>
    <row r="2354" ht="15.75" customHeight="1"/>
    <row r="2356" ht="15.75" customHeight="1"/>
    <row r="2358" ht="15.75" customHeight="1"/>
    <row r="2360" ht="15.75" customHeight="1"/>
    <row r="2362" ht="15.75" customHeight="1"/>
    <row r="2364" ht="15.75" customHeight="1"/>
    <row r="2366" ht="15.75" customHeight="1"/>
    <row r="2368" ht="15.75" customHeight="1"/>
    <row r="2370" ht="15.75" customHeight="1"/>
    <row r="2372" ht="15.75" customHeight="1"/>
    <row r="2374" ht="15.75" customHeight="1"/>
    <row r="2376" ht="15.75" customHeight="1"/>
    <row r="2378" ht="15.75" customHeight="1"/>
    <row r="2380" ht="15.75" customHeight="1"/>
    <row r="2382" ht="15.75" customHeight="1"/>
    <row r="2384" ht="15.75" customHeight="1"/>
    <row r="2386" ht="15.75" customHeight="1"/>
    <row r="2388" ht="15.75" customHeight="1"/>
    <row r="2390" ht="15.75" customHeight="1"/>
    <row r="2392" ht="15.75" customHeight="1"/>
    <row r="2394" ht="15.75" customHeight="1"/>
    <row r="2396" ht="15.75" customHeight="1"/>
    <row r="2398" ht="15.75" customHeight="1"/>
    <row r="2400" ht="15.75" customHeight="1"/>
    <row r="2402" ht="15.75" customHeight="1"/>
    <row r="2404" ht="15.75" customHeight="1"/>
    <row r="2406" ht="15.75" customHeight="1"/>
    <row r="2408" ht="15.75" customHeight="1"/>
    <row r="2410" ht="15.75" customHeight="1"/>
    <row r="2412" ht="15.75" customHeight="1"/>
    <row r="2414" ht="15.75" customHeight="1"/>
    <row r="2416" ht="15.75" customHeight="1"/>
    <row r="2418" ht="15.75" customHeight="1"/>
    <row r="2420" ht="15.75" customHeight="1"/>
    <row r="2422" ht="15.75" customHeight="1"/>
    <row r="2424" ht="15.75" customHeight="1"/>
    <row r="2426" ht="15.75" customHeight="1"/>
    <row r="2428" ht="15.75" customHeight="1"/>
    <row r="2430" ht="15.75" customHeight="1"/>
    <row r="2432" ht="15.75" customHeight="1"/>
    <row r="2434" ht="15.75" customHeight="1"/>
    <row r="2436" ht="15.75" customHeight="1"/>
    <row r="2438" ht="15.75" customHeight="1"/>
    <row r="2440" ht="15.75" customHeight="1"/>
    <row r="2442" ht="15.75" customHeight="1"/>
    <row r="2444" ht="15.75" customHeight="1"/>
    <row r="2446" ht="15.75" customHeight="1"/>
    <row r="2448" ht="15.75" customHeight="1"/>
    <row r="2450" ht="15.75" customHeight="1"/>
    <row r="2452" ht="15.75" customHeight="1"/>
    <row r="2454" ht="15.75" customHeight="1"/>
    <row r="2456" ht="15.75" customHeight="1"/>
    <row r="2458" ht="15.75" customHeight="1"/>
    <row r="2460" ht="15.75" customHeight="1"/>
    <row r="2462" ht="15.75" customHeight="1"/>
    <row r="2464" ht="15.75" customHeight="1"/>
    <row r="2466" ht="15.75" customHeight="1"/>
    <row r="2468" ht="15.75" customHeight="1"/>
    <row r="2470" ht="15.75" customHeight="1"/>
    <row r="2472" ht="15.75" customHeight="1"/>
    <row r="2474" ht="15.75" customHeight="1"/>
    <row r="2476" ht="15.75" customHeight="1"/>
    <row r="2478" ht="15.75" customHeight="1"/>
    <row r="2480" ht="15.75" customHeight="1"/>
    <row r="2482" ht="15.75" customHeight="1"/>
    <row r="2484" ht="15.75" customHeight="1"/>
    <row r="2486" ht="15.75" customHeight="1"/>
    <row r="2488" ht="15.75" customHeight="1"/>
    <row r="2490" ht="15.75" customHeight="1"/>
    <row r="2492" ht="15.75" customHeight="1"/>
    <row r="2494" ht="15.75" customHeight="1"/>
    <row r="2496" ht="15.75" customHeight="1"/>
    <row r="2498" ht="15.75" customHeight="1"/>
    <row r="2500" ht="15.75" customHeight="1"/>
    <row r="2502" ht="15.75" customHeight="1"/>
    <row r="2504" ht="15.75" customHeight="1"/>
    <row r="2506" ht="15.75" customHeight="1"/>
    <row r="2508" ht="15.75" customHeight="1"/>
    <row r="2510" ht="15.75" customHeight="1"/>
    <row r="2512" ht="15.75" customHeight="1"/>
    <row r="2514" ht="15.75" customHeight="1"/>
    <row r="2516" ht="15.75" customHeight="1"/>
    <row r="2518" ht="15.75" customHeight="1"/>
    <row r="2520" ht="15.75" customHeight="1"/>
    <row r="2522" ht="15.75" customHeight="1"/>
    <row r="2524" ht="15.75" customHeight="1"/>
    <row r="2526" ht="15.75" customHeight="1"/>
    <row r="2528" ht="15.75" customHeight="1"/>
    <row r="2530" ht="15.75" customHeight="1"/>
    <row r="2532" ht="15.75" customHeight="1"/>
    <row r="2534" ht="15.75" customHeight="1"/>
    <row r="2536" ht="15.75" customHeight="1"/>
    <row r="2538" ht="15.75" customHeight="1"/>
    <row r="2540" ht="15.75" customHeight="1"/>
    <row r="2542" ht="15.75" customHeight="1"/>
    <row r="2544" ht="15.75" customHeight="1"/>
    <row r="2546" ht="15.75" customHeight="1"/>
    <row r="2548" ht="15.75" customHeight="1"/>
    <row r="2550" ht="15.75" customHeight="1"/>
    <row r="2552" ht="15.75" customHeight="1"/>
    <row r="2554" ht="15.75" customHeight="1"/>
    <row r="2556" ht="15.75" customHeight="1"/>
    <row r="2558" ht="15.75" customHeight="1"/>
    <row r="2560" ht="15.75" customHeight="1"/>
    <row r="2562" ht="15.75" customHeight="1"/>
    <row r="2564" ht="15.75" customHeight="1"/>
    <row r="2566" ht="15.75" customHeight="1"/>
    <row r="2568" ht="15.75" customHeight="1"/>
    <row r="2570" ht="15.75" customHeight="1"/>
    <row r="2572" ht="15.75" customHeight="1"/>
    <row r="2574" ht="15.75" customHeight="1"/>
    <row r="2576" ht="15.75" customHeight="1"/>
    <row r="2578" ht="15.75" customHeight="1"/>
    <row r="2580" ht="15.75" customHeight="1"/>
    <row r="2582" ht="15.75" customHeight="1"/>
    <row r="2584" ht="15.75" customHeight="1"/>
    <row r="2586" ht="15.75" customHeight="1"/>
    <row r="2588" ht="15.75" customHeight="1"/>
    <row r="2590" ht="15.75" customHeight="1"/>
    <row r="2592" ht="15.75" customHeight="1"/>
    <row r="2594" ht="15.75" customHeight="1"/>
    <row r="2596" ht="15.75" customHeight="1"/>
    <row r="2598" ht="15.75" customHeight="1"/>
    <row r="2600" ht="15.75" customHeight="1"/>
    <row r="2602" ht="15.75" customHeight="1"/>
    <row r="2604" ht="15.75" customHeight="1"/>
    <row r="2606" ht="15.75" customHeight="1"/>
    <row r="2608" ht="15.75" customHeight="1"/>
    <row r="2610" ht="15.75" customHeight="1"/>
    <row r="2612" ht="15.75" customHeight="1"/>
    <row r="2614" ht="15.75" customHeight="1"/>
    <row r="2616" ht="15.75" customHeight="1"/>
    <row r="2618" ht="15.75" customHeight="1"/>
    <row r="2620" ht="15.75" customHeight="1"/>
    <row r="2622" ht="15.75" customHeight="1"/>
    <row r="2624" ht="15.75" customHeight="1"/>
    <row r="2626" ht="15.75" customHeight="1"/>
    <row r="2628" ht="15.75" customHeight="1"/>
    <row r="2630" ht="15.75" customHeight="1"/>
    <row r="2632" ht="15.75" customHeight="1"/>
    <row r="2634" ht="15.75" customHeight="1"/>
    <row r="2636" ht="15.75" customHeight="1"/>
    <row r="2638" ht="15.75" customHeight="1"/>
    <row r="2640" ht="15.75" customHeight="1"/>
    <row r="2642" ht="15.75" customHeight="1"/>
    <row r="2644" ht="15.75" customHeight="1"/>
    <row r="2646" ht="15.75" customHeight="1"/>
    <row r="2648" ht="15.75" customHeight="1"/>
    <row r="2650" ht="15.75" customHeight="1"/>
    <row r="2652" ht="15.75" customHeight="1"/>
    <row r="2654" ht="15.75" customHeight="1"/>
    <row r="2656" ht="15.75" customHeight="1"/>
    <row r="2658" ht="15.75" customHeight="1"/>
    <row r="2660" ht="15.75" customHeight="1"/>
    <row r="2662" ht="15.75" customHeight="1"/>
    <row r="2664" ht="15.75" customHeight="1"/>
    <row r="2666" ht="15.75" customHeight="1"/>
    <row r="2668" ht="15.75" customHeight="1"/>
    <row r="2670" ht="15.75" customHeight="1"/>
    <row r="2672" ht="15.75" customHeight="1"/>
    <row r="2674" ht="15.75" customHeight="1"/>
    <row r="2676" ht="15.75" customHeight="1"/>
    <row r="2678" ht="15.75" customHeight="1"/>
    <row r="2680" ht="15.75" customHeight="1"/>
    <row r="2682" ht="15.75" customHeight="1"/>
    <row r="2684" ht="15.75" customHeight="1"/>
    <row r="2686" ht="15.75" customHeight="1"/>
    <row r="2688" ht="15.75" customHeight="1"/>
    <row r="2690" ht="15.75" customHeight="1"/>
    <row r="2692" ht="15.75" customHeight="1"/>
    <row r="2694" ht="15.75" customHeight="1"/>
    <row r="2696" ht="15.75" customHeight="1"/>
    <row r="2698" ht="15.75" customHeight="1"/>
    <row r="2700" ht="15.75" customHeight="1"/>
    <row r="2702" ht="15.75" customHeight="1"/>
    <row r="2704" ht="15.75" customHeight="1"/>
    <row r="2706" ht="15.75" customHeight="1"/>
    <row r="2708" ht="15.75" customHeight="1"/>
    <row r="2710" ht="15.75" customHeight="1"/>
    <row r="2712" ht="15.75" customHeight="1"/>
    <row r="2714" ht="15.75" customHeight="1"/>
    <row r="2716" ht="15.75" customHeight="1"/>
    <row r="2718" ht="15.75" customHeight="1"/>
    <row r="2720" ht="15.75" customHeight="1"/>
    <row r="2722" ht="15.75" customHeight="1"/>
    <row r="2724" ht="15.75" customHeight="1"/>
    <row r="2726" ht="15.75" customHeight="1"/>
    <row r="2728" ht="15.75" customHeight="1"/>
    <row r="2730" ht="15.75" customHeight="1"/>
    <row r="2732" ht="15.75" customHeight="1"/>
    <row r="2734" ht="15.75" customHeight="1"/>
    <row r="2736" ht="15.75" customHeight="1"/>
    <row r="2738" ht="15.75" customHeight="1"/>
    <row r="2740" ht="15.75" customHeight="1"/>
    <row r="2742" ht="15.75" customHeight="1"/>
    <row r="2744" ht="15.75" customHeight="1"/>
    <row r="2746" ht="15.75" customHeight="1"/>
    <row r="2748" ht="15.75" customHeight="1"/>
    <row r="2750" ht="15.75" customHeight="1"/>
    <row r="2752" ht="15.75" customHeight="1"/>
    <row r="2754" ht="15.75" customHeight="1"/>
    <row r="2756" ht="15.75" customHeight="1"/>
    <row r="2758" ht="15.75" customHeight="1"/>
    <row r="2760" ht="15.75" customHeight="1"/>
    <row r="2762" ht="15.75" customHeight="1"/>
    <row r="2764" ht="15.75" customHeight="1"/>
    <row r="2766" ht="15.75" customHeight="1"/>
    <row r="2768" ht="15.75" customHeight="1"/>
    <row r="2770" ht="15.75" customHeight="1"/>
    <row r="2772" ht="15.75" customHeight="1"/>
    <row r="2774" ht="15.75" customHeight="1"/>
    <row r="2776" ht="15.75" customHeight="1"/>
    <row r="2778" ht="15.75" customHeight="1"/>
    <row r="2780" ht="15.75" customHeight="1"/>
    <row r="2782" ht="15.75" customHeight="1"/>
    <row r="2784" ht="15.75" customHeight="1"/>
    <row r="2786" ht="15.75" customHeight="1"/>
    <row r="2788" ht="15.75" customHeight="1"/>
    <row r="2790" ht="15.75" customHeight="1"/>
    <row r="2792" ht="15.75" customHeight="1"/>
    <row r="2794" ht="15.75" customHeight="1"/>
    <row r="2796" ht="15.75" customHeight="1"/>
    <row r="2798" ht="15.75" customHeight="1"/>
    <row r="2800" ht="15.75" customHeight="1"/>
    <row r="2802" ht="15.75" customHeight="1"/>
    <row r="2804" ht="15.75" customHeight="1"/>
    <row r="2806" ht="15.75" customHeight="1"/>
    <row r="2808" ht="15.75" customHeight="1"/>
    <row r="2810" ht="15.75" customHeight="1"/>
    <row r="2812" ht="15.75" customHeight="1"/>
    <row r="2814" ht="15.75" customHeight="1"/>
    <row r="2816" ht="15.75" customHeight="1"/>
    <row r="2818" ht="15.75" customHeight="1"/>
    <row r="2820" ht="15.75" customHeight="1"/>
    <row r="2822" ht="15.75" customHeight="1"/>
    <row r="2824" ht="15.75" customHeight="1"/>
    <row r="2826" ht="15.75" customHeight="1"/>
    <row r="2828" ht="15.75" customHeight="1"/>
    <row r="2830" ht="15.75" customHeight="1"/>
    <row r="2832" ht="15.75" customHeight="1"/>
    <row r="2834" ht="15.75" customHeight="1"/>
    <row r="2836" ht="15.75" customHeight="1"/>
    <row r="2838" ht="15.75" customHeight="1"/>
    <row r="2840" ht="15.75" customHeight="1"/>
    <row r="2842" ht="15.75" customHeight="1"/>
    <row r="2844" ht="15.75" customHeight="1"/>
    <row r="2846" ht="15.75" customHeight="1"/>
    <row r="2848" ht="15.75" customHeight="1"/>
    <row r="2850" ht="15.75" customHeight="1"/>
    <row r="2852" ht="15.75" customHeight="1"/>
    <row r="2854" ht="15.75" customHeight="1"/>
    <row r="2856" ht="15.75" customHeight="1"/>
    <row r="2858" ht="15.75" customHeight="1"/>
    <row r="2860" ht="15.75" customHeight="1"/>
    <row r="2862" ht="15.75" customHeight="1"/>
    <row r="2864" ht="15.75" customHeight="1"/>
    <row r="2866" ht="15.75" customHeight="1"/>
    <row r="2868" ht="15.75" customHeight="1"/>
    <row r="2870" ht="15.75" customHeight="1"/>
    <row r="2872" ht="15.75" customHeight="1"/>
    <row r="2874" ht="15.75" customHeight="1"/>
    <row r="2876" ht="15.75" customHeight="1"/>
    <row r="2878" ht="15.75" customHeight="1"/>
    <row r="2880" ht="15.75" customHeight="1"/>
    <row r="2882" ht="15.75" customHeight="1"/>
    <row r="2884" ht="15.75" customHeight="1"/>
    <row r="2886" ht="15.75" customHeight="1"/>
    <row r="2888" ht="15.75" customHeight="1"/>
    <row r="2890" ht="15.75" customHeight="1"/>
    <row r="2892" ht="15.75" customHeight="1"/>
    <row r="2894" ht="15.75" customHeight="1"/>
    <row r="2896" ht="15.75" customHeight="1"/>
    <row r="2898" ht="15.75" customHeight="1"/>
    <row r="2900" ht="15.75" customHeight="1"/>
    <row r="2902" ht="15.75" customHeight="1"/>
    <row r="2904" ht="15.75" customHeight="1"/>
    <row r="2906" ht="15.75" customHeight="1"/>
    <row r="2908" ht="15.75" customHeight="1"/>
    <row r="2910" ht="15.75" customHeight="1"/>
    <row r="2912" ht="15.75" customHeight="1"/>
    <row r="2914" ht="15.75" customHeight="1"/>
    <row r="2916" ht="15.75" customHeight="1"/>
    <row r="2918" ht="15.75" customHeight="1"/>
    <row r="2920" ht="15.75" customHeight="1"/>
    <row r="2922" ht="15.75" customHeight="1"/>
    <row r="2924" ht="15.75" customHeight="1"/>
    <row r="2926" ht="15.75" customHeight="1"/>
    <row r="2928" ht="15.75" customHeight="1"/>
    <row r="2930" ht="15.75" customHeight="1"/>
    <row r="2932" ht="15.75" customHeight="1"/>
    <row r="2934" ht="15.75" customHeight="1"/>
    <row r="2936" ht="15.75" customHeight="1"/>
    <row r="2938" ht="15.75" customHeight="1"/>
    <row r="2940" ht="15.75" customHeight="1"/>
    <row r="2942" ht="15.75" customHeight="1"/>
    <row r="2944" ht="15.75" customHeight="1"/>
    <row r="2946" ht="15.75" customHeight="1"/>
    <row r="2948" ht="15.75" customHeight="1"/>
    <row r="2950" ht="15.75" customHeight="1"/>
    <row r="2952" ht="15.75" customHeight="1"/>
    <row r="2954" ht="15.75" customHeight="1"/>
    <row r="2956" ht="15.75" customHeight="1"/>
    <row r="2958" ht="15.75" customHeight="1"/>
    <row r="2960" ht="15.75" customHeight="1"/>
    <row r="2962" ht="15.75" customHeight="1"/>
    <row r="2964" ht="15.75" customHeight="1"/>
    <row r="2966" ht="15.75" customHeight="1"/>
    <row r="2968" ht="15.75" customHeight="1"/>
    <row r="2970" ht="15.75" customHeight="1"/>
    <row r="2972" ht="15.75" customHeight="1"/>
    <row r="2974" ht="15.75" customHeight="1"/>
    <row r="2976" ht="15.75" customHeight="1"/>
    <row r="2978" ht="15.75" customHeight="1"/>
    <row r="2980" ht="15.75" customHeight="1"/>
    <row r="2982" ht="15.75" customHeight="1"/>
    <row r="2984" ht="15.75" customHeight="1"/>
    <row r="2986" ht="15.75" customHeight="1"/>
    <row r="2988" ht="15.75" customHeight="1"/>
    <row r="2990" ht="15.75" customHeight="1"/>
    <row r="2992" ht="15.75" customHeight="1"/>
    <row r="2994" ht="15.75" customHeight="1"/>
    <row r="2996" ht="15.75" customHeight="1"/>
    <row r="2998" ht="15.75" customHeight="1"/>
    <row r="3000" ht="15.75" customHeight="1"/>
    <row r="3002" ht="15.75" customHeight="1"/>
    <row r="3004" ht="15.75" customHeight="1"/>
    <row r="3006" ht="15.75" customHeight="1"/>
    <row r="3008" ht="15.75" customHeight="1"/>
    <row r="3010" ht="15.75" customHeight="1"/>
    <row r="3012" ht="15.75" customHeight="1"/>
    <row r="3014" ht="15.75" customHeight="1"/>
    <row r="3016" ht="15.75" customHeight="1"/>
    <row r="3018" ht="15.75" customHeight="1"/>
    <row r="3020" ht="15.75" customHeight="1"/>
    <row r="3022" ht="15.75" customHeight="1"/>
    <row r="3024" ht="15.75" customHeight="1"/>
    <row r="3026" ht="15.75" customHeight="1"/>
    <row r="3028" ht="15.75" customHeight="1"/>
    <row r="3030" ht="15.75" customHeight="1"/>
    <row r="3032" ht="15.75" customHeight="1"/>
    <row r="3034" ht="15.75" customHeight="1"/>
    <row r="3036" ht="15.75" customHeight="1"/>
    <row r="3038" ht="15.75" customHeight="1"/>
    <row r="3040" ht="15.75" customHeight="1"/>
    <row r="3042" ht="15.75" customHeight="1"/>
    <row r="3044" ht="15.75" customHeight="1"/>
    <row r="3046" ht="15.75" customHeight="1"/>
    <row r="3048" ht="15.75" customHeight="1"/>
    <row r="3050" ht="15.75" customHeight="1"/>
    <row r="3052" ht="15.75" customHeight="1"/>
    <row r="3054" ht="15.75" customHeight="1"/>
    <row r="3056" ht="15.75" customHeight="1"/>
    <row r="3058" ht="15.75" customHeight="1"/>
    <row r="3060" ht="15.75" customHeight="1"/>
    <row r="3062" ht="15.75" customHeight="1"/>
    <row r="3064" ht="15.75" customHeight="1"/>
    <row r="3066" ht="15.75" customHeight="1"/>
    <row r="3068" ht="15.75" customHeight="1"/>
    <row r="3070" ht="15.75" customHeight="1"/>
    <row r="3072" ht="15.75" customHeight="1"/>
    <row r="3074" ht="15.75" customHeight="1"/>
    <row r="3076" ht="15.75" customHeight="1"/>
    <row r="3078" ht="15.75" customHeight="1"/>
    <row r="3080" ht="15.75" customHeight="1"/>
    <row r="3082" ht="15.75" customHeight="1"/>
    <row r="3084" ht="15.75" customHeight="1"/>
    <row r="3086" ht="15.75" customHeight="1"/>
    <row r="3088" ht="15.75" customHeight="1"/>
    <row r="3090" ht="15.75" customHeight="1"/>
    <row r="3092" ht="15.75" customHeight="1"/>
    <row r="3094" ht="15.75" customHeight="1"/>
    <row r="3096" ht="15.75" customHeight="1"/>
    <row r="3098" ht="15.75" customHeight="1"/>
    <row r="3100" ht="15.75" customHeight="1"/>
    <row r="3102" ht="15.75" customHeight="1"/>
    <row r="3104" ht="15.75" customHeight="1"/>
    <row r="3106" ht="15.75" customHeight="1"/>
    <row r="3108" ht="15.75" customHeight="1"/>
    <row r="3110" ht="15.75" customHeight="1"/>
    <row r="3112" ht="15.75" customHeight="1"/>
    <row r="3114" ht="15.75" customHeight="1"/>
    <row r="3116" ht="15.75" customHeight="1"/>
    <row r="3118" ht="15.75" customHeight="1"/>
    <row r="3120" ht="15.75" customHeight="1"/>
    <row r="3122" ht="15.75" customHeight="1"/>
    <row r="3124" ht="15.75" customHeight="1"/>
    <row r="3126" ht="15.75" customHeight="1"/>
    <row r="3128" ht="15.75" customHeight="1"/>
    <row r="3130" ht="15.75" customHeight="1"/>
    <row r="3132" ht="15.75" customHeight="1"/>
    <row r="3134" ht="15.75" customHeight="1"/>
    <row r="3136" ht="15.75" customHeight="1"/>
    <row r="3138" ht="15.75" customHeight="1"/>
    <row r="3140" ht="15.75" customHeight="1"/>
    <row r="3142" ht="15.75" customHeight="1"/>
    <row r="3144" ht="15.75" customHeight="1"/>
    <row r="3146" ht="15.75" customHeight="1"/>
    <row r="3148" ht="15.75" customHeight="1"/>
    <row r="3150" ht="15.75" customHeight="1"/>
    <row r="3152" ht="15.75" customHeight="1"/>
    <row r="3154" ht="15.75" customHeight="1"/>
    <row r="3156" ht="15.75" customHeight="1"/>
    <row r="3158" ht="15.75" customHeight="1"/>
    <row r="3160" ht="15.75" customHeight="1"/>
    <row r="3162" ht="15.75" customHeight="1"/>
    <row r="3164" ht="15.75" customHeight="1"/>
    <row r="3166" ht="15.75" customHeight="1"/>
    <row r="3168" ht="15.75" customHeight="1"/>
    <row r="3170" ht="15.75" customHeight="1"/>
    <row r="3172" ht="15.75" customHeight="1"/>
    <row r="3174" ht="15.75" customHeight="1"/>
    <row r="3176" ht="15.75" customHeight="1"/>
    <row r="3178" ht="15.75" customHeight="1"/>
    <row r="3180" ht="15.75" customHeight="1"/>
    <row r="3182" ht="15.75" customHeight="1"/>
    <row r="3184" ht="15.75" customHeight="1"/>
    <row r="3186" ht="15.75" customHeight="1"/>
    <row r="3188" ht="15.75" customHeight="1"/>
    <row r="3190" ht="15.75" customHeight="1"/>
    <row r="3192" ht="15.75" customHeight="1"/>
    <row r="3194" ht="15.75" customHeight="1"/>
    <row r="3196" ht="15.75" customHeight="1"/>
    <row r="3198" ht="15.75" customHeight="1"/>
    <row r="3200" ht="15.75" customHeight="1"/>
    <row r="3202" ht="15.75" customHeight="1"/>
    <row r="3204" ht="15.75" customHeight="1"/>
    <row r="3206" ht="15.75" customHeight="1"/>
    <row r="3208" ht="15.75" customHeight="1"/>
    <row r="3210" ht="15.75" customHeight="1"/>
    <row r="3212" ht="15.75" customHeight="1"/>
    <row r="3214" ht="15.75" customHeight="1"/>
    <row r="3216" ht="15.75" customHeight="1"/>
    <row r="3218" ht="15.75" customHeight="1"/>
    <row r="3220" ht="15.75" customHeight="1"/>
    <row r="3222" ht="15.75" customHeight="1"/>
    <row r="3224" ht="15.75" customHeight="1"/>
    <row r="3226" ht="15.75" customHeight="1"/>
    <row r="3228" ht="15.75" customHeight="1"/>
    <row r="3230" ht="15.75" customHeight="1"/>
    <row r="3232" ht="15.75" customHeight="1"/>
    <row r="3234" ht="15.75" customHeight="1"/>
    <row r="3236" ht="15.75" customHeight="1"/>
    <row r="3238" ht="15.75" customHeight="1"/>
    <row r="3240" ht="15.75" customHeight="1"/>
    <row r="3242" ht="15.75" customHeight="1"/>
    <row r="3244" ht="15.75" customHeight="1"/>
    <row r="3246" ht="15.75" customHeight="1"/>
    <row r="3248" ht="15.75" customHeight="1"/>
    <row r="3250" ht="15.75" customHeight="1"/>
    <row r="3252" ht="15.75" customHeight="1"/>
    <row r="3254" ht="15.75" customHeight="1"/>
    <row r="3256" ht="15.75" customHeight="1"/>
    <row r="3258" ht="15.75" customHeight="1"/>
    <row r="3260" ht="15.75" customHeight="1"/>
    <row r="3262" ht="15.75" customHeight="1"/>
    <row r="3264" ht="15.75" customHeight="1"/>
    <row r="3266" ht="15.75" customHeight="1"/>
    <row r="3268" ht="15.75" customHeight="1"/>
    <row r="3270" ht="15.75" customHeight="1"/>
    <row r="3272" ht="15.75" customHeight="1"/>
    <row r="3274" ht="15.75" customHeight="1"/>
    <row r="3276" ht="15.75" customHeight="1"/>
    <row r="3278" ht="15.75" customHeight="1"/>
    <row r="3280" ht="15.75" customHeight="1"/>
    <row r="3282" ht="15.75" customHeight="1"/>
    <row r="3284" ht="15.75" customHeight="1"/>
    <row r="3286" ht="15.75" customHeight="1"/>
    <row r="3288" ht="15.75" customHeight="1"/>
    <row r="3290" ht="15.75" customHeight="1"/>
    <row r="3292" ht="15.75" customHeight="1"/>
    <row r="3294" ht="15.75" customHeight="1"/>
    <row r="3296" ht="15.75" customHeight="1"/>
    <row r="3298" ht="15.75" customHeight="1"/>
    <row r="3300" ht="15.75" customHeight="1"/>
    <row r="3302" ht="15.75" customHeight="1"/>
    <row r="3304" ht="15.75" customHeight="1"/>
    <row r="3306" ht="15.75" customHeight="1"/>
    <row r="3308" ht="15.75" customHeight="1"/>
    <row r="3310" ht="15.75" customHeight="1"/>
    <row r="3312" ht="15.75" customHeight="1"/>
    <row r="3314" ht="15.75" customHeight="1"/>
    <row r="3316" ht="15.75" customHeight="1"/>
    <row r="3318" ht="15.75" customHeight="1"/>
    <row r="3320" ht="15.75" customHeight="1"/>
    <row r="3322" ht="15.75" customHeight="1"/>
    <row r="3324" ht="15.75" customHeight="1"/>
    <row r="3326" ht="15.75" customHeight="1"/>
    <row r="3328" ht="15.75" customHeight="1"/>
    <row r="3330" ht="15.75" customHeight="1"/>
    <row r="3332" ht="15.75" customHeight="1"/>
    <row r="3334" ht="15.75" customHeight="1"/>
    <row r="3336" ht="15.75" customHeight="1"/>
    <row r="3338" ht="15.75" customHeight="1"/>
    <row r="3340" ht="15.75" customHeight="1"/>
    <row r="3342" ht="15.75" customHeight="1"/>
    <row r="3344" ht="15.75" customHeight="1"/>
    <row r="3346" ht="15.75" customHeight="1"/>
    <row r="3348" ht="15.75" customHeight="1"/>
    <row r="3350" ht="15.75" customHeight="1"/>
    <row r="3352" ht="15.75" customHeight="1"/>
    <row r="3354" ht="15.75" customHeight="1"/>
    <row r="3356" ht="15.75" customHeight="1"/>
    <row r="3358" ht="15.75" customHeight="1"/>
    <row r="3360" ht="15.75" customHeight="1"/>
    <row r="3362" ht="15.75" customHeight="1"/>
    <row r="3364" ht="15.75" customHeight="1"/>
    <row r="3366" ht="15.75" customHeight="1"/>
    <row r="3368" ht="15.75" customHeight="1"/>
    <row r="3370" ht="15.75" customHeight="1"/>
    <row r="3372" ht="15.75" customHeight="1"/>
    <row r="3374" ht="15.75" customHeight="1"/>
    <row r="3376" ht="15.75" customHeight="1"/>
    <row r="3378" ht="15.75" customHeight="1"/>
    <row r="3380" ht="15.75" customHeight="1"/>
    <row r="3382" ht="15.75" customHeight="1"/>
    <row r="3384" ht="15.75" customHeight="1"/>
    <row r="3386" ht="15.75" customHeight="1"/>
    <row r="3388" ht="15.75" customHeight="1"/>
    <row r="3390" ht="15.75" customHeight="1"/>
    <row r="3392" ht="15.75" customHeight="1"/>
    <row r="3394" ht="15.75" customHeight="1"/>
    <row r="3396" ht="15.75" customHeight="1"/>
    <row r="3398" ht="15.75" customHeight="1"/>
    <row r="3400" ht="15.75" customHeight="1"/>
    <row r="3402" ht="15.75" customHeight="1"/>
    <row r="3404" ht="15.75" customHeight="1"/>
    <row r="3406" ht="15.75" customHeight="1"/>
    <row r="3408" ht="15.75" customHeight="1"/>
    <row r="3410" ht="15.75" customHeight="1"/>
    <row r="3412" ht="15.75" customHeight="1"/>
    <row r="3414" ht="15.75" customHeight="1"/>
    <row r="3416" ht="15.75" customHeight="1"/>
    <row r="3418" ht="15.75" customHeight="1"/>
    <row r="3420" ht="15.75" customHeight="1"/>
    <row r="3422" ht="15.75" customHeight="1"/>
    <row r="3424" ht="15.75" customHeight="1"/>
    <row r="3426" ht="15.75" customHeight="1"/>
    <row r="3428" ht="15.75" customHeight="1"/>
    <row r="3430" ht="15.75" customHeight="1"/>
    <row r="3432" ht="15.75" customHeight="1"/>
    <row r="3434" ht="15.75" customHeight="1"/>
    <row r="3436" ht="15.75" customHeight="1"/>
    <row r="3438" ht="15.75" customHeight="1"/>
    <row r="3440" ht="15.75" customHeight="1"/>
    <row r="3442" ht="15.75" customHeight="1"/>
    <row r="3444" ht="15.75" customHeight="1"/>
    <row r="3446" ht="15.75" customHeight="1"/>
    <row r="3448" ht="15.75" customHeight="1"/>
    <row r="3450" ht="15.75" customHeight="1"/>
    <row r="3452" ht="15.75" customHeight="1"/>
    <row r="3454" ht="15.75" customHeight="1"/>
    <row r="3456" ht="15.75" customHeight="1"/>
    <row r="3458" ht="15.75" customHeight="1"/>
    <row r="3460" ht="15.75" customHeight="1"/>
    <row r="3462" ht="15.75" customHeight="1"/>
    <row r="3464" ht="15.75" customHeight="1"/>
    <row r="3466" ht="15.75" customHeight="1"/>
    <row r="3468" ht="15.75" customHeight="1"/>
    <row r="3470" ht="15.75" customHeight="1"/>
    <row r="3472" ht="15.75" customHeight="1"/>
    <row r="3474" ht="15.75" customHeight="1"/>
    <row r="3476" ht="15.75" customHeight="1"/>
    <row r="3478" ht="15.75" customHeight="1"/>
    <row r="3480" ht="15.75" customHeight="1"/>
    <row r="3482" ht="15.75" customHeight="1"/>
    <row r="3484" ht="15.75" customHeight="1"/>
    <row r="3486" ht="15.75" customHeight="1"/>
    <row r="3488" ht="15.75" customHeight="1"/>
    <row r="3490" ht="15.75" customHeight="1"/>
    <row r="3492" ht="15.75" customHeight="1"/>
    <row r="3494" ht="15.75" customHeight="1"/>
    <row r="3496" ht="15.75" customHeight="1"/>
    <row r="3498" ht="15.75" customHeight="1"/>
    <row r="3500" ht="15.75" customHeight="1"/>
    <row r="3502" ht="15.75" customHeight="1"/>
    <row r="3504" ht="15.75" customHeight="1"/>
    <row r="3506" ht="15.75" customHeight="1"/>
    <row r="3508" ht="15.75" customHeight="1"/>
    <row r="3510" ht="15.75" customHeight="1"/>
    <row r="3512" ht="15.75" customHeight="1"/>
    <row r="3514" ht="15.75" customHeight="1"/>
    <row r="3516" ht="15.75" customHeight="1"/>
    <row r="3518" ht="15.75" customHeight="1"/>
    <row r="3520" ht="15.75" customHeight="1"/>
    <row r="3522" ht="15.75" customHeight="1"/>
    <row r="3524" ht="15.75" customHeight="1"/>
    <row r="3526" ht="15.75" customHeight="1"/>
    <row r="3528" ht="15.75" customHeight="1"/>
    <row r="3530" ht="15.75" customHeight="1"/>
    <row r="3532" ht="15.75" customHeight="1"/>
    <row r="3534" ht="15.75" customHeight="1"/>
    <row r="3536" ht="15.75" customHeight="1"/>
    <row r="3538" ht="15.75" customHeight="1"/>
    <row r="3540" ht="15.75" customHeight="1"/>
    <row r="3542" ht="15.75" customHeight="1"/>
    <row r="3544" ht="15.75" customHeight="1"/>
    <row r="3546" ht="15.75" customHeight="1"/>
    <row r="3548" ht="15.75" customHeight="1"/>
    <row r="3550" ht="15.75" customHeight="1"/>
    <row r="3552" ht="15.75" customHeight="1"/>
    <row r="3554" ht="15.75" customHeight="1"/>
    <row r="3556" ht="15.75" customHeight="1"/>
    <row r="3558" ht="15.75" customHeight="1"/>
    <row r="3560" ht="15.75" customHeight="1"/>
    <row r="3562" ht="15.75" customHeight="1"/>
    <row r="3564" ht="15.75" customHeight="1"/>
    <row r="3566" ht="15.75" customHeight="1"/>
    <row r="3568" ht="15.75" customHeight="1"/>
    <row r="3570" ht="15.75" customHeight="1"/>
    <row r="3572" ht="15.75" customHeight="1"/>
    <row r="3574" ht="15.75" customHeight="1"/>
    <row r="3576" ht="15.75" customHeight="1"/>
    <row r="3578" ht="15.75" customHeight="1"/>
    <row r="3580" ht="15.75" customHeight="1"/>
    <row r="3582" ht="15.75" customHeight="1"/>
    <row r="3584" ht="15.75" customHeight="1"/>
    <row r="3586" ht="15.75" customHeight="1"/>
    <row r="3588" ht="15.75" customHeight="1"/>
    <row r="3590" ht="15.75" customHeight="1"/>
    <row r="3592" ht="15.75" customHeight="1"/>
    <row r="3594" ht="15.75" customHeight="1"/>
    <row r="3596" ht="15.75" customHeight="1"/>
    <row r="3598" ht="15.75" customHeight="1"/>
    <row r="3600" ht="15.75" customHeight="1"/>
    <row r="3602" ht="15.75" customHeight="1"/>
    <row r="3604" ht="15.75" customHeight="1"/>
    <row r="3606" ht="15.75" customHeight="1"/>
    <row r="3608" ht="15.75" customHeight="1"/>
    <row r="3610" ht="15.75" customHeight="1"/>
    <row r="3612" ht="15.75" customHeight="1"/>
    <row r="3614" ht="15.75" customHeight="1"/>
    <row r="3616" ht="15.75" customHeight="1"/>
    <row r="3618" ht="15.75" customHeight="1"/>
    <row r="3620" ht="15.75" customHeight="1"/>
    <row r="3622" ht="15.75" customHeight="1"/>
    <row r="3624" ht="15.75" customHeight="1"/>
    <row r="3626" ht="15.75" customHeight="1"/>
    <row r="3628" ht="15.75" customHeight="1"/>
    <row r="3630" ht="15.75" customHeight="1"/>
    <row r="3632" ht="15.75" customHeight="1"/>
    <row r="3634" ht="15.75" customHeight="1"/>
    <row r="3636" ht="15.75" customHeight="1"/>
    <row r="3638" ht="15.75" customHeight="1"/>
    <row r="3640" ht="15.75" customHeight="1"/>
    <row r="3642" ht="15.75" customHeight="1"/>
    <row r="3644" ht="15.75" customHeight="1"/>
    <row r="3646" ht="15.75" customHeight="1"/>
    <row r="3648" ht="15.75" customHeight="1"/>
    <row r="3650" ht="15.75" customHeight="1"/>
    <row r="3652" ht="15.75" customHeight="1"/>
    <row r="3654" ht="15.75" customHeight="1"/>
    <row r="3656" ht="15.75" customHeight="1"/>
    <row r="3658" ht="15.75" customHeight="1"/>
    <row r="3660" ht="15.75" customHeight="1"/>
    <row r="3662" ht="15.75" customHeight="1"/>
    <row r="3664" ht="15.75" customHeight="1"/>
    <row r="3666" ht="15.75" customHeight="1"/>
    <row r="3668" ht="15.75" customHeight="1"/>
    <row r="3670" ht="15.75" customHeight="1"/>
    <row r="3672" ht="15.75" customHeight="1"/>
    <row r="3674" ht="15.75" customHeight="1"/>
    <row r="3676" ht="15.75" customHeight="1"/>
    <row r="3678" ht="15.75" customHeight="1"/>
    <row r="3680" ht="15.75" customHeight="1"/>
    <row r="3682" ht="15.75" customHeight="1"/>
    <row r="3684" ht="15.75" customHeight="1"/>
    <row r="3686" ht="15.75" customHeight="1"/>
    <row r="3688" ht="15.75" customHeight="1"/>
    <row r="3690" ht="15.75" customHeight="1"/>
    <row r="3692" ht="15.75" customHeight="1"/>
    <row r="3694" ht="15.75" customHeight="1"/>
    <row r="3696" ht="15.75" customHeight="1"/>
    <row r="3698" ht="15.75" customHeight="1"/>
    <row r="3700" ht="15.75" customHeight="1"/>
    <row r="3702" ht="15.75" customHeight="1"/>
    <row r="3704" ht="15.75" customHeight="1"/>
    <row r="3706" ht="15.75" customHeight="1"/>
    <row r="3708" ht="15.75" customHeight="1"/>
    <row r="3710" ht="15.75" customHeight="1"/>
    <row r="3712" ht="15.75" customHeight="1"/>
    <row r="3714" ht="15.75" customHeight="1"/>
    <row r="3716" ht="15.75" customHeight="1"/>
    <row r="3718" ht="15.75" customHeight="1"/>
    <row r="3720" ht="15.75" customHeight="1"/>
    <row r="3722" ht="15.75" customHeight="1"/>
    <row r="3724" ht="15.75" customHeight="1"/>
    <row r="3726" ht="15.75" customHeight="1"/>
    <row r="3728" ht="15.75" customHeight="1"/>
    <row r="3730" ht="15.75" customHeight="1"/>
    <row r="3732" ht="15.75" customHeight="1"/>
    <row r="3734" ht="15.75" customHeight="1"/>
    <row r="3736" ht="15.75" customHeight="1"/>
    <row r="3738" ht="15.75" customHeight="1"/>
    <row r="3740" ht="15.75" customHeight="1"/>
    <row r="3742" ht="15.75" customHeight="1"/>
    <row r="3744" ht="15.75" customHeight="1"/>
    <row r="3746" ht="15.75" customHeight="1"/>
    <row r="3748" ht="15.75" customHeight="1"/>
    <row r="3750" ht="15.75" customHeight="1"/>
    <row r="3752" ht="15.75" customHeight="1"/>
    <row r="3754" ht="15.75" customHeight="1"/>
    <row r="3756" ht="15.75" customHeight="1"/>
    <row r="3758" ht="15.75" customHeight="1"/>
    <row r="3760" ht="15.75" customHeight="1"/>
    <row r="3762" ht="15.75" customHeight="1"/>
    <row r="3764" ht="15.75" customHeight="1"/>
    <row r="3766" ht="15.75" customHeight="1"/>
    <row r="3768" ht="15.75" customHeight="1"/>
    <row r="3770" ht="15.75" customHeight="1"/>
    <row r="3772" ht="15.75" customHeight="1"/>
    <row r="3774" ht="15.75" customHeight="1"/>
    <row r="3776" ht="15.75" customHeight="1"/>
    <row r="3778" ht="15.75" customHeight="1"/>
    <row r="3780" ht="15.75" customHeight="1"/>
    <row r="3782" ht="15.75" customHeight="1"/>
    <row r="3784" ht="15.75" customHeight="1"/>
    <row r="3786" ht="15.75" customHeight="1"/>
    <row r="3788" ht="15.75" customHeight="1"/>
    <row r="3790" ht="15.75" customHeight="1"/>
    <row r="3792" ht="15.75" customHeight="1"/>
    <row r="3794" ht="15.75" customHeight="1"/>
    <row r="3796" ht="15.75" customHeight="1"/>
    <row r="3798" ht="15.75" customHeight="1"/>
    <row r="3800" ht="15.75" customHeight="1"/>
    <row r="3802" ht="15.75" customHeight="1"/>
    <row r="3804" ht="15.75" customHeight="1"/>
    <row r="3806" ht="15.75" customHeight="1"/>
    <row r="3808" ht="15.75" customHeight="1"/>
    <row r="3810" ht="15.75" customHeight="1"/>
    <row r="3812" ht="15.75" customHeight="1"/>
    <row r="3814" ht="15.75" customHeight="1"/>
    <row r="3816" ht="15.75" customHeight="1"/>
    <row r="3818" ht="15.75" customHeight="1"/>
    <row r="3820" ht="15.75" customHeight="1"/>
    <row r="3822" ht="15.75" customHeight="1"/>
    <row r="3824" ht="15.75" customHeight="1"/>
    <row r="3826" ht="15.75" customHeight="1"/>
    <row r="3828" ht="15.75" customHeight="1"/>
    <row r="3830" ht="15.75" customHeight="1"/>
    <row r="3832" ht="15.75" customHeight="1"/>
    <row r="3834" ht="15.75" customHeight="1"/>
    <row r="3836" ht="15.75" customHeight="1"/>
    <row r="3838" ht="15.75" customHeight="1"/>
    <row r="3840" ht="15.75" customHeight="1"/>
    <row r="3842" ht="15.75" customHeight="1"/>
    <row r="3844" ht="15.75" customHeight="1"/>
    <row r="3846" ht="15.75" customHeight="1"/>
    <row r="3848" ht="15.75" customHeight="1"/>
    <row r="3850" ht="15.75" customHeight="1"/>
    <row r="3852" ht="15.75" customHeight="1"/>
    <row r="3854" ht="15.75" customHeight="1"/>
    <row r="3856" ht="15.75" customHeight="1"/>
    <row r="3858" ht="15.75" customHeight="1"/>
    <row r="3860" ht="15.75" customHeight="1"/>
    <row r="3862" ht="15.75" customHeight="1"/>
    <row r="3864" ht="15.75" customHeight="1"/>
    <row r="3866" ht="15.75" customHeight="1"/>
    <row r="3868" ht="15.75" customHeight="1"/>
    <row r="3870" ht="15.75" customHeight="1"/>
    <row r="3872" ht="15.75" customHeight="1"/>
    <row r="3874" ht="15.75" customHeight="1"/>
    <row r="3876" ht="15.75" customHeight="1"/>
    <row r="3878" ht="15.75" customHeight="1"/>
    <row r="3880" ht="15.75" customHeight="1"/>
    <row r="3882" ht="15.75" customHeight="1"/>
    <row r="3884" ht="15.75" customHeight="1"/>
    <row r="3886" ht="15.75" customHeight="1"/>
    <row r="3888" ht="15.75" customHeight="1"/>
    <row r="3890" ht="15.75" customHeight="1"/>
    <row r="3892" ht="15.75" customHeight="1"/>
    <row r="3894" ht="15.75" customHeight="1"/>
    <row r="3896" ht="15.75" customHeight="1"/>
    <row r="3898" ht="15.75" customHeight="1"/>
    <row r="3900" ht="15.75" customHeight="1"/>
    <row r="3902" ht="15.75" customHeight="1"/>
    <row r="3904" ht="15.75" customHeight="1"/>
    <row r="3906" ht="15.75" customHeight="1"/>
    <row r="3908" ht="15.75" customHeight="1"/>
    <row r="3910" ht="15.75" customHeight="1"/>
    <row r="3912" ht="15.75" customHeight="1"/>
    <row r="3914" ht="15.75" customHeight="1"/>
    <row r="3916" ht="15.75" customHeight="1"/>
    <row r="3918" ht="15.75" customHeight="1"/>
    <row r="3920" ht="15.75" customHeight="1"/>
    <row r="3922" ht="15.75" customHeight="1"/>
    <row r="3924" ht="15.75" customHeight="1"/>
    <row r="3926" ht="15.75" customHeight="1"/>
    <row r="3928" ht="15.75" customHeight="1"/>
    <row r="3930" ht="15.75" customHeight="1"/>
    <row r="3932" ht="15.75" customHeight="1"/>
    <row r="3934" ht="15.75" customHeight="1"/>
    <row r="3936" ht="15.75" customHeight="1"/>
    <row r="3938" ht="15.75" customHeight="1"/>
    <row r="3940" ht="15.75" customHeight="1"/>
    <row r="3942" ht="15.75" customHeight="1"/>
    <row r="3944" ht="15.75" customHeight="1"/>
    <row r="3946" ht="15.75" customHeight="1"/>
    <row r="3948" ht="15.75" customHeight="1"/>
    <row r="3950" ht="15.75" customHeight="1"/>
    <row r="3952" ht="15.75" customHeight="1"/>
    <row r="3954" ht="15.75" customHeight="1"/>
    <row r="3956" ht="15.75" customHeight="1"/>
    <row r="3958" ht="15.75" customHeight="1"/>
    <row r="3960" ht="15.75" customHeight="1"/>
    <row r="3962" ht="15.75" customHeight="1"/>
    <row r="3964" ht="15.75" customHeight="1"/>
    <row r="3966" ht="15.75" customHeight="1"/>
    <row r="3968" ht="15.75" customHeight="1"/>
    <row r="3970" ht="15.75" customHeight="1"/>
    <row r="3972" ht="15.75" customHeight="1"/>
    <row r="3974" ht="15.75" customHeight="1"/>
    <row r="3976" ht="15.75" customHeight="1"/>
    <row r="3978" ht="15.75" customHeight="1"/>
    <row r="3980" ht="15.75" customHeight="1"/>
    <row r="3982" ht="15.75" customHeight="1"/>
    <row r="3984" ht="15.75" customHeight="1"/>
    <row r="3986" ht="15.75" customHeight="1"/>
    <row r="3988" ht="15.75" customHeight="1"/>
    <row r="3990" ht="15.75" customHeight="1"/>
    <row r="3992" ht="15.75" customHeight="1"/>
    <row r="3994" ht="15.75" customHeight="1"/>
    <row r="3996" ht="15.75" customHeight="1"/>
    <row r="3998" ht="15.75" customHeight="1"/>
    <row r="4000" ht="15.75" customHeight="1"/>
    <row r="4002" ht="15.75" customHeight="1"/>
    <row r="4004" ht="15.75" customHeight="1"/>
    <row r="4006" ht="15.75" customHeight="1"/>
    <row r="4008" ht="15.75" customHeight="1"/>
    <row r="4010" ht="15.75" customHeight="1"/>
    <row r="4012" ht="15.75" customHeight="1"/>
    <row r="4014" ht="15.75" customHeight="1"/>
    <row r="4016" ht="15.75" customHeight="1"/>
    <row r="4018" ht="15.75" customHeight="1"/>
    <row r="4020" ht="15.75" customHeight="1"/>
    <row r="4022" ht="15.75" customHeight="1"/>
    <row r="4024" ht="15.75" customHeight="1"/>
    <row r="4026" ht="15.75" customHeight="1"/>
    <row r="4028" ht="15.75" customHeight="1"/>
    <row r="4030" ht="15.75" customHeight="1"/>
    <row r="4032" ht="15.75" customHeight="1"/>
    <row r="4034" ht="15.75" customHeight="1"/>
    <row r="4036" ht="15.75" customHeight="1"/>
    <row r="4038" ht="15.75" customHeight="1"/>
    <row r="4040" ht="15.75" customHeight="1"/>
    <row r="4042" ht="15.75" customHeight="1"/>
    <row r="4044" ht="15.75" customHeight="1"/>
    <row r="4046" ht="15.75" customHeight="1"/>
    <row r="4048" ht="15.75" customHeight="1"/>
    <row r="4050" ht="15.75" customHeight="1"/>
    <row r="4052" ht="15.75" customHeight="1"/>
    <row r="4054" ht="15.75" customHeight="1"/>
    <row r="4056" ht="15.75" customHeight="1"/>
    <row r="4058" ht="15.75" customHeight="1"/>
    <row r="4060" ht="15.75" customHeight="1"/>
    <row r="4062" ht="15.75" customHeight="1"/>
    <row r="4064" ht="15.75" customHeight="1"/>
    <row r="4066" ht="15.75" customHeight="1"/>
    <row r="4068" ht="15.75" customHeight="1"/>
    <row r="4070" ht="15.75" customHeight="1"/>
    <row r="4072" ht="15.75" customHeight="1"/>
    <row r="4074" ht="15.75" customHeight="1"/>
    <row r="4076" ht="15.75" customHeight="1"/>
    <row r="4078" ht="15.75" customHeight="1"/>
    <row r="4080" ht="15.75" customHeight="1"/>
    <row r="4082" ht="15.75" customHeight="1"/>
    <row r="4084" ht="15.75" customHeight="1"/>
    <row r="4086" ht="15.75" customHeight="1"/>
    <row r="4088" ht="15.75" customHeight="1"/>
    <row r="4090" ht="15.75" customHeight="1"/>
    <row r="4092" ht="15.75" customHeight="1"/>
    <row r="4094" ht="15.75" customHeight="1"/>
    <row r="4096" ht="15.75" customHeight="1"/>
    <row r="4098" ht="15.75" customHeight="1"/>
    <row r="4100" ht="15.75" customHeight="1"/>
    <row r="4102" ht="15.75" customHeight="1"/>
    <row r="4104" ht="15.75" customHeight="1"/>
    <row r="4106" ht="15.75" customHeight="1"/>
    <row r="4108" ht="15.75" customHeight="1"/>
    <row r="4110" ht="15.75" customHeight="1"/>
    <row r="4112" ht="15.75" customHeight="1"/>
    <row r="4114" ht="15.75" customHeight="1"/>
    <row r="4116" ht="15.75" customHeight="1"/>
    <row r="4118" ht="15.75" customHeight="1"/>
    <row r="4120" ht="15.75" customHeight="1"/>
    <row r="4122" ht="15.75" customHeight="1"/>
    <row r="4124" ht="15.75" customHeight="1"/>
    <row r="4126" ht="15.75" customHeight="1"/>
    <row r="4128" ht="15.75" customHeight="1"/>
    <row r="4130" ht="15.75" customHeight="1"/>
    <row r="4132" ht="15.75" customHeight="1"/>
    <row r="4134" ht="15.75" customHeight="1"/>
    <row r="4136" ht="15.75" customHeight="1"/>
    <row r="4138" ht="15.75" customHeight="1"/>
    <row r="4140" ht="15.75" customHeight="1"/>
    <row r="4142" ht="15.75" customHeight="1"/>
    <row r="4144" ht="15.75" customHeight="1"/>
    <row r="4146" ht="15.75" customHeight="1"/>
    <row r="4148" ht="15.75" customHeight="1"/>
    <row r="4150" ht="15.75" customHeight="1"/>
    <row r="4152" ht="15.75" customHeight="1"/>
    <row r="4154" ht="15.75" customHeight="1"/>
    <row r="4156" ht="15.75" customHeight="1"/>
    <row r="4158" ht="15.75" customHeight="1"/>
    <row r="4160" ht="15.75" customHeight="1"/>
    <row r="4162" ht="15.75" customHeight="1"/>
    <row r="4164" ht="15.75" customHeight="1"/>
    <row r="4166" ht="15.75" customHeight="1"/>
    <row r="4168" ht="15.75" customHeight="1"/>
    <row r="4170" ht="15.75" customHeight="1"/>
    <row r="4172" ht="15.75" customHeight="1"/>
    <row r="4174" ht="15.75" customHeight="1"/>
    <row r="4176" ht="15.75" customHeight="1"/>
    <row r="4178" ht="15.75" customHeight="1"/>
    <row r="4180" ht="15.75" customHeight="1"/>
    <row r="4182" ht="15.75" customHeight="1"/>
    <row r="4184" ht="15.75" customHeight="1"/>
    <row r="4186" ht="15.75" customHeight="1"/>
    <row r="4188" ht="15.75" customHeight="1"/>
    <row r="4190" ht="15.75" customHeight="1"/>
    <row r="4192" ht="15.75" customHeight="1"/>
    <row r="4194" ht="15.75" customHeight="1"/>
    <row r="4196" ht="15.75" customHeight="1"/>
    <row r="4198" ht="15.75" customHeight="1"/>
    <row r="4200" ht="15.75" customHeight="1"/>
    <row r="4202" ht="15.75" customHeight="1"/>
    <row r="4204" ht="15.75" customHeight="1"/>
    <row r="4206" ht="15.75" customHeight="1"/>
    <row r="4208" ht="15.75" customHeight="1"/>
    <row r="4210" ht="15.75" customHeight="1"/>
    <row r="4212" ht="15.75" customHeight="1"/>
    <row r="4214" ht="15.75" customHeight="1"/>
    <row r="4216" ht="15.75" customHeight="1"/>
    <row r="4218" ht="15.75" customHeight="1"/>
    <row r="4220" ht="15.75" customHeight="1"/>
    <row r="4222" ht="15.75" customHeight="1"/>
    <row r="4224" ht="15.75" customHeight="1"/>
    <row r="4226" ht="15.75" customHeight="1"/>
    <row r="4228" ht="15.75" customHeight="1"/>
    <row r="4230" ht="15.75" customHeight="1"/>
    <row r="4232" ht="15.75" customHeight="1"/>
    <row r="4234" ht="15.75" customHeight="1"/>
    <row r="4236" ht="15.75" customHeight="1"/>
    <row r="4238" ht="15.75" customHeight="1"/>
    <row r="4240" ht="15.75" customHeight="1"/>
    <row r="4242" ht="15.75" customHeight="1"/>
    <row r="4244" ht="15.75" customHeight="1"/>
    <row r="4246" ht="15.75" customHeight="1"/>
    <row r="4248" ht="15.75" customHeight="1"/>
    <row r="4250" ht="15.75" customHeight="1"/>
    <row r="4252" ht="15.75" customHeight="1"/>
    <row r="4254" ht="15.75" customHeight="1"/>
    <row r="4256" ht="15.75" customHeight="1"/>
    <row r="4258" ht="15.75" customHeight="1"/>
    <row r="4260" ht="15.75" customHeight="1"/>
    <row r="4262" ht="15.75" customHeight="1"/>
    <row r="4264" ht="15.75" customHeight="1"/>
    <row r="4266" ht="15.75" customHeight="1"/>
    <row r="4268" ht="15.75" customHeight="1"/>
    <row r="4270" ht="15.75" customHeight="1"/>
    <row r="4272" ht="15.75" customHeight="1"/>
    <row r="4274" ht="15.75" customHeight="1"/>
    <row r="4276" ht="15.75" customHeight="1"/>
    <row r="4278" ht="15.75" customHeight="1"/>
    <row r="4280" ht="15.75" customHeight="1"/>
    <row r="4282" ht="15.75" customHeight="1"/>
    <row r="4284" ht="15.75" customHeight="1"/>
    <row r="4286" ht="15.75" customHeight="1"/>
    <row r="4288" ht="15.75" customHeight="1"/>
    <row r="4290" ht="15.75" customHeight="1"/>
    <row r="4292" ht="15.75" customHeight="1"/>
    <row r="4294" ht="15.75" customHeight="1"/>
    <row r="4296" ht="15.75" customHeight="1"/>
    <row r="4298" ht="15.75" customHeight="1"/>
    <row r="4300" ht="15.75" customHeight="1"/>
    <row r="4302" ht="15.75" customHeight="1"/>
    <row r="4304" ht="15.75" customHeight="1"/>
    <row r="4306" ht="15.75" customHeight="1"/>
    <row r="4308" ht="15.75" customHeight="1"/>
    <row r="4310" ht="15.75" customHeight="1"/>
    <row r="4312" ht="15.75" customHeight="1"/>
    <row r="4314" ht="15.75" customHeight="1"/>
    <row r="4316" ht="15.75" customHeight="1"/>
    <row r="4318" ht="15.75" customHeight="1"/>
    <row r="4320" ht="15.75" customHeight="1"/>
    <row r="4322" ht="15.75" customHeight="1"/>
    <row r="4324" ht="15.75" customHeight="1"/>
    <row r="4326" ht="15.75" customHeight="1"/>
    <row r="4328" ht="15.75" customHeight="1"/>
    <row r="4330" ht="15.75" customHeight="1"/>
    <row r="4332" ht="15.75" customHeight="1"/>
    <row r="4334" ht="15.75" customHeight="1"/>
    <row r="4336" ht="15.75" customHeight="1"/>
    <row r="4338" ht="15.75" customHeight="1"/>
    <row r="4340" ht="15.75" customHeight="1"/>
    <row r="4342" ht="15.75" customHeight="1"/>
    <row r="4344" ht="15.75" customHeight="1"/>
    <row r="4346" ht="15.75" customHeight="1"/>
    <row r="4348" ht="15.75" customHeight="1"/>
    <row r="4350" ht="15.75" customHeight="1"/>
    <row r="4352" ht="15.75" customHeight="1"/>
    <row r="4354" ht="15.75" customHeight="1"/>
    <row r="4356" ht="15.75" customHeight="1"/>
    <row r="4358" ht="15.75" customHeight="1"/>
    <row r="4360" ht="15.75" customHeight="1"/>
    <row r="4362" ht="15.75" customHeight="1"/>
    <row r="4364" ht="15.75" customHeight="1"/>
    <row r="4366" ht="15.75" customHeight="1"/>
    <row r="4368" ht="15.75" customHeight="1"/>
    <row r="4370" ht="15.75" customHeight="1"/>
    <row r="4372" ht="15.75" customHeight="1"/>
    <row r="4374" ht="15.75" customHeight="1"/>
    <row r="4376" ht="15.75" customHeight="1"/>
    <row r="4378" ht="15.75" customHeight="1"/>
    <row r="4380" ht="15.75" customHeight="1"/>
    <row r="4382" ht="15.75" customHeight="1"/>
    <row r="4384" ht="15.75" customHeight="1"/>
    <row r="4386" ht="15.75" customHeight="1"/>
    <row r="4388" ht="15.75" customHeight="1"/>
    <row r="4390" ht="15.75" customHeight="1"/>
    <row r="4392" ht="15.75" customHeight="1"/>
    <row r="4394" ht="15.75" customHeight="1"/>
    <row r="4396" ht="15.75" customHeight="1"/>
    <row r="4398" ht="15.75" customHeight="1"/>
    <row r="4400" ht="15.75" customHeight="1"/>
    <row r="4402" ht="15.75" customHeight="1"/>
    <row r="4404" ht="15.75" customHeight="1"/>
    <row r="4406" ht="15.75" customHeight="1"/>
    <row r="4408" ht="15.75" customHeight="1"/>
    <row r="4410" ht="15.75" customHeight="1"/>
    <row r="4412" ht="15.75" customHeight="1"/>
    <row r="4414" ht="15.75" customHeight="1"/>
    <row r="4416" ht="15.75" customHeight="1"/>
    <row r="4418" ht="15.75" customHeight="1"/>
    <row r="4420" ht="15.75" customHeight="1"/>
    <row r="4422" ht="15.75" customHeight="1"/>
    <row r="4424" ht="15.75" customHeight="1"/>
    <row r="4426" ht="15.75" customHeight="1"/>
    <row r="4428" ht="15.75" customHeight="1"/>
    <row r="4430" ht="15.75" customHeight="1"/>
    <row r="4432" ht="15.75" customHeight="1"/>
    <row r="4434" ht="15.75" customHeight="1"/>
    <row r="4436" ht="15.75" customHeight="1"/>
    <row r="4438" ht="15.75" customHeight="1"/>
    <row r="4440" ht="15.75" customHeight="1"/>
    <row r="4442" ht="15.75" customHeight="1"/>
    <row r="4444" ht="15.75" customHeight="1"/>
    <row r="4446" ht="15.75" customHeight="1"/>
    <row r="4448" ht="15.75" customHeight="1"/>
    <row r="4450" ht="15.75" customHeight="1"/>
    <row r="4452" ht="15.75" customHeight="1"/>
    <row r="4454" ht="15.75" customHeight="1"/>
    <row r="4456" ht="15.75" customHeight="1"/>
    <row r="4458" ht="15.75" customHeight="1"/>
    <row r="4460" ht="15.75" customHeight="1"/>
    <row r="4462" ht="15.75" customHeight="1"/>
    <row r="4464" ht="15.75" customHeight="1"/>
    <row r="4466" ht="15.75" customHeight="1"/>
    <row r="4468" ht="15.75" customHeight="1"/>
    <row r="4470" ht="15.75" customHeight="1"/>
    <row r="4472" ht="15.75" customHeight="1"/>
    <row r="4474" ht="15.75" customHeight="1"/>
    <row r="4476" ht="15.75" customHeight="1"/>
    <row r="4478" ht="15.75" customHeight="1"/>
    <row r="4480" ht="15.75" customHeight="1"/>
    <row r="4482" ht="15.75" customHeight="1"/>
    <row r="4484" ht="15.75" customHeight="1"/>
    <row r="4486" ht="15.75" customHeight="1"/>
    <row r="4488" ht="15.75" customHeight="1"/>
    <row r="4490" ht="15.75" customHeight="1"/>
    <row r="4492" ht="15.75" customHeight="1"/>
    <row r="4494" ht="15.75" customHeight="1"/>
    <row r="4496" ht="15.75" customHeight="1"/>
    <row r="4498" ht="15.75" customHeight="1"/>
    <row r="4500" ht="15.75" customHeight="1"/>
    <row r="4502" ht="15.75" customHeight="1"/>
    <row r="4504" ht="15.75" customHeight="1"/>
    <row r="4506" ht="15.75" customHeight="1"/>
    <row r="4508" ht="15.75" customHeight="1"/>
    <row r="4510" ht="15.75" customHeight="1"/>
    <row r="4512" ht="15.75" customHeight="1"/>
    <row r="4514" ht="15.75" customHeight="1"/>
    <row r="4516" ht="15.75" customHeight="1"/>
    <row r="4518" ht="15.75" customHeight="1"/>
    <row r="4520" ht="15.75" customHeight="1"/>
    <row r="4522" ht="15.75" customHeight="1"/>
    <row r="4524" ht="15.75" customHeight="1"/>
    <row r="4526" ht="15.75" customHeight="1"/>
    <row r="4528" ht="15.75" customHeight="1"/>
    <row r="4530" ht="15.75" customHeight="1"/>
    <row r="4532" ht="15.75" customHeight="1"/>
    <row r="4534" ht="15.75" customHeight="1"/>
    <row r="4536" ht="15.75" customHeight="1"/>
    <row r="4538" ht="15.75" customHeight="1"/>
    <row r="4540" ht="15.75" customHeight="1"/>
    <row r="4542" ht="15.75" customHeight="1"/>
    <row r="4544" ht="15.75" customHeight="1"/>
    <row r="4546" ht="15.75" customHeight="1"/>
    <row r="4548" ht="15.75" customHeight="1"/>
    <row r="4550" ht="15.75" customHeight="1"/>
    <row r="4552" ht="15.75" customHeight="1"/>
    <row r="4554" ht="15.75" customHeight="1"/>
    <row r="4556" ht="15.75" customHeight="1"/>
    <row r="4558" ht="15.75" customHeight="1"/>
    <row r="4560" ht="15.75" customHeight="1"/>
    <row r="4562" ht="15.75" customHeight="1"/>
    <row r="4564" ht="15.75" customHeight="1"/>
    <row r="4566" ht="15.75" customHeight="1"/>
    <row r="4568" ht="15.75" customHeight="1"/>
    <row r="4570" ht="15.75" customHeight="1"/>
    <row r="4572" ht="15.75" customHeight="1"/>
    <row r="4574" ht="15.75" customHeight="1"/>
    <row r="4576" ht="15.75" customHeight="1"/>
    <row r="4578" ht="15.75" customHeight="1"/>
    <row r="4580" ht="15.75" customHeight="1"/>
    <row r="4582" ht="15.75" customHeight="1"/>
    <row r="4584" ht="15.75" customHeight="1"/>
    <row r="4586" ht="15.75" customHeight="1"/>
    <row r="4588" ht="15.75" customHeight="1"/>
    <row r="4590" ht="15.75" customHeight="1"/>
    <row r="4592" ht="15.75" customHeight="1"/>
    <row r="4594" ht="15.75" customHeight="1"/>
    <row r="4596" ht="15.75" customHeight="1"/>
    <row r="4598" ht="15.75" customHeight="1"/>
    <row r="4600" ht="15.75" customHeight="1"/>
    <row r="4602" ht="15.75" customHeight="1"/>
    <row r="4604" ht="15.75" customHeight="1"/>
    <row r="4606" ht="15.75" customHeight="1"/>
    <row r="4608" ht="15.75" customHeight="1"/>
    <row r="4610" ht="15.75" customHeight="1"/>
    <row r="4612" ht="15.75" customHeight="1"/>
    <row r="4614" ht="15.75" customHeight="1"/>
    <row r="4616" ht="15.75" customHeight="1"/>
    <row r="4618" ht="15.75" customHeight="1"/>
    <row r="4620" ht="15.75" customHeight="1"/>
    <row r="4622" ht="15.75" customHeight="1"/>
    <row r="4624" ht="15.75" customHeight="1"/>
    <row r="4626" ht="15.75" customHeight="1"/>
    <row r="4628" ht="15.75" customHeight="1"/>
    <row r="4630" ht="15.75" customHeight="1"/>
    <row r="4632" ht="15.75" customHeight="1"/>
    <row r="4634" ht="15.75" customHeight="1"/>
    <row r="4636" ht="15.75" customHeight="1"/>
    <row r="4638" ht="15.75" customHeight="1"/>
    <row r="4640" ht="15.75" customHeight="1"/>
    <row r="4642" ht="15.75" customHeight="1"/>
    <row r="4644" ht="15.75" customHeight="1"/>
    <row r="4646" ht="15.75" customHeight="1"/>
    <row r="4648" ht="15.75" customHeight="1"/>
    <row r="4650" ht="15.75" customHeight="1"/>
    <row r="4652" ht="15.75" customHeight="1"/>
    <row r="4654" ht="15.75" customHeight="1"/>
    <row r="4656" ht="15.75" customHeight="1"/>
    <row r="4658" ht="15.75" customHeight="1"/>
    <row r="4660" ht="15.75" customHeight="1"/>
    <row r="4662" ht="15.75" customHeight="1"/>
    <row r="4664" ht="15.75" customHeight="1"/>
    <row r="4666" ht="15.75" customHeight="1"/>
    <row r="4668" ht="15.75" customHeight="1"/>
    <row r="4670" ht="15.75" customHeight="1"/>
    <row r="4672" ht="15.75" customHeight="1"/>
    <row r="4674" ht="15.75" customHeight="1"/>
    <row r="4676" ht="15.75" customHeight="1"/>
    <row r="4678" ht="15.75" customHeight="1"/>
    <row r="4680" ht="15.75" customHeight="1"/>
    <row r="4682" ht="15.75" customHeight="1"/>
    <row r="4684" ht="15.75" customHeight="1"/>
    <row r="4686" ht="15.75" customHeight="1"/>
    <row r="4688" ht="15.75" customHeight="1"/>
    <row r="4690" ht="15.75" customHeight="1"/>
    <row r="4692" ht="15.75" customHeight="1"/>
    <row r="4694" ht="15.75" customHeight="1"/>
    <row r="4696" ht="15.75" customHeight="1"/>
    <row r="4698" ht="15.75" customHeight="1"/>
    <row r="4700" ht="15.75" customHeight="1"/>
    <row r="4702" ht="15.75" customHeight="1"/>
    <row r="4704" ht="15.75" customHeight="1"/>
    <row r="4706" ht="15.75" customHeight="1"/>
    <row r="4708" ht="15.75" customHeight="1"/>
    <row r="4710" ht="15.75" customHeight="1"/>
    <row r="4712" ht="15.75" customHeight="1"/>
    <row r="4714" ht="15.75" customHeight="1"/>
    <row r="4716" ht="15.75" customHeight="1"/>
    <row r="4718" ht="15.75" customHeight="1"/>
    <row r="4720" ht="15.75" customHeight="1"/>
    <row r="4722" ht="15.75" customHeight="1"/>
    <row r="4724" ht="15.75" customHeight="1"/>
    <row r="4726" ht="15.75" customHeight="1"/>
    <row r="4728" ht="15.75" customHeight="1"/>
    <row r="4730" ht="15.75" customHeight="1"/>
    <row r="4732" ht="15.75" customHeight="1"/>
    <row r="4734" ht="15.75" customHeight="1"/>
    <row r="4736" ht="15.75" customHeight="1"/>
    <row r="4738" ht="15.75" customHeight="1"/>
    <row r="4740" ht="15.75" customHeight="1"/>
    <row r="4742" ht="15.75" customHeight="1"/>
    <row r="4744" ht="15.75" customHeight="1"/>
    <row r="4746" ht="15.75" customHeight="1"/>
    <row r="4748" ht="15.75" customHeight="1"/>
    <row r="4750" ht="15.75" customHeight="1"/>
    <row r="4752" ht="15.75" customHeight="1"/>
    <row r="4754" ht="15.75" customHeight="1"/>
    <row r="4756" ht="15.75" customHeight="1"/>
    <row r="4758" ht="15.75" customHeight="1"/>
    <row r="4760" ht="15.75" customHeight="1"/>
    <row r="4762" ht="15.75" customHeight="1"/>
    <row r="4764" ht="15.75" customHeight="1"/>
    <row r="4766" ht="15.75" customHeight="1"/>
    <row r="4768" ht="15.75" customHeight="1"/>
    <row r="4770" ht="15.75" customHeight="1"/>
    <row r="4772" ht="15.75" customHeight="1"/>
    <row r="4774" ht="15.75" customHeight="1"/>
    <row r="4776" ht="15.75" customHeight="1"/>
    <row r="4778" ht="15.75" customHeight="1"/>
    <row r="4780" ht="15.75" customHeight="1"/>
    <row r="4782" ht="15.75" customHeight="1"/>
    <row r="4784" ht="15.75" customHeight="1"/>
    <row r="4786" ht="15.75" customHeight="1"/>
    <row r="4788" ht="15.75" customHeight="1"/>
    <row r="4790" ht="15.75" customHeight="1"/>
    <row r="4792" ht="15.75" customHeight="1"/>
    <row r="4794" ht="15.75" customHeight="1"/>
    <row r="4796" ht="15.75" customHeight="1"/>
    <row r="4798" ht="15.75" customHeight="1"/>
    <row r="4800" ht="15.75" customHeight="1"/>
    <row r="4802" ht="15.75" customHeight="1"/>
    <row r="4804" ht="15.75" customHeight="1"/>
    <row r="4806" ht="15.75" customHeight="1"/>
    <row r="4808" ht="15.75" customHeight="1"/>
    <row r="4810" ht="15.75" customHeight="1"/>
    <row r="4812" ht="15.75" customHeight="1"/>
    <row r="4814" ht="15.75" customHeight="1"/>
    <row r="4816" ht="15.75" customHeight="1"/>
    <row r="4818" ht="15.75" customHeight="1"/>
    <row r="4820" ht="15.75" customHeight="1"/>
    <row r="4822" ht="15.75" customHeight="1"/>
    <row r="4824" ht="15.75" customHeight="1"/>
    <row r="4826" ht="15.75" customHeight="1"/>
    <row r="4828" ht="15.75" customHeight="1"/>
    <row r="4830" ht="15.75" customHeight="1"/>
    <row r="4832" ht="15.75" customHeight="1"/>
    <row r="4834" ht="15.75" customHeight="1"/>
    <row r="4836" ht="15.75" customHeight="1"/>
    <row r="4838" ht="15.75" customHeight="1"/>
    <row r="4840" ht="15.75" customHeight="1"/>
    <row r="4842" ht="15.75" customHeight="1"/>
    <row r="4844" ht="15.75" customHeight="1"/>
    <row r="4846" ht="15.75" customHeight="1"/>
    <row r="4848" ht="15.75" customHeight="1"/>
    <row r="4850" ht="15.75" customHeight="1"/>
    <row r="4852" ht="15.75" customHeight="1"/>
    <row r="4854" ht="15.75" customHeight="1"/>
    <row r="4856" ht="15.75" customHeight="1"/>
    <row r="4858" ht="15.75" customHeight="1"/>
    <row r="4860" ht="15.75" customHeight="1"/>
    <row r="4862" ht="15.75" customHeight="1"/>
    <row r="4864" ht="15.75" customHeight="1"/>
    <row r="4866" ht="15.75" customHeight="1"/>
    <row r="4868" ht="15.75" customHeight="1"/>
    <row r="4870" ht="15.75" customHeight="1"/>
    <row r="4872" ht="15.75" customHeight="1"/>
    <row r="4874" ht="15.75" customHeight="1"/>
    <row r="4876" ht="15.75" customHeight="1"/>
    <row r="4878" ht="15.75" customHeight="1"/>
    <row r="4880" ht="15.75" customHeight="1"/>
    <row r="4882" ht="15.75" customHeight="1"/>
    <row r="4884" ht="15.75" customHeight="1"/>
    <row r="4886" ht="15.75" customHeight="1"/>
    <row r="4888" ht="15.75" customHeight="1"/>
    <row r="4890" ht="15.75" customHeight="1"/>
    <row r="4892" ht="15.75" customHeight="1"/>
    <row r="4894" ht="15.75" customHeight="1"/>
    <row r="4896" ht="15.75" customHeight="1"/>
    <row r="4898" ht="15.75" customHeight="1"/>
    <row r="4900" ht="15.75" customHeight="1"/>
    <row r="4902" ht="15.75" customHeight="1"/>
    <row r="4904" ht="15.75" customHeight="1"/>
    <row r="4906" ht="15.75" customHeight="1"/>
    <row r="4908" ht="15.75" customHeight="1"/>
    <row r="4910" ht="15.75" customHeight="1"/>
    <row r="4912" ht="15.75" customHeight="1"/>
    <row r="4914" ht="15.75" customHeight="1"/>
    <row r="4916" ht="15.75" customHeight="1"/>
    <row r="4918" ht="15.75" customHeight="1"/>
    <row r="4920" ht="15.75" customHeight="1"/>
    <row r="4922" ht="15.75" customHeight="1"/>
    <row r="4924" ht="15.75" customHeight="1"/>
    <row r="4926" ht="15.75" customHeight="1"/>
    <row r="4928" ht="15.75" customHeight="1"/>
    <row r="4930" ht="15.75" customHeight="1"/>
    <row r="4932" ht="15.75" customHeight="1"/>
    <row r="4934" ht="15.75" customHeight="1"/>
    <row r="4936" ht="15.75" customHeight="1"/>
    <row r="4938" ht="15.75" customHeight="1"/>
    <row r="4940" ht="15.75" customHeight="1"/>
    <row r="4942" ht="15.75" customHeight="1"/>
    <row r="4944" ht="15.75" customHeight="1"/>
    <row r="4946" ht="15.75" customHeight="1"/>
    <row r="4948" ht="15.75" customHeight="1"/>
    <row r="4950" ht="15.75" customHeight="1"/>
    <row r="4952" ht="15.75" customHeight="1"/>
    <row r="4954" ht="15.75" customHeight="1"/>
    <row r="4956" ht="15.75" customHeight="1"/>
    <row r="4958" ht="15.75" customHeight="1"/>
    <row r="4960" ht="15.75" customHeight="1"/>
    <row r="4962" ht="15.75" customHeight="1"/>
    <row r="4964" ht="15.75" customHeight="1"/>
    <row r="4966" ht="15.75" customHeight="1"/>
    <row r="4968" ht="15.75" customHeight="1"/>
    <row r="4970" ht="15.75" customHeight="1"/>
    <row r="4972" ht="15.75" customHeight="1"/>
    <row r="4974" ht="15.75" customHeight="1"/>
    <row r="4976" ht="15.75" customHeight="1"/>
    <row r="4978" ht="15.75" customHeight="1"/>
    <row r="4980" ht="15.75" customHeight="1"/>
    <row r="4982" ht="15.75" customHeight="1"/>
    <row r="4984" ht="15.75" customHeight="1"/>
    <row r="4986" ht="15.75" customHeight="1"/>
    <row r="4988" ht="15.75" customHeight="1"/>
    <row r="4990" ht="15.75" customHeight="1"/>
    <row r="4992" ht="15.75" customHeight="1"/>
    <row r="4994" ht="15.75" customHeight="1"/>
    <row r="4996" ht="15.75" customHeight="1"/>
    <row r="4998" ht="15.75" customHeight="1"/>
    <row r="5000" ht="15.75" customHeight="1"/>
    <row r="5002" ht="15.75" customHeight="1"/>
    <row r="5004" ht="15.75" customHeight="1"/>
    <row r="5006" ht="15.75" customHeight="1"/>
    <row r="5008" ht="15.75" customHeight="1"/>
    <row r="5010" ht="15.75" customHeight="1"/>
    <row r="5012" ht="15.75" customHeight="1"/>
    <row r="5014" ht="15.75" customHeight="1"/>
    <row r="5016" ht="15.75" customHeight="1"/>
    <row r="5018" ht="15.75" customHeight="1"/>
    <row r="5020" ht="15.75" customHeight="1"/>
    <row r="5022" ht="15.75" customHeight="1"/>
    <row r="5024" ht="15.75" customHeight="1"/>
    <row r="5026" ht="15.75" customHeight="1"/>
    <row r="5028" ht="15.75" customHeight="1"/>
    <row r="5030" ht="15.75" customHeight="1"/>
    <row r="5032" ht="15.75" customHeight="1"/>
    <row r="5034" ht="15.75" customHeight="1"/>
    <row r="5036" ht="15.75" customHeight="1"/>
    <row r="5038" ht="15.75" customHeight="1"/>
    <row r="5040" ht="15.75" customHeight="1"/>
    <row r="5042" ht="15.75" customHeight="1"/>
    <row r="5044" ht="15.75" customHeight="1"/>
    <row r="5046" ht="15.75" customHeight="1"/>
    <row r="5048" ht="15.75" customHeight="1"/>
    <row r="5050" ht="15.75" customHeight="1"/>
    <row r="5052" ht="15.75" customHeight="1"/>
    <row r="5054" ht="15.75" customHeight="1"/>
    <row r="5056" ht="15.75" customHeight="1"/>
    <row r="5058" ht="15.75" customHeight="1"/>
    <row r="5060" ht="15.75" customHeight="1"/>
    <row r="5062" ht="15.75" customHeight="1"/>
    <row r="5064" ht="15.75" customHeight="1"/>
    <row r="5066" ht="15.75" customHeight="1"/>
    <row r="5068" ht="15.75" customHeight="1"/>
    <row r="5070" ht="15.75" customHeight="1"/>
    <row r="5072" ht="15.75" customHeight="1"/>
    <row r="5074" ht="15.75" customHeight="1"/>
    <row r="5076" ht="15.75" customHeight="1"/>
    <row r="5078" ht="15.75" customHeight="1"/>
    <row r="5080" ht="15.75" customHeight="1"/>
    <row r="5082" ht="15.75" customHeight="1"/>
    <row r="5084" ht="15.75" customHeight="1"/>
    <row r="5086" ht="15.75" customHeight="1"/>
    <row r="5088" ht="15.75" customHeight="1"/>
    <row r="5090" ht="15.75" customHeight="1"/>
    <row r="5092" ht="15.75" customHeight="1"/>
    <row r="5094" ht="15.75" customHeight="1"/>
    <row r="5096" ht="15.75" customHeight="1"/>
    <row r="5098" ht="15.75" customHeight="1"/>
    <row r="5100" ht="15.75" customHeight="1"/>
    <row r="5102" ht="15.75" customHeight="1"/>
    <row r="5104" ht="15.75" customHeight="1"/>
    <row r="5106" ht="15.75" customHeight="1"/>
    <row r="5108" ht="15.75" customHeight="1"/>
    <row r="5110" ht="15.75" customHeight="1"/>
    <row r="5112" ht="15.75" customHeight="1"/>
    <row r="5114" ht="15.75" customHeight="1"/>
    <row r="5116" ht="15.75" customHeight="1"/>
    <row r="5118" ht="15.75" customHeight="1"/>
    <row r="5120" ht="15.75" customHeight="1"/>
    <row r="5122" ht="15.75" customHeight="1"/>
    <row r="5124" ht="15.75" customHeight="1"/>
    <row r="5126" ht="15.75" customHeight="1"/>
    <row r="5128" ht="15.75" customHeight="1"/>
    <row r="5130" ht="15.75" customHeight="1"/>
    <row r="5132" ht="15.75" customHeight="1"/>
    <row r="5134" ht="15.75" customHeight="1"/>
    <row r="5136" ht="15.75" customHeight="1"/>
    <row r="5138" ht="15.75" customHeight="1"/>
    <row r="5140" ht="15.75" customHeight="1"/>
    <row r="5142" ht="15.75" customHeight="1"/>
    <row r="5144" ht="15.75" customHeight="1"/>
    <row r="5146" ht="15.75" customHeight="1"/>
    <row r="5148" ht="15.75" customHeight="1"/>
    <row r="5150" ht="15.75" customHeight="1"/>
    <row r="5152" ht="15.75" customHeight="1"/>
    <row r="5154" ht="15.75" customHeight="1"/>
    <row r="5156" ht="15.75" customHeight="1"/>
    <row r="5158" ht="15.75" customHeight="1"/>
    <row r="5160" ht="15.75" customHeight="1"/>
    <row r="5162" ht="15.75" customHeight="1"/>
    <row r="5164" ht="15.75" customHeight="1"/>
    <row r="5166" ht="15.75" customHeight="1"/>
    <row r="5168" ht="15.75" customHeight="1"/>
    <row r="5170" ht="15.75" customHeight="1"/>
    <row r="5172" ht="15.75" customHeight="1"/>
    <row r="5174" ht="15.75" customHeight="1"/>
    <row r="5176" ht="15.75" customHeight="1"/>
    <row r="5178" ht="15.75" customHeight="1"/>
    <row r="5180" ht="15.75" customHeight="1"/>
    <row r="5182" ht="15.75" customHeight="1"/>
    <row r="5184" ht="15.75" customHeight="1"/>
    <row r="5186" ht="15.75" customHeight="1"/>
    <row r="5188" ht="15.75" customHeight="1"/>
    <row r="5190" ht="15.75" customHeight="1"/>
    <row r="5192" ht="15.75" customHeight="1"/>
    <row r="5194" ht="15.75" customHeight="1"/>
    <row r="5196" ht="15.75" customHeight="1"/>
    <row r="5198" ht="15.75" customHeight="1"/>
    <row r="5200" ht="15.75" customHeight="1"/>
    <row r="5202" ht="15.75" customHeight="1"/>
    <row r="5204" ht="15.75" customHeight="1"/>
    <row r="5206" ht="15.75" customHeight="1"/>
    <row r="5208" ht="15.75" customHeight="1"/>
    <row r="5210" ht="15.75" customHeight="1"/>
    <row r="5212" ht="15.75" customHeight="1"/>
    <row r="5214" ht="15.75" customHeight="1"/>
    <row r="5216" ht="15.75" customHeight="1"/>
    <row r="5218" ht="15.75" customHeight="1"/>
    <row r="5220" ht="15.75" customHeight="1"/>
    <row r="5222" ht="15.75" customHeight="1"/>
    <row r="5224" ht="15.75" customHeight="1"/>
    <row r="5226" ht="15.75" customHeight="1"/>
    <row r="5228" ht="15.75" customHeight="1"/>
    <row r="5230" ht="15.75" customHeight="1"/>
    <row r="5232" ht="15.75" customHeight="1"/>
    <row r="5234" ht="15.75" customHeight="1"/>
    <row r="5236" ht="15.75" customHeight="1"/>
    <row r="5238" ht="15.75" customHeight="1"/>
    <row r="5240" ht="15.75" customHeight="1"/>
    <row r="5242" ht="15.75" customHeight="1"/>
    <row r="5244" ht="15.75" customHeight="1"/>
    <row r="5246" ht="15.75" customHeight="1"/>
    <row r="5248" ht="15.75" customHeight="1"/>
    <row r="5250" ht="15.75" customHeight="1"/>
    <row r="5252" ht="15.75" customHeight="1"/>
    <row r="5254" ht="15.75" customHeight="1"/>
    <row r="5256" ht="15.75" customHeight="1"/>
    <row r="5258" ht="15.75" customHeight="1"/>
    <row r="5260" ht="15.75" customHeight="1"/>
    <row r="5262" ht="15.75" customHeight="1"/>
    <row r="5264" ht="15.75" customHeight="1"/>
    <row r="5266" ht="15.75" customHeight="1"/>
    <row r="5268" ht="15.75" customHeight="1"/>
    <row r="5270" ht="15.75" customHeight="1"/>
    <row r="5272" ht="15.75" customHeight="1"/>
    <row r="5274" ht="15.75" customHeight="1"/>
    <row r="5276" ht="15.75" customHeight="1"/>
    <row r="5278" ht="15.75" customHeight="1"/>
    <row r="5280" ht="15.75" customHeight="1"/>
    <row r="5282" ht="15.75" customHeight="1"/>
    <row r="5284" ht="15.75" customHeight="1"/>
    <row r="5286" ht="15.75" customHeight="1"/>
    <row r="5288" ht="15.75" customHeight="1"/>
    <row r="5290" ht="15.75" customHeight="1"/>
    <row r="5292" ht="15.75" customHeight="1"/>
    <row r="5294" ht="15.75" customHeight="1"/>
    <row r="5296" ht="15.75" customHeight="1"/>
    <row r="5298" ht="15.75" customHeight="1"/>
    <row r="5300" ht="15.75" customHeight="1"/>
    <row r="5302" ht="15.75" customHeight="1"/>
    <row r="5304" ht="15.75" customHeight="1"/>
    <row r="5306" ht="15.75" customHeight="1"/>
    <row r="5308" ht="15.75" customHeight="1"/>
    <row r="5310" ht="15.75" customHeight="1"/>
    <row r="5312" ht="15.75" customHeight="1"/>
    <row r="5314" ht="15.75" customHeight="1"/>
    <row r="5316" ht="15.75" customHeight="1"/>
    <row r="5318" ht="15.75" customHeight="1"/>
    <row r="5320" ht="15.75" customHeight="1"/>
    <row r="5322" ht="15.75" customHeight="1"/>
    <row r="5324" ht="15.75" customHeight="1"/>
    <row r="5326" ht="15.75" customHeight="1"/>
    <row r="5328" ht="15.75" customHeight="1"/>
    <row r="5330" ht="15.75" customHeight="1"/>
    <row r="5332" ht="15.75" customHeight="1"/>
    <row r="5334" ht="15.75" customHeight="1"/>
    <row r="5336" ht="15.75" customHeight="1"/>
    <row r="5338" ht="15.75" customHeight="1"/>
    <row r="5340" ht="15.75" customHeight="1"/>
    <row r="5342" ht="15.75" customHeight="1"/>
    <row r="5344" ht="15.75" customHeight="1"/>
    <row r="5346" ht="15.75" customHeight="1"/>
    <row r="5348" ht="15.75" customHeight="1"/>
    <row r="5350" ht="15.75" customHeight="1"/>
    <row r="5352" ht="15.75" customHeight="1"/>
    <row r="5354" ht="15.75" customHeight="1"/>
    <row r="5356" ht="15.75" customHeight="1"/>
    <row r="5358" ht="15.75" customHeight="1"/>
    <row r="5360" ht="15.75" customHeight="1"/>
    <row r="5362" ht="15.75" customHeight="1"/>
    <row r="5364" ht="15.75" customHeight="1"/>
    <row r="5366" ht="15.75" customHeight="1"/>
    <row r="5368" ht="15.75" customHeight="1"/>
    <row r="5370" ht="15.75" customHeight="1"/>
    <row r="5372" ht="15.75" customHeight="1"/>
    <row r="5374" ht="15.75" customHeight="1"/>
    <row r="5376" ht="15.75" customHeight="1"/>
    <row r="5378" ht="15.75" customHeight="1"/>
    <row r="5380" ht="15.75" customHeight="1"/>
    <row r="5382" ht="15.75" customHeight="1"/>
    <row r="5384" ht="15.75" customHeight="1"/>
    <row r="5386" ht="15.75" customHeight="1"/>
    <row r="5388" ht="15.75" customHeight="1"/>
    <row r="5390" ht="15.75" customHeight="1"/>
    <row r="5392" ht="15.75" customHeight="1"/>
    <row r="5394" ht="15.75" customHeight="1"/>
    <row r="5396" ht="15.75" customHeight="1"/>
    <row r="5398" ht="15.75" customHeight="1"/>
    <row r="5400" ht="15.75" customHeight="1"/>
    <row r="5402" ht="15.75" customHeight="1"/>
    <row r="5404" ht="15.75" customHeight="1"/>
    <row r="5406" ht="15.75" customHeight="1"/>
    <row r="5408" ht="15.75" customHeight="1"/>
    <row r="5410" ht="15.75" customHeight="1"/>
    <row r="5412" ht="15.75" customHeight="1"/>
    <row r="5414" ht="15.75" customHeight="1"/>
    <row r="5416" ht="15.75" customHeight="1"/>
    <row r="5418" ht="15.75" customHeight="1"/>
    <row r="5420" ht="15.75" customHeight="1"/>
    <row r="5422" ht="15.75" customHeight="1"/>
    <row r="5424" ht="15.75" customHeight="1"/>
    <row r="5426" ht="15.75" customHeight="1"/>
    <row r="5428" ht="15.75" customHeight="1"/>
    <row r="5430" ht="15.75" customHeight="1"/>
    <row r="5432" ht="15.75" customHeight="1"/>
    <row r="5434" ht="15.75" customHeight="1"/>
    <row r="5436" ht="15.75" customHeight="1"/>
    <row r="5438" ht="15.75" customHeight="1"/>
    <row r="5440" ht="15.75" customHeight="1"/>
    <row r="5442" ht="15.75" customHeight="1"/>
    <row r="5444" ht="15.75" customHeight="1"/>
    <row r="5446" ht="15.75" customHeight="1"/>
    <row r="5448" ht="15.75" customHeight="1"/>
    <row r="5450" ht="15.75" customHeight="1"/>
    <row r="5452" ht="15.75" customHeight="1"/>
    <row r="5454" ht="15.75" customHeight="1"/>
    <row r="5456" ht="15.75" customHeight="1"/>
    <row r="5458" ht="15.75" customHeight="1"/>
    <row r="5460" ht="15.75" customHeight="1"/>
    <row r="5462" ht="15.75" customHeight="1"/>
    <row r="5464" ht="15.75" customHeight="1"/>
    <row r="5466" ht="15.75" customHeight="1"/>
    <row r="5468" ht="15.75" customHeight="1"/>
    <row r="5470" ht="15.75" customHeight="1"/>
    <row r="5472" ht="15.75" customHeight="1"/>
    <row r="5474" ht="15.75" customHeight="1"/>
    <row r="5476" ht="15.75" customHeight="1"/>
    <row r="5478" ht="15.75" customHeight="1"/>
    <row r="5480" ht="15.75" customHeight="1"/>
    <row r="5482" ht="15.75" customHeight="1"/>
    <row r="5484" ht="15.75" customHeight="1"/>
    <row r="5486" ht="15.75" customHeight="1"/>
    <row r="5488" ht="15.75" customHeight="1"/>
    <row r="5490" ht="15.75" customHeight="1"/>
    <row r="5492" ht="15.75" customHeight="1"/>
    <row r="5494" ht="15.75" customHeight="1"/>
    <row r="5496" ht="15.75" customHeight="1"/>
    <row r="5498" ht="15.75" customHeight="1"/>
    <row r="5500" ht="15.75" customHeight="1"/>
    <row r="5502" ht="15.75" customHeight="1"/>
    <row r="5504" ht="15.75" customHeight="1"/>
    <row r="5506" ht="15.75" customHeight="1"/>
    <row r="5508" ht="15.75" customHeight="1"/>
    <row r="5510" ht="15.75" customHeight="1"/>
    <row r="5512" ht="15.75" customHeight="1"/>
    <row r="5514" ht="15.75" customHeight="1"/>
    <row r="5516" ht="15.75" customHeight="1"/>
    <row r="5518" ht="15.75" customHeight="1"/>
    <row r="5520" ht="15.75" customHeight="1"/>
    <row r="5522" ht="15.75" customHeight="1"/>
    <row r="5524" ht="15.75" customHeight="1"/>
    <row r="5526" ht="15.75" customHeight="1"/>
    <row r="5528" ht="15.75" customHeight="1"/>
    <row r="5530" ht="15.75" customHeight="1"/>
    <row r="5532" ht="15.75" customHeight="1"/>
    <row r="5534" ht="15.75" customHeight="1"/>
    <row r="5536" ht="15.75" customHeight="1"/>
    <row r="5538" ht="15.75" customHeight="1"/>
    <row r="5540" ht="15.75" customHeight="1"/>
    <row r="5542" ht="15.75" customHeight="1"/>
    <row r="5544" ht="15.75" customHeight="1"/>
    <row r="5546" ht="15.75" customHeight="1"/>
    <row r="5548" ht="15.75" customHeight="1"/>
    <row r="5550" ht="15.75" customHeight="1"/>
    <row r="5552" ht="15.75" customHeight="1"/>
    <row r="5554" ht="15.75" customHeight="1"/>
    <row r="5556" ht="15.75" customHeight="1"/>
    <row r="5558" ht="15.75" customHeight="1"/>
    <row r="5560" ht="15.75" customHeight="1"/>
    <row r="5562" ht="15.75" customHeight="1"/>
    <row r="5564" ht="15.75" customHeight="1"/>
    <row r="5566" ht="15.75" customHeight="1"/>
    <row r="5568" ht="15.75" customHeight="1"/>
    <row r="5570" ht="15.75" customHeight="1"/>
    <row r="5572" ht="15.75" customHeight="1"/>
    <row r="5574" ht="15.75" customHeight="1"/>
    <row r="5576" ht="15.75" customHeight="1"/>
    <row r="5578" ht="15.75" customHeight="1"/>
    <row r="5580" ht="15.75" customHeight="1"/>
    <row r="5582" ht="15.75" customHeight="1"/>
    <row r="5584" ht="15.75" customHeight="1"/>
    <row r="5586" ht="15.75" customHeight="1"/>
    <row r="5588" ht="15.75" customHeight="1"/>
    <row r="5590" ht="15.75" customHeight="1"/>
    <row r="5592" ht="15.75" customHeight="1"/>
    <row r="5594" ht="15.75" customHeight="1"/>
    <row r="5596" ht="15.75" customHeight="1"/>
    <row r="5598" ht="15.75" customHeight="1"/>
    <row r="5600" ht="15.75" customHeight="1"/>
    <row r="5602" ht="15.75" customHeight="1"/>
    <row r="5604" ht="15.75" customHeight="1"/>
    <row r="5606" ht="15.75" customHeight="1"/>
    <row r="5608" ht="15.75" customHeight="1"/>
    <row r="5610" ht="15.75" customHeight="1"/>
    <row r="5612" ht="15.75" customHeight="1"/>
    <row r="5614" ht="15.75" customHeight="1"/>
    <row r="5616" ht="15.75" customHeight="1"/>
    <row r="5618" ht="15.75" customHeight="1"/>
    <row r="5620" ht="15.75" customHeight="1"/>
    <row r="5622" ht="15.75" customHeight="1"/>
    <row r="5624" ht="15.75" customHeight="1"/>
    <row r="5626" ht="15.75" customHeight="1"/>
    <row r="5628" ht="15.75" customHeight="1"/>
    <row r="5630" ht="15.75" customHeight="1"/>
    <row r="5632" ht="15.75" customHeight="1"/>
    <row r="5634" ht="15.75" customHeight="1"/>
    <row r="5636" ht="15.75" customHeight="1"/>
    <row r="5638" ht="15.75" customHeight="1"/>
    <row r="5640" ht="15.75" customHeight="1"/>
    <row r="5642" ht="15.75" customHeight="1"/>
    <row r="5644" ht="15.75" customHeight="1"/>
    <row r="5646" ht="15.75" customHeight="1"/>
    <row r="5648" ht="15.75" customHeight="1"/>
    <row r="5650" ht="15.75" customHeight="1"/>
    <row r="5652" ht="15.75" customHeight="1"/>
    <row r="5654" ht="15.75" customHeight="1"/>
    <row r="5656" ht="15.75" customHeight="1"/>
    <row r="5658" ht="15.75" customHeight="1"/>
    <row r="5660" ht="15.75" customHeight="1"/>
    <row r="5662" ht="15.75" customHeight="1"/>
    <row r="5664" ht="15.75" customHeight="1"/>
    <row r="5666" ht="15.75" customHeight="1"/>
    <row r="5668" ht="15.75" customHeight="1"/>
    <row r="5670" ht="15.75" customHeight="1"/>
    <row r="5672" ht="15.75" customHeight="1"/>
    <row r="5674" ht="15.75" customHeight="1"/>
    <row r="5676" ht="15.75" customHeight="1"/>
    <row r="5678" ht="15.75" customHeight="1"/>
    <row r="5680" ht="15.75" customHeight="1"/>
    <row r="5682" ht="15.75" customHeight="1"/>
    <row r="5684" ht="15.75" customHeight="1"/>
    <row r="5686" ht="15.75" customHeight="1"/>
    <row r="5688" ht="15.75" customHeight="1"/>
    <row r="5690" ht="15.75" customHeight="1"/>
    <row r="5692" ht="15.75" customHeight="1"/>
    <row r="5694" ht="15.75" customHeight="1"/>
    <row r="5696" ht="15.75" customHeight="1"/>
    <row r="5698" ht="15.75" customHeight="1"/>
    <row r="5700" ht="15.75" customHeight="1"/>
    <row r="5702" ht="15.75" customHeight="1"/>
    <row r="5704" ht="15.75" customHeight="1"/>
    <row r="5706" ht="15.75" customHeight="1"/>
    <row r="5708" ht="15.75" customHeight="1"/>
    <row r="5710" ht="15.75" customHeight="1"/>
    <row r="5712" ht="15.75" customHeight="1"/>
    <row r="5714" ht="15.75" customHeight="1"/>
    <row r="5716" ht="15.75" customHeight="1"/>
    <row r="5718" ht="15.75" customHeight="1"/>
    <row r="5720" ht="15.75" customHeight="1"/>
    <row r="5722" ht="15.75" customHeight="1"/>
    <row r="5724" ht="15.75" customHeight="1"/>
    <row r="5726" ht="15.75" customHeight="1"/>
    <row r="5728" ht="15.75" customHeight="1"/>
    <row r="5730" ht="15.75" customHeight="1"/>
    <row r="5732" ht="15.75" customHeight="1"/>
    <row r="5734" ht="15.75" customHeight="1"/>
    <row r="5736" ht="15.75" customHeight="1"/>
    <row r="5738" ht="15.75" customHeight="1"/>
    <row r="5740" ht="15.75" customHeight="1"/>
    <row r="5742" ht="15.75" customHeight="1"/>
    <row r="5744" ht="15.75" customHeight="1"/>
    <row r="5746" ht="15.75" customHeight="1"/>
    <row r="5748" ht="15.75" customHeight="1"/>
    <row r="5750" ht="15.75" customHeight="1"/>
    <row r="5752" ht="15.75" customHeight="1"/>
    <row r="5754" ht="15.75" customHeight="1"/>
    <row r="5756" ht="15.75" customHeight="1"/>
    <row r="5758" ht="15.75" customHeight="1"/>
    <row r="5760" ht="15.75" customHeight="1"/>
    <row r="5762" ht="15.75" customHeight="1"/>
    <row r="5764" ht="15.75" customHeight="1"/>
    <row r="5766" ht="15.75" customHeight="1"/>
    <row r="5768" ht="15.75" customHeight="1"/>
    <row r="5770" ht="15.75" customHeight="1"/>
    <row r="5772" ht="15.75" customHeight="1"/>
    <row r="5774" ht="15.75" customHeight="1"/>
    <row r="5776" ht="15.75" customHeight="1"/>
    <row r="5778" ht="15.75" customHeight="1"/>
    <row r="5780" ht="15.75" customHeight="1"/>
    <row r="5782" ht="15.75" customHeight="1"/>
    <row r="5784" ht="15.75" customHeight="1"/>
    <row r="5786" ht="15.75" customHeight="1"/>
    <row r="5788" ht="15.75" customHeight="1"/>
    <row r="5790" ht="15.75" customHeight="1"/>
    <row r="5792" ht="15.75" customHeight="1"/>
    <row r="5794" ht="15.75" customHeight="1"/>
    <row r="5796" ht="15.75" customHeight="1"/>
    <row r="5798" ht="15.75" customHeight="1"/>
    <row r="5800" ht="15.75" customHeight="1"/>
    <row r="5802" ht="15.75" customHeight="1"/>
    <row r="5804" ht="15.75" customHeight="1"/>
    <row r="5806" ht="15.75" customHeight="1"/>
    <row r="5808" ht="15.75" customHeight="1"/>
    <row r="5810" ht="15.75" customHeight="1"/>
    <row r="5812" ht="15.75" customHeight="1"/>
    <row r="5814" ht="15.75" customHeight="1"/>
    <row r="5816" ht="15.75" customHeight="1"/>
    <row r="5818" ht="15.75" customHeight="1"/>
    <row r="5820" ht="15.75" customHeight="1"/>
    <row r="5822" ht="15.75" customHeight="1"/>
    <row r="5824" ht="15.75" customHeight="1"/>
    <row r="5826" ht="15.75" customHeight="1"/>
    <row r="5828" ht="15.75" customHeight="1"/>
    <row r="5830" ht="15.75" customHeight="1"/>
    <row r="5832" ht="15.75" customHeight="1"/>
    <row r="5834" ht="15.75" customHeight="1"/>
    <row r="5836" ht="15.75" customHeight="1"/>
    <row r="5838" ht="15.75" customHeight="1"/>
    <row r="5840" ht="15.75" customHeight="1"/>
    <row r="5842" ht="15.75" customHeight="1"/>
    <row r="5844" ht="15.75" customHeight="1"/>
    <row r="5846" ht="15.75" customHeight="1"/>
    <row r="5848" ht="15.75" customHeight="1"/>
    <row r="5850" ht="15.75" customHeight="1"/>
    <row r="5852" ht="15.75" customHeight="1"/>
    <row r="5854" ht="15.75" customHeight="1"/>
    <row r="5856" ht="15.75" customHeight="1"/>
    <row r="5858" ht="15.75" customHeight="1"/>
    <row r="5860" ht="15.75" customHeight="1"/>
    <row r="5862" ht="15.75" customHeight="1"/>
    <row r="5864" ht="15.75" customHeight="1"/>
    <row r="5866" ht="15.75" customHeight="1"/>
    <row r="5868" ht="15.75" customHeight="1"/>
    <row r="5870" ht="15.75" customHeight="1"/>
    <row r="5872" ht="15.75" customHeight="1"/>
    <row r="5874" ht="15.75" customHeight="1"/>
    <row r="5876" ht="15.75" customHeight="1"/>
    <row r="5878" ht="15.75" customHeight="1"/>
    <row r="5880" ht="15.75" customHeight="1"/>
    <row r="5882" ht="15.75" customHeight="1"/>
    <row r="5884" ht="15.75" customHeight="1"/>
    <row r="5886" ht="15.75" customHeight="1"/>
    <row r="5888" ht="15.75" customHeight="1"/>
    <row r="5890" ht="15.75" customHeight="1"/>
    <row r="5892" ht="15.75" customHeight="1"/>
    <row r="5894" ht="15.75" customHeight="1"/>
    <row r="5896" ht="15.75" customHeight="1"/>
    <row r="5898" ht="15.75" customHeight="1"/>
    <row r="5900" ht="15.75" customHeight="1"/>
    <row r="5902" ht="15.75" customHeight="1"/>
    <row r="5904" ht="15.75" customHeight="1"/>
    <row r="5906" ht="15.75" customHeight="1"/>
    <row r="5908" ht="15.75" customHeight="1"/>
    <row r="5910" ht="15.75" customHeight="1"/>
    <row r="5912" ht="15.75" customHeight="1"/>
    <row r="5914" ht="15.75" customHeight="1"/>
    <row r="5916" ht="15.75" customHeight="1"/>
    <row r="5918" ht="15.75" customHeight="1"/>
    <row r="5920" ht="15.75" customHeight="1"/>
    <row r="5922" ht="15.75" customHeight="1"/>
    <row r="5924" ht="15.75" customHeight="1"/>
    <row r="5926" ht="15.75" customHeight="1"/>
    <row r="5928" ht="15.75" customHeight="1"/>
    <row r="5930" ht="15.75" customHeight="1"/>
    <row r="5932" ht="15.75" customHeight="1"/>
    <row r="5934" ht="15.75" customHeight="1"/>
    <row r="5936" ht="15.75" customHeight="1"/>
    <row r="5938" ht="15.75" customHeight="1"/>
    <row r="5940" ht="15.75" customHeight="1"/>
    <row r="5942" ht="15.75" customHeight="1"/>
    <row r="5944" ht="15.75" customHeight="1"/>
    <row r="5946" ht="15.75" customHeight="1"/>
    <row r="5948" ht="15.75" customHeight="1"/>
    <row r="5950" ht="15.75" customHeight="1"/>
    <row r="5952" ht="15.75" customHeight="1"/>
    <row r="5954" ht="15.75" customHeight="1"/>
    <row r="5956" ht="15.75" customHeight="1"/>
    <row r="5958" ht="15.75" customHeight="1"/>
    <row r="5960" ht="15.75" customHeight="1"/>
    <row r="5962" ht="15.75" customHeight="1"/>
    <row r="5964" ht="15.75" customHeight="1"/>
    <row r="5966" ht="15.75" customHeight="1"/>
    <row r="5968" ht="15.75" customHeight="1"/>
    <row r="5970" ht="15.75" customHeight="1"/>
    <row r="5972" ht="15.75" customHeight="1"/>
    <row r="5974" ht="15.75" customHeight="1"/>
    <row r="5976" ht="15.75" customHeight="1"/>
    <row r="5978" ht="15.75" customHeight="1"/>
    <row r="5980" ht="15.75" customHeight="1"/>
    <row r="5982" ht="15.75" customHeight="1"/>
    <row r="5984" ht="15.75" customHeight="1"/>
    <row r="5986" ht="15.75" customHeight="1"/>
    <row r="5988" ht="15.75" customHeight="1"/>
    <row r="5990" ht="15.75" customHeight="1"/>
    <row r="5992" ht="15.75" customHeight="1"/>
    <row r="5994" ht="15.75" customHeight="1"/>
    <row r="5996" ht="15.75" customHeight="1"/>
    <row r="5998" ht="15.75" customHeight="1"/>
    <row r="6000" ht="15.75" customHeight="1"/>
    <row r="6002" ht="15.75" customHeight="1"/>
    <row r="6004" ht="15.75" customHeight="1"/>
    <row r="6006" ht="15.75" customHeight="1"/>
    <row r="6008" ht="15.75" customHeight="1"/>
    <row r="6010" ht="15.75" customHeight="1"/>
    <row r="6012" ht="15.75" customHeight="1"/>
    <row r="6014" ht="15.75" customHeight="1"/>
    <row r="6016" ht="15.75" customHeight="1"/>
    <row r="6018" ht="15.75" customHeight="1"/>
    <row r="6020" ht="15.75" customHeight="1"/>
    <row r="6022" ht="15.75" customHeight="1"/>
    <row r="6024" ht="15.75" customHeight="1"/>
    <row r="6026" ht="15.75" customHeight="1"/>
    <row r="6028" ht="15.75" customHeight="1"/>
    <row r="6030" ht="15.75" customHeight="1"/>
    <row r="6032" ht="15.75" customHeight="1"/>
    <row r="6034" ht="15.75" customHeight="1"/>
    <row r="6036" ht="15.75" customHeight="1"/>
    <row r="6038" ht="15.75" customHeight="1"/>
    <row r="6040" ht="15.75" customHeight="1"/>
    <row r="6042" ht="15.75" customHeight="1"/>
    <row r="6044" ht="15.75" customHeight="1"/>
    <row r="6046" ht="15.75" customHeight="1"/>
    <row r="6048" ht="15.75" customHeight="1"/>
    <row r="6050" ht="15.75" customHeight="1"/>
    <row r="6052" ht="15.75" customHeight="1"/>
    <row r="6054" ht="15.75" customHeight="1"/>
    <row r="6056" ht="15.75" customHeight="1"/>
    <row r="6058" ht="15.75" customHeight="1"/>
    <row r="6060" ht="15.75" customHeight="1"/>
    <row r="6062" ht="15.75" customHeight="1"/>
    <row r="6064" ht="15.75" customHeight="1"/>
    <row r="6066" ht="15.75" customHeight="1"/>
    <row r="6068" ht="15.75" customHeight="1"/>
    <row r="6070" ht="15.75" customHeight="1"/>
    <row r="6072" ht="15.75" customHeight="1"/>
    <row r="6074" ht="15.75" customHeight="1"/>
    <row r="6076" ht="15.75" customHeight="1"/>
    <row r="6078" ht="15.75" customHeight="1"/>
    <row r="6080" ht="15.75" customHeight="1"/>
    <row r="6082" ht="15.75" customHeight="1"/>
    <row r="6084" ht="15.75" customHeight="1"/>
    <row r="6086" ht="15.75" customHeight="1"/>
    <row r="6088" ht="15.75" customHeight="1"/>
    <row r="6090" ht="15.75" customHeight="1"/>
    <row r="6092" ht="15.75" customHeight="1"/>
    <row r="6094" ht="15.75" customHeight="1"/>
    <row r="6096" ht="15.75" customHeight="1"/>
    <row r="6098" ht="15.75" customHeight="1"/>
    <row r="6100" ht="15.75" customHeight="1"/>
    <row r="6102" ht="15.75" customHeight="1"/>
    <row r="6104" ht="15.75" customHeight="1"/>
    <row r="6106" ht="15.75" customHeight="1"/>
    <row r="6108" ht="15.75" customHeight="1"/>
    <row r="6110" ht="15.75" customHeight="1"/>
    <row r="6112" ht="15.75" customHeight="1"/>
    <row r="6114" ht="15.75" customHeight="1"/>
    <row r="6116" ht="15.75" customHeight="1"/>
    <row r="6118" ht="15.75" customHeight="1"/>
    <row r="6120" ht="15.75" customHeight="1"/>
    <row r="6122" ht="15.75" customHeight="1"/>
    <row r="6124" ht="15.75" customHeight="1"/>
    <row r="6126" ht="15.75" customHeight="1"/>
    <row r="6128" ht="15.75" customHeight="1"/>
    <row r="6130" ht="15.75" customHeight="1"/>
    <row r="6132" ht="15.75" customHeight="1"/>
    <row r="6134" ht="15.75" customHeight="1"/>
    <row r="6136" ht="15.75" customHeight="1"/>
    <row r="6138" ht="15.75" customHeight="1"/>
    <row r="6140" ht="15.75" customHeight="1"/>
    <row r="6142" ht="15.75" customHeight="1"/>
    <row r="6144" ht="15.75" customHeight="1"/>
    <row r="6146" ht="15.75" customHeight="1"/>
    <row r="6148" ht="15.75" customHeight="1"/>
    <row r="6150" ht="15.75" customHeight="1"/>
    <row r="6152" ht="15.75" customHeight="1"/>
    <row r="6154" ht="15.75" customHeight="1"/>
    <row r="6156" ht="15.75" customHeight="1"/>
    <row r="6158" ht="15.75" customHeight="1"/>
    <row r="6160" ht="15.75" customHeight="1"/>
    <row r="6162" ht="15.75" customHeight="1"/>
    <row r="6164" ht="15.75" customHeight="1"/>
    <row r="6166" ht="15.75" customHeight="1"/>
    <row r="6168" ht="15.75" customHeight="1"/>
    <row r="6170" ht="15.75" customHeight="1"/>
    <row r="6172" ht="15.75" customHeight="1"/>
    <row r="6174" ht="15.75" customHeight="1"/>
    <row r="6176" ht="15.75" customHeight="1"/>
    <row r="6178" ht="15.75" customHeight="1"/>
    <row r="6180" ht="15.75" customHeight="1"/>
    <row r="6182" ht="15.75" customHeight="1"/>
    <row r="6184" ht="15.75" customHeight="1"/>
    <row r="6186" ht="15.75" customHeight="1"/>
    <row r="6188" ht="15.75" customHeight="1"/>
    <row r="6190" ht="15.75" customHeight="1"/>
    <row r="6192" ht="15.75" customHeight="1"/>
    <row r="6194" ht="15.75" customHeight="1"/>
    <row r="6196" ht="15.75" customHeight="1"/>
    <row r="6198" ht="15.75" customHeight="1"/>
    <row r="6200" ht="15.75" customHeight="1"/>
    <row r="6202" ht="15.75" customHeight="1"/>
    <row r="6204" ht="15.75" customHeight="1"/>
    <row r="6206" ht="15.75" customHeight="1"/>
    <row r="6208" ht="15.75" customHeight="1"/>
    <row r="6210" ht="15.75" customHeight="1"/>
    <row r="6212" ht="15.75" customHeight="1"/>
    <row r="6214" ht="15.75" customHeight="1"/>
    <row r="6216" ht="15.75" customHeight="1"/>
    <row r="6218" ht="15.75" customHeight="1"/>
    <row r="6220" ht="15.75" customHeight="1"/>
    <row r="6222" ht="15.75" customHeight="1"/>
    <row r="6224" ht="15.75" customHeight="1"/>
    <row r="6226" ht="15.75" customHeight="1"/>
    <row r="6228" ht="15.75" customHeight="1"/>
    <row r="6230" ht="15.75" customHeight="1"/>
    <row r="6232" ht="15.75" customHeight="1"/>
    <row r="6234" ht="15.75" customHeight="1"/>
    <row r="6236" ht="15.75" customHeight="1"/>
    <row r="6238" ht="15.75" customHeight="1"/>
    <row r="6240" ht="15.75" customHeight="1"/>
    <row r="6242" ht="15.75" customHeight="1"/>
    <row r="6244" ht="15.75" customHeight="1"/>
    <row r="6246" ht="15.75" customHeight="1"/>
    <row r="6248" ht="15.75" customHeight="1"/>
    <row r="6250" ht="15.75" customHeight="1"/>
    <row r="6252" ht="15.75" customHeight="1"/>
    <row r="6254" ht="15.75" customHeight="1"/>
    <row r="6256" ht="15.75" customHeight="1"/>
    <row r="6258" ht="15.75" customHeight="1"/>
    <row r="6260" ht="15.75" customHeight="1"/>
    <row r="6262" ht="15.75" customHeight="1"/>
    <row r="6264" ht="15.75" customHeight="1"/>
    <row r="6266" ht="15.75" customHeight="1"/>
    <row r="6268" ht="15.75" customHeight="1"/>
    <row r="6270" ht="15.75" customHeight="1"/>
    <row r="6272" ht="15.75" customHeight="1"/>
    <row r="6274" ht="15.75" customHeight="1"/>
    <row r="6276" ht="15.75" customHeight="1"/>
    <row r="6278" ht="15.75" customHeight="1"/>
    <row r="6280" ht="15.75" customHeight="1"/>
    <row r="6282" ht="15.75" customHeight="1"/>
    <row r="6284" ht="15.75" customHeight="1"/>
    <row r="6286" ht="15.75" customHeight="1"/>
    <row r="6288" ht="15.75" customHeight="1"/>
    <row r="6290" ht="15.75" customHeight="1"/>
    <row r="6292" ht="15.75" customHeight="1"/>
    <row r="6294" ht="15.75" customHeight="1"/>
    <row r="6296" ht="15.75" customHeight="1"/>
    <row r="6298" ht="15.75" customHeight="1"/>
    <row r="6300" ht="15.75" customHeight="1"/>
    <row r="6302" ht="15.75" customHeight="1"/>
    <row r="6304" ht="15.75" customHeight="1"/>
    <row r="6306" ht="15.75" customHeight="1"/>
    <row r="6308" ht="15.75" customHeight="1"/>
    <row r="6310" ht="15.75" customHeight="1"/>
    <row r="6312" ht="15.75" customHeight="1"/>
    <row r="6314" ht="15.75" customHeight="1"/>
    <row r="6316" ht="15.75" customHeight="1"/>
    <row r="6318" ht="15.75" customHeight="1"/>
    <row r="6320" ht="15.75" customHeight="1"/>
    <row r="6322" ht="15.75" customHeight="1"/>
    <row r="6324" ht="15.75" customHeight="1"/>
    <row r="6326" ht="15.75" customHeight="1"/>
    <row r="6328" ht="15.75" customHeight="1"/>
    <row r="6330" ht="15.75" customHeight="1"/>
    <row r="6332" ht="15.75" customHeight="1"/>
    <row r="6334" ht="15.75" customHeight="1"/>
    <row r="6336" ht="15.75" customHeight="1"/>
    <row r="6338" ht="15.75" customHeight="1"/>
    <row r="6340" ht="15.75" customHeight="1"/>
    <row r="6342" ht="15.75" customHeight="1"/>
    <row r="6344" ht="15.75" customHeight="1"/>
    <row r="6346" ht="15.75" customHeight="1"/>
    <row r="6348" ht="15.75" customHeight="1"/>
    <row r="6350" ht="15.75" customHeight="1"/>
    <row r="6352" ht="15.75" customHeight="1"/>
    <row r="6354" ht="15.75" customHeight="1"/>
    <row r="6356" ht="15.75" customHeight="1"/>
    <row r="6358" ht="15.75" customHeight="1"/>
    <row r="6360" ht="15.75" customHeight="1"/>
    <row r="6362" ht="15.75" customHeight="1"/>
    <row r="6364" ht="15.75" customHeight="1"/>
    <row r="6366" ht="15.75" customHeight="1"/>
    <row r="6368" ht="15.75" customHeight="1"/>
    <row r="6370" ht="15.75" customHeight="1"/>
    <row r="6372" ht="15.75" customHeight="1"/>
    <row r="6374" ht="15.75" customHeight="1"/>
    <row r="6376" ht="15.75" customHeight="1"/>
    <row r="6378" ht="15.75" customHeight="1"/>
    <row r="6380" ht="15.75" customHeight="1"/>
    <row r="6382" ht="15.75" customHeight="1"/>
    <row r="6384" ht="15.75" customHeight="1"/>
    <row r="6386" ht="15.75" customHeight="1"/>
    <row r="6388" ht="15.75" customHeight="1"/>
    <row r="6390" ht="15.75" customHeight="1"/>
    <row r="6392" ht="15.75" customHeight="1"/>
    <row r="6394" ht="15.75" customHeight="1"/>
    <row r="6396" ht="15.75" customHeight="1"/>
    <row r="6398" ht="15.75" customHeight="1"/>
    <row r="6400" ht="15.75" customHeight="1"/>
    <row r="6402" ht="15.75" customHeight="1"/>
    <row r="6404" ht="15.75" customHeight="1"/>
    <row r="6406" ht="15.75" customHeight="1"/>
    <row r="6408" ht="15.75" customHeight="1"/>
    <row r="6410" ht="15.75" customHeight="1"/>
    <row r="6412" ht="15.75" customHeight="1"/>
    <row r="6414" ht="15.75" customHeight="1"/>
    <row r="6416" ht="15.75" customHeight="1"/>
    <row r="6418" ht="15.75" customHeight="1"/>
    <row r="6420" ht="15.75" customHeight="1"/>
    <row r="6422" ht="15.75" customHeight="1"/>
    <row r="6424" ht="15.75" customHeight="1"/>
    <row r="6426" ht="15.75" customHeight="1"/>
    <row r="6428" ht="15.75" customHeight="1"/>
    <row r="6430" ht="15.75" customHeight="1"/>
    <row r="6432" ht="15.75" customHeight="1"/>
    <row r="6434" ht="15.75" customHeight="1"/>
    <row r="6436" ht="15.75" customHeight="1"/>
    <row r="6438" ht="15.75" customHeight="1"/>
    <row r="6440" ht="15.75" customHeight="1"/>
    <row r="6442" ht="15.75" customHeight="1"/>
    <row r="6444" ht="15.75" customHeight="1"/>
    <row r="6446" ht="15.75" customHeight="1"/>
    <row r="6448" ht="15.75" customHeight="1"/>
    <row r="6450" ht="15.75" customHeight="1"/>
    <row r="6452" ht="15.75" customHeight="1"/>
    <row r="6454" ht="15.75" customHeight="1"/>
    <row r="6456" ht="15.75" customHeight="1"/>
    <row r="6458" ht="15.75" customHeight="1"/>
    <row r="6460" ht="15.75" customHeight="1"/>
    <row r="6462" ht="15.75" customHeight="1"/>
    <row r="6464" ht="15.75" customHeight="1"/>
    <row r="6466" ht="15.75" customHeight="1"/>
    <row r="6468" ht="15.75" customHeight="1"/>
    <row r="6470" ht="15.75" customHeight="1"/>
    <row r="6472" ht="15.75" customHeight="1"/>
    <row r="6474" ht="15.75" customHeight="1"/>
    <row r="6476" ht="15.75" customHeight="1"/>
    <row r="6478" ht="15.75" customHeight="1"/>
    <row r="6480" ht="15.75" customHeight="1"/>
    <row r="6482" ht="15.75" customHeight="1"/>
    <row r="6484" ht="15.75" customHeight="1"/>
    <row r="6486" ht="15.75" customHeight="1"/>
    <row r="6488" ht="15.75" customHeight="1"/>
    <row r="6490" ht="15.75" customHeight="1"/>
    <row r="6492" ht="15.75" customHeight="1"/>
    <row r="6494" ht="15.75" customHeight="1"/>
    <row r="6496" ht="15.75" customHeight="1"/>
    <row r="6498" ht="15.75" customHeight="1"/>
    <row r="6500" ht="15.75" customHeight="1"/>
    <row r="6502" ht="15.75" customHeight="1"/>
    <row r="6504" ht="15.75" customHeight="1"/>
    <row r="6506" ht="15.75" customHeight="1"/>
    <row r="6508" ht="15.75" customHeight="1"/>
    <row r="6510" ht="15.75" customHeight="1"/>
    <row r="6512" ht="15.75" customHeight="1"/>
    <row r="6514" ht="15.75" customHeight="1"/>
    <row r="6516" ht="15.75" customHeight="1"/>
    <row r="6518" ht="15.75" customHeight="1"/>
    <row r="6520" ht="15.75" customHeight="1"/>
    <row r="6522" ht="15.75" customHeight="1"/>
    <row r="6524" ht="15.75" customHeight="1"/>
    <row r="6526" ht="15.75" customHeight="1"/>
    <row r="6528" ht="15.75" customHeight="1"/>
    <row r="6530" ht="15.75" customHeight="1"/>
    <row r="6532" ht="15.75" customHeight="1"/>
    <row r="6534" ht="15.75" customHeight="1"/>
    <row r="6536" ht="15.75" customHeight="1"/>
    <row r="6538" ht="15.75" customHeight="1"/>
    <row r="6540" ht="15.75" customHeight="1"/>
    <row r="6542" ht="15.75" customHeight="1"/>
    <row r="6544" ht="15.75" customHeight="1"/>
    <row r="6546" ht="15.75" customHeight="1"/>
    <row r="6548" ht="15.75" customHeight="1"/>
    <row r="6550" ht="15.75" customHeight="1"/>
    <row r="6552" ht="15.75" customHeight="1"/>
    <row r="6554" ht="15.75" customHeight="1"/>
    <row r="6556" ht="15.75" customHeight="1"/>
    <row r="6558" ht="15.75" customHeight="1"/>
    <row r="6560" ht="15.75" customHeight="1"/>
    <row r="6562" ht="15.75" customHeight="1"/>
    <row r="6564" ht="15.75" customHeight="1"/>
    <row r="6566" ht="15.75" customHeight="1"/>
    <row r="6568" ht="15.75" customHeight="1"/>
    <row r="6570" ht="15.75" customHeight="1"/>
    <row r="6572" ht="15.75" customHeight="1"/>
    <row r="6574" ht="15.75" customHeight="1"/>
    <row r="6576" ht="15.75" customHeight="1"/>
    <row r="6578" ht="15.75" customHeight="1"/>
    <row r="6580" ht="15.75" customHeight="1"/>
    <row r="6582" ht="15.75" customHeight="1"/>
    <row r="6584" ht="15.75" customHeight="1"/>
    <row r="6586" ht="15.75" customHeight="1"/>
    <row r="6588" ht="15.75" customHeight="1"/>
    <row r="6590" ht="15.75" customHeight="1"/>
    <row r="6592" ht="15.75" customHeight="1"/>
    <row r="6594" ht="15.75" customHeight="1"/>
    <row r="6596" ht="15.75" customHeight="1"/>
    <row r="6598" ht="15.75" customHeight="1"/>
    <row r="6600" ht="15.75" customHeight="1"/>
    <row r="6602" ht="15.75" customHeight="1"/>
    <row r="6604" ht="15.75" customHeight="1"/>
    <row r="6606" ht="15.75" customHeight="1"/>
    <row r="6608" ht="15.75" customHeight="1"/>
    <row r="6610" ht="15.75" customHeight="1"/>
    <row r="6612" ht="15.75" customHeight="1"/>
    <row r="6614" ht="15.75" customHeight="1"/>
    <row r="6616" ht="15.75" customHeight="1"/>
    <row r="6618" ht="15.75" customHeight="1"/>
    <row r="6620" ht="15.75" customHeight="1"/>
    <row r="6622" ht="15.75" customHeight="1"/>
    <row r="6624" ht="15.75" customHeight="1"/>
    <row r="6626" ht="15.75" customHeight="1"/>
    <row r="6628" ht="15.75" customHeight="1"/>
    <row r="6630" ht="15.75" customHeight="1"/>
    <row r="6632" ht="15.75" customHeight="1"/>
    <row r="6634" ht="15.75" customHeight="1"/>
    <row r="6636" ht="15.75" customHeight="1"/>
    <row r="6638" ht="15.75" customHeight="1"/>
    <row r="6640" ht="15.75" customHeight="1"/>
    <row r="6642" ht="15.75" customHeight="1"/>
    <row r="6644" ht="15.75" customHeight="1"/>
    <row r="6646" ht="15.75" customHeight="1"/>
    <row r="6648" ht="15.75" customHeight="1"/>
    <row r="6650" ht="15.75" customHeight="1"/>
    <row r="6652" ht="15.75" customHeight="1"/>
    <row r="6654" ht="15.75" customHeight="1"/>
    <row r="6656" ht="15.75" customHeight="1"/>
    <row r="6658" ht="15.75" customHeight="1"/>
    <row r="6660" ht="15.75" customHeight="1"/>
    <row r="6662" ht="15.75" customHeight="1"/>
    <row r="6664" ht="15.75" customHeight="1"/>
    <row r="6666" ht="15.75" customHeight="1"/>
    <row r="6668" ht="15.75" customHeight="1"/>
    <row r="6670" ht="15.75" customHeight="1"/>
    <row r="6672" ht="15.75" customHeight="1"/>
    <row r="6674" ht="15.75" customHeight="1"/>
    <row r="6676" ht="15.75" customHeight="1"/>
    <row r="6678" ht="15.75" customHeight="1"/>
    <row r="6680" ht="15.75" customHeight="1"/>
    <row r="6682" ht="15.75" customHeight="1"/>
    <row r="6684" ht="15.75" customHeight="1"/>
    <row r="6686" ht="15.75" customHeight="1"/>
    <row r="6688" ht="15.75" customHeight="1"/>
    <row r="6690" ht="15.75" customHeight="1"/>
    <row r="6692" ht="15.75" customHeight="1"/>
    <row r="6694" ht="15.75" customHeight="1"/>
    <row r="6696" ht="15.75" customHeight="1"/>
    <row r="6698" ht="15.75" customHeight="1"/>
    <row r="6700" ht="15.75" customHeight="1"/>
    <row r="6702" ht="15.75" customHeight="1"/>
    <row r="6704" ht="15.75" customHeight="1"/>
    <row r="6706" ht="15.75" customHeight="1"/>
    <row r="6708" ht="15.75" customHeight="1"/>
    <row r="6710" ht="15.75" customHeight="1"/>
    <row r="6712" ht="15.75" customHeight="1"/>
    <row r="6714" ht="15.75" customHeight="1"/>
    <row r="6716" ht="15.75" customHeight="1"/>
    <row r="6718" ht="15.75" customHeight="1"/>
    <row r="6720" ht="15.75" customHeight="1"/>
    <row r="6722" ht="15.75" customHeight="1"/>
    <row r="6724" ht="15.75" customHeight="1"/>
    <row r="6726" ht="15.75" customHeight="1"/>
    <row r="6728" ht="15.75" customHeight="1"/>
    <row r="6730" ht="15.75" customHeight="1"/>
    <row r="6732" ht="15.75" customHeight="1"/>
    <row r="6734" ht="15.75" customHeight="1"/>
    <row r="6736" ht="15.75" customHeight="1"/>
    <row r="6738" ht="15.75" customHeight="1"/>
    <row r="6740" ht="15.75" customHeight="1"/>
    <row r="6742" ht="15.75" customHeight="1"/>
    <row r="6744" ht="15.75" customHeight="1"/>
    <row r="6746" ht="15.75" customHeight="1"/>
    <row r="6748" ht="15.75" customHeight="1"/>
    <row r="6750" ht="15.75" customHeight="1"/>
    <row r="6752" ht="15.75" customHeight="1"/>
    <row r="6754" ht="15.75" customHeight="1"/>
    <row r="6756" ht="15.75" customHeight="1"/>
    <row r="6758" ht="15.75" customHeight="1"/>
    <row r="6760" ht="15.75" customHeight="1"/>
    <row r="6762" ht="15.75" customHeight="1"/>
    <row r="6764" ht="15.75" customHeight="1"/>
    <row r="6766" ht="15.75" customHeight="1"/>
    <row r="6768" ht="15.75" customHeight="1"/>
    <row r="6770" ht="15.75" customHeight="1"/>
    <row r="6772" ht="15.75" customHeight="1"/>
    <row r="6774" ht="15.75" customHeight="1"/>
    <row r="6776" ht="15.75" customHeight="1"/>
    <row r="6778" ht="15.75" customHeight="1"/>
    <row r="6780" ht="15.75" customHeight="1"/>
    <row r="6782" ht="15.75" customHeight="1"/>
    <row r="6784" ht="15.75" customHeight="1"/>
    <row r="6786" ht="15.75" customHeight="1"/>
    <row r="6788" ht="15.75" customHeight="1"/>
    <row r="6790" ht="15.75" customHeight="1"/>
    <row r="6792" ht="15.75" customHeight="1"/>
    <row r="6794" ht="15.75" customHeight="1"/>
    <row r="6796" ht="15.75" customHeight="1"/>
    <row r="6798" ht="15.75" customHeight="1"/>
    <row r="6800" ht="15.75" customHeight="1"/>
    <row r="6802" ht="15.75" customHeight="1"/>
    <row r="6804" ht="15.75" customHeight="1"/>
    <row r="6806" ht="15.75" customHeight="1"/>
    <row r="6808" ht="15.75" customHeight="1"/>
    <row r="6810" ht="15.75" customHeight="1"/>
    <row r="6812" ht="15.75" customHeight="1"/>
    <row r="6814" ht="15.75" customHeight="1"/>
    <row r="6816" ht="15.75" customHeight="1"/>
    <row r="6818" ht="15.75" customHeight="1"/>
    <row r="6820" ht="15.75" customHeight="1"/>
    <row r="6822" ht="15.75" customHeight="1"/>
    <row r="6824" ht="15.75" customHeight="1"/>
    <row r="6826" ht="15.75" customHeight="1"/>
    <row r="6828" ht="15.75" customHeight="1"/>
    <row r="6830" ht="15.75" customHeight="1"/>
    <row r="6832" ht="15.75" customHeight="1"/>
    <row r="6834" ht="15.75" customHeight="1"/>
    <row r="6836" ht="15.75" customHeight="1"/>
    <row r="6838" ht="15.75" customHeight="1"/>
    <row r="6840" ht="15.75" customHeight="1"/>
    <row r="6842" ht="15.75" customHeight="1"/>
    <row r="6844" ht="15.75" customHeight="1"/>
    <row r="6846" ht="15.75" customHeight="1"/>
    <row r="6848" ht="15.75" customHeight="1"/>
    <row r="6850" ht="15.75" customHeight="1"/>
    <row r="6852" ht="15.75" customHeight="1"/>
    <row r="6854" ht="15.75" customHeight="1"/>
    <row r="6856" ht="15.75" customHeight="1"/>
    <row r="6858" ht="15.75" customHeight="1"/>
    <row r="6860" ht="15.75" customHeight="1"/>
    <row r="6862" ht="15.75" customHeight="1"/>
    <row r="6864" ht="15.75" customHeight="1"/>
    <row r="6866" ht="15.75" customHeight="1"/>
    <row r="6868" ht="15.75" customHeight="1"/>
    <row r="6870" ht="15.75" customHeight="1"/>
    <row r="6872" ht="15.75" customHeight="1"/>
    <row r="6874" ht="15.75" customHeight="1"/>
    <row r="6876" ht="15.75" customHeight="1"/>
    <row r="6878" ht="15.75" customHeight="1"/>
    <row r="6880" ht="15.75" customHeight="1"/>
    <row r="6882" ht="15.75" customHeight="1"/>
    <row r="6884" ht="15.75" customHeight="1"/>
    <row r="6886" ht="15.75" customHeight="1"/>
    <row r="6888" ht="15.75" customHeight="1"/>
    <row r="6890" ht="15.75" customHeight="1"/>
    <row r="6892" ht="15.75" customHeight="1"/>
    <row r="6894" ht="15.75" customHeight="1"/>
    <row r="6896" ht="15.75" customHeight="1"/>
    <row r="6898" ht="15.75" customHeight="1"/>
    <row r="6900" ht="15.75" customHeight="1"/>
    <row r="6902" ht="15.75" customHeight="1"/>
    <row r="6904" ht="15.75" customHeight="1"/>
    <row r="6906" ht="15.75" customHeight="1"/>
    <row r="6908" ht="15.75" customHeight="1"/>
    <row r="6910" ht="15.75" customHeight="1"/>
    <row r="6912" ht="15.75" customHeight="1"/>
    <row r="6914" ht="15.75" customHeight="1"/>
    <row r="6916" ht="15.75" customHeight="1"/>
    <row r="6918" ht="15.75" customHeight="1"/>
    <row r="6920" ht="15.75" customHeight="1"/>
    <row r="6922" ht="15.75" customHeight="1"/>
    <row r="6924" ht="15.75" customHeight="1"/>
    <row r="6926" ht="15.75" customHeight="1"/>
    <row r="6928" ht="15.75" customHeight="1"/>
    <row r="6930" ht="15.75" customHeight="1"/>
    <row r="6932" ht="15.75" customHeight="1"/>
    <row r="6934" ht="15.75" customHeight="1"/>
    <row r="6936" ht="15.75" customHeight="1"/>
    <row r="6938" ht="15.75" customHeight="1"/>
    <row r="6940" ht="15.75" customHeight="1"/>
    <row r="6942" ht="15.75" customHeight="1"/>
    <row r="6944" ht="15.75" customHeight="1"/>
    <row r="6946" ht="15.75" customHeight="1"/>
    <row r="6948" ht="15.75" customHeight="1"/>
    <row r="6950" ht="15.75" customHeight="1"/>
    <row r="6952" ht="15.75" customHeight="1"/>
    <row r="6954" ht="15.75" customHeight="1"/>
    <row r="6956" ht="15.75" customHeight="1"/>
    <row r="6958" ht="15.75" customHeight="1"/>
    <row r="6960" ht="15.75" customHeight="1"/>
    <row r="6962" ht="15.75" customHeight="1"/>
    <row r="6964" ht="15.75" customHeight="1"/>
    <row r="6966" ht="15.75" customHeight="1"/>
    <row r="6968" ht="15.75" customHeight="1"/>
    <row r="6970" ht="15.75" customHeight="1"/>
    <row r="6972" ht="15.75" customHeight="1"/>
    <row r="6974" ht="15.75" customHeight="1"/>
    <row r="6976" ht="15.75" customHeight="1"/>
    <row r="6978" ht="15.75" customHeight="1"/>
    <row r="6980" ht="15.75" customHeight="1"/>
    <row r="6982" ht="15.75" customHeight="1"/>
    <row r="6984" ht="15.75" customHeight="1"/>
    <row r="6986" ht="15.75" customHeight="1"/>
    <row r="6988" ht="15.75" customHeight="1"/>
    <row r="6990" ht="15.75" customHeight="1"/>
    <row r="6992" ht="15.75" customHeight="1"/>
    <row r="6994" ht="15.75" customHeight="1"/>
    <row r="6996" ht="15.75" customHeight="1"/>
    <row r="6998" ht="15.75" customHeight="1"/>
    <row r="7000" ht="15.75" customHeight="1"/>
    <row r="7002" ht="15.75" customHeight="1"/>
    <row r="7004" ht="15.75" customHeight="1"/>
    <row r="7006" ht="15.75" customHeight="1"/>
    <row r="7008" ht="15.75" customHeight="1"/>
    <row r="7010" ht="15.75" customHeight="1"/>
    <row r="7012" ht="15.75" customHeight="1"/>
    <row r="7014" ht="15.75" customHeight="1"/>
    <row r="7016" ht="15.75" customHeight="1"/>
    <row r="7018" ht="15.75" customHeight="1"/>
    <row r="7020" ht="15.75" customHeight="1"/>
    <row r="7022" ht="15.75" customHeight="1"/>
    <row r="7024" ht="15.75" customHeight="1"/>
    <row r="7026" ht="15.75" customHeight="1"/>
    <row r="7028" ht="15.75" customHeight="1"/>
    <row r="7030" ht="15.75" customHeight="1"/>
    <row r="7032" ht="15.75" customHeight="1"/>
    <row r="7034" ht="15.75" customHeight="1"/>
    <row r="7036" ht="15.75" customHeight="1"/>
    <row r="7038" ht="15.75" customHeight="1"/>
    <row r="7040" ht="15.75" customHeight="1"/>
    <row r="7042" ht="15.75" customHeight="1"/>
    <row r="7044" ht="15.75" customHeight="1"/>
    <row r="7046" ht="15.75" customHeight="1"/>
    <row r="7048" ht="15.75" customHeight="1"/>
    <row r="7050" ht="15.75" customHeight="1"/>
    <row r="7052" ht="15.75" customHeight="1"/>
    <row r="7054" ht="15.75" customHeight="1"/>
    <row r="7056" ht="15.75" customHeight="1"/>
    <row r="7058" ht="15.75" customHeight="1"/>
    <row r="7060" ht="15.75" customHeight="1"/>
    <row r="7062" ht="15.75" customHeight="1"/>
    <row r="7064" ht="15.75" customHeight="1"/>
    <row r="7066" ht="15.75" customHeight="1"/>
    <row r="7068" ht="15.75" customHeight="1"/>
    <row r="7070" ht="15.75" customHeight="1"/>
    <row r="7072" ht="15.75" customHeight="1"/>
    <row r="7074" ht="15.75" customHeight="1"/>
    <row r="7076" ht="15.75" customHeight="1"/>
    <row r="7078" ht="15.75" customHeight="1"/>
    <row r="7080" ht="15.75" customHeight="1"/>
    <row r="7082" ht="15.75" customHeight="1"/>
    <row r="7084" ht="15.75" customHeight="1"/>
    <row r="7086" ht="15.75" customHeight="1"/>
    <row r="7088" ht="15.75" customHeight="1"/>
    <row r="7090" ht="15.75" customHeight="1"/>
    <row r="7092" ht="15.75" customHeight="1"/>
    <row r="7094" ht="15.75" customHeight="1"/>
    <row r="7096" ht="15.75" customHeight="1"/>
    <row r="7098" ht="15.75" customHeight="1"/>
    <row r="7100" ht="15.75" customHeight="1"/>
    <row r="7102" ht="15.75" customHeight="1"/>
    <row r="7104" ht="15.75" customHeight="1"/>
    <row r="7106" ht="15.75" customHeight="1"/>
    <row r="7108" ht="15.75" customHeight="1"/>
    <row r="7110" ht="15.75" customHeight="1"/>
    <row r="7112" ht="15.75" customHeight="1"/>
    <row r="7114" ht="15.75" customHeight="1"/>
    <row r="7116" ht="15.75" customHeight="1"/>
    <row r="7118" ht="15.75" customHeight="1"/>
    <row r="7120" ht="15.75" customHeight="1"/>
    <row r="7122" ht="15.75" customHeight="1"/>
    <row r="7124" ht="15.75" customHeight="1"/>
    <row r="7126" ht="15.75" customHeight="1"/>
    <row r="7128" ht="15.75" customHeight="1"/>
    <row r="7130" ht="15.75" customHeight="1"/>
    <row r="7132" ht="15.75" customHeight="1"/>
    <row r="7134" ht="15.75" customHeight="1"/>
    <row r="7136" ht="15.75" customHeight="1"/>
    <row r="7138" ht="15.75" customHeight="1"/>
    <row r="7140" ht="15.75" customHeight="1"/>
    <row r="7142" ht="15.75" customHeight="1"/>
    <row r="7144" ht="15.75" customHeight="1"/>
    <row r="7146" ht="15.75" customHeight="1"/>
    <row r="7148" ht="15.75" customHeight="1"/>
    <row r="7150" ht="15.75" customHeight="1"/>
    <row r="7152" ht="15.75" customHeight="1"/>
    <row r="7154" ht="15.75" customHeight="1"/>
    <row r="7156" ht="15.75" customHeight="1"/>
    <row r="7158" ht="15.75" customHeight="1"/>
    <row r="7160" ht="15.75" customHeight="1"/>
    <row r="7162" ht="15.75" customHeight="1"/>
    <row r="7164" ht="15.75" customHeight="1"/>
    <row r="7166" ht="15.75" customHeight="1"/>
    <row r="7168" ht="15.75" customHeight="1"/>
    <row r="7170" ht="15.75" customHeight="1"/>
    <row r="7172" ht="15.75" customHeight="1"/>
    <row r="7174" ht="15.75" customHeight="1"/>
    <row r="7176" ht="15.75" customHeight="1"/>
    <row r="7178" ht="15.75" customHeight="1"/>
    <row r="7180" ht="15.75" customHeight="1"/>
    <row r="7182" ht="15.75" customHeight="1"/>
    <row r="7184" ht="15.75" customHeight="1"/>
    <row r="7186" ht="15.75" customHeight="1"/>
    <row r="7188" ht="15.75" customHeight="1"/>
    <row r="7190" ht="15.75" customHeight="1"/>
    <row r="7192" ht="15.75" customHeight="1"/>
    <row r="7194" ht="15.75" customHeight="1"/>
    <row r="7196" ht="15.75" customHeight="1"/>
    <row r="7198" ht="15.75" customHeight="1"/>
    <row r="7200" ht="15.75" customHeight="1"/>
    <row r="7202" ht="15.75" customHeight="1"/>
    <row r="7204" ht="15.75" customHeight="1"/>
    <row r="7206" ht="15.75" customHeight="1"/>
    <row r="7208" ht="15.75" customHeight="1"/>
    <row r="7210" ht="15.75" customHeight="1"/>
    <row r="7212" ht="15.75" customHeight="1"/>
    <row r="7214" ht="15.75" customHeight="1"/>
    <row r="7216" ht="15.75" customHeight="1"/>
    <row r="7218" ht="15.75" customHeight="1"/>
    <row r="7220" ht="15.75" customHeight="1"/>
    <row r="7222" ht="15.75" customHeight="1"/>
    <row r="7224" ht="15.75" customHeight="1"/>
    <row r="7226" ht="15.75" customHeight="1"/>
    <row r="7228" ht="15.75" customHeight="1"/>
    <row r="7230" ht="15.75" customHeight="1"/>
    <row r="7232" ht="15.75" customHeight="1"/>
    <row r="7234" ht="15.75" customHeight="1"/>
    <row r="7236" ht="15.75" customHeight="1"/>
    <row r="7238" ht="15.75" customHeight="1"/>
    <row r="7240" ht="15.75" customHeight="1"/>
    <row r="7242" ht="15.75" customHeight="1"/>
    <row r="7244" ht="15.75" customHeight="1"/>
    <row r="7246" ht="15.75" customHeight="1"/>
    <row r="7248" ht="15.75" customHeight="1"/>
    <row r="7250" ht="15.75" customHeight="1"/>
    <row r="7252" ht="15.75" customHeight="1"/>
    <row r="7254" ht="15.75" customHeight="1"/>
    <row r="7256" ht="15.75" customHeight="1"/>
    <row r="7258" ht="15.75" customHeight="1"/>
    <row r="7260" ht="15.75" customHeight="1"/>
    <row r="7262" ht="15.75" customHeight="1"/>
    <row r="7264" ht="15.75" customHeight="1"/>
    <row r="7266" ht="15.75" customHeight="1"/>
    <row r="7268" ht="15.75" customHeight="1"/>
    <row r="7270" ht="15.75" customHeight="1"/>
    <row r="7272" ht="15.75" customHeight="1"/>
    <row r="7274" ht="15.75" customHeight="1"/>
    <row r="7276" ht="15.75" customHeight="1"/>
    <row r="7278" ht="15.75" customHeight="1"/>
    <row r="7280" ht="15.75" customHeight="1"/>
    <row r="7282" ht="15.75" customHeight="1"/>
    <row r="7284" ht="15.75" customHeight="1"/>
    <row r="7286" ht="15.75" customHeight="1"/>
    <row r="7288" ht="15.75" customHeight="1"/>
    <row r="7290" ht="15.75" customHeight="1"/>
    <row r="7292" ht="15.75" customHeight="1"/>
    <row r="7294" ht="15.75" customHeight="1"/>
    <row r="7296" ht="15.75" customHeight="1"/>
    <row r="7298" ht="15.75" customHeight="1"/>
    <row r="7300" ht="15.75" customHeight="1"/>
    <row r="7302" ht="15.75" customHeight="1"/>
    <row r="7304" ht="15.75" customHeight="1"/>
    <row r="7306" ht="15.75" customHeight="1"/>
    <row r="7308" ht="15.75" customHeight="1"/>
    <row r="7310" ht="15.75" customHeight="1"/>
    <row r="7312" ht="15.75" customHeight="1"/>
    <row r="7314" ht="15.75" customHeight="1"/>
    <row r="7316" ht="15.75" customHeight="1"/>
    <row r="7318" ht="15.75" customHeight="1"/>
    <row r="7320" ht="15.75" customHeight="1"/>
    <row r="7322" ht="15.75" customHeight="1"/>
    <row r="7324" ht="15.75" customHeight="1"/>
    <row r="7326" ht="15.75" customHeight="1"/>
    <row r="7328" ht="15.75" customHeight="1"/>
    <row r="7330" ht="15.75" customHeight="1"/>
    <row r="7332" ht="15.75" customHeight="1"/>
    <row r="7334" ht="15.75" customHeight="1"/>
    <row r="7336" ht="15.75" customHeight="1"/>
    <row r="7338" ht="15.75" customHeight="1"/>
    <row r="7340" ht="15.75" customHeight="1"/>
    <row r="7342" ht="15.75" customHeight="1"/>
    <row r="7344" ht="15.75" customHeight="1"/>
    <row r="7346" ht="15.75" customHeight="1"/>
    <row r="7348" ht="15.75" customHeight="1"/>
    <row r="7350" ht="15.75" customHeight="1"/>
    <row r="7352" ht="15.75" customHeight="1"/>
    <row r="7354" ht="15.75" customHeight="1"/>
    <row r="7356" ht="15.75" customHeight="1"/>
    <row r="7358" ht="15.75" customHeight="1"/>
    <row r="7360" ht="15.75" customHeight="1"/>
    <row r="7362" ht="15.75" customHeight="1"/>
    <row r="7364" ht="15.75" customHeight="1"/>
    <row r="7366" ht="15.75" customHeight="1"/>
    <row r="7368" ht="15.75" customHeight="1"/>
    <row r="7370" ht="15.75" customHeight="1"/>
    <row r="7372" ht="15.75" customHeight="1"/>
    <row r="7374" ht="15.75" customHeight="1"/>
    <row r="7376" ht="15.75" customHeight="1"/>
    <row r="7378" ht="15.75" customHeight="1"/>
    <row r="7380" ht="15.75" customHeight="1"/>
    <row r="7382" ht="15.75" customHeight="1"/>
    <row r="7384" ht="15.75" customHeight="1"/>
    <row r="7386" ht="15.75" customHeight="1"/>
    <row r="7388" ht="15.75" customHeight="1"/>
    <row r="7390" ht="15.75" customHeight="1"/>
    <row r="7392" ht="15.75" customHeight="1"/>
    <row r="7394" ht="15.75" customHeight="1"/>
    <row r="7396" ht="15.75" customHeight="1"/>
    <row r="7398" ht="15.75" customHeight="1"/>
    <row r="7400" ht="15.75" customHeight="1"/>
    <row r="7402" ht="15.75" customHeight="1"/>
    <row r="7404" ht="15.75" customHeight="1"/>
    <row r="7406" ht="15.75" customHeight="1"/>
    <row r="7408" ht="15.75" customHeight="1"/>
    <row r="7410" ht="15.75" customHeight="1"/>
    <row r="7412" ht="15.75" customHeight="1"/>
    <row r="7414" ht="15.75" customHeight="1"/>
    <row r="7416" ht="15.75" customHeight="1"/>
    <row r="7418" ht="15.75" customHeight="1"/>
    <row r="7420" ht="15.75" customHeight="1"/>
    <row r="7422" ht="15.75" customHeight="1"/>
    <row r="7424" ht="15.75" customHeight="1"/>
    <row r="7426" ht="15.75" customHeight="1"/>
    <row r="7428" ht="15.75" customHeight="1"/>
    <row r="7430" ht="15.75" customHeight="1"/>
    <row r="7432" ht="15.75" customHeight="1"/>
    <row r="7434" ht="15.75" customHeight="1"/>
    <row r="7436" ht="15.75" customHeight="1"/>
    <row r="7438" ht="15.75" customHeight="1"/>
    <row r="7440" ht="15.75" customHeight="1"/>
    <row r="7442" ht="15.75" customHeight="1"/>
    <row r="7444" ht="15.75" customHeight="1"/>
    <row r="7446" ht="15.75" customHeight="1"/>
    <row r="7448" ht="15.75" customHeight="1"/>
    <row r="7450" ht="15.75" customHeight="1"/>
    <row r="7452" ht="15.75" customHeight="1"/>
    <row r="7454" ht="15.75" customHeight="1"/>
    <row r="7456" ht="15.75" customHeight="1"/>
    <row r="7458" ht="15.75" customHeight="1"/>
    <row r="7460" ht="15.75" customHeight="1"/>
    <row r="7462" ht="15.75" customHeight="1"/>
    <row r="7464" ht="15.75" customHeight="1"/>
    <row r="7466" ht="15.75" customHeight="1"/>
    <row r="7468" ht="15.75" customHeight="1"/>
    <row r="7470" ht="15.75" customHeight="1"/>
    <row r="7472" ht="15.75" customHeight="1"/>
    <row r="7474" ht="15.75" customHeight="1"/>
    <row r="7476" ht="15.75" customHeight="1"/>
    <row r="7478" ht="15.75" customHeight="1"/>
    <row r="7480" ht="15.75" customHeight="1"/>
    <row r="7482" ht="15.75" customHeight="1"/>
    <row r="7484" ht="15.75" customHeight="1"/>
    <row r="7486" ht="15.75" customHeight="1"/>
    <row r="7488" ht="15.75" customHeight="1"/>
    <row r="7490" ht="15.75" customHeight="1"/>
    <row r="7492" ht="15.75" customHeight="1"/>
    <row r="7494" ht="15.75" customHeight="1"/>
    <row r="7496" ht="15.75" customHeight="1"/>
    <row r="7498" ht="15.75" customHeight="1"/>
    <row r="7500" ht="15.75" customHeight="1"/>
    <row r="7502" ht="15.75" customHeight="1"/>
    <row r="7504" ht="15.75" customHeight="1"/>
    <row r="7506" ht="15.75" customHeight="1"/>
    <row r="7508" ht="15.75" customHeight="1"/>
    <row r="7510" ht="15.75" customHeight="1"/>
    <row r="7512" ht="15.75" customHeight="1"/>
    <row r="7514" ht="15.75" customHeight="1"/>
    <row r="7516" ht="15.75" customHeight="1"/>
    <row r="7518" ht="15.75" customHeight="1"/>
    <row r="7520" ht="15.75" customHeight="1"/>
    <row r="7522" ht="15.75" customHeight="1"/>
    <row r="7524" ht="15.75" customHeight="1"/>
    <row r="7526" ht="15.75" customHeight="1"/>
    <row r="7528" ht="15.75" customHeight="1"/>
    <row r="7530" ht="15.75" customHeight="1"/>
    <row r="7532" ht="15.75" customHeight="1"/>
    <row r="7534" ht="15.75" customHeight="1"/>
    <row r="7536" ht="15.75" customHeight="1"/>
    <row r="7538" ht="15.75" customHeight="1"/>
    <row r="7540" ht="15.75" customHeight="1"/>
    <row r="7542" ht="15.75" customHeight="1"/>
    <row r="7544" ht="15.75" customHeight="1"/>
    <row r="7546" ht="15.75" customHeight="1"/>
    <row r="7548" ht="15.75" customHeight="1"/>
    <row r="7550" ht="15.75" customHeight="1"/>
    <row r="7552" ht="15.75" customHeight="1"/>
    <row r="7554" ht="15.75" customHeight="1"/>
    <row r="7556" ht="15.75" customHeight="1"/>
    <row r="7558" ht="15.75" customHeight="1"/>
    <row r="7560" ht="15.75" customHeight="1"/>
    <row r="7562" ht="15.75" customHeight="1"/>
    <row r="7564" ht="15.75" customHeight="1"/>
    <row r="7566" ht="15.75" customHeight="1"/>
    <row r="7568" ht="15.75" customHeight="1"/>
    <row r="7570" ht="15.75" customHeight="1"/>
    <row r="7572" ht="15.75" customHeight="1"/>
    <row r="7574" ht="15.75" customHeight="1"/>
    <row r="7576" ht="15.75" customHeight="1"/>
    <row r="7578" ht="15.75" customHeight="1"/>
    <row r="7580" ht="15.75" customHeight="1"/>
    <row r="7582" ht="15.75" customHeight="1"/>
    <row r="7584" ht="15.75" customHeight="1"/>
    <row r="7586" ht="15.75" customHeight="1"/>
    <row r="7588" ht="15.75" customHeight="1"/>
    <row r="7590" ht="15.75" customHeight="1"/>
    <row r="7592" ht="15.75" customHeight="1"/>
    <row r="7594" ht="15.75" customHeight="1"/>
    <row r="7596" ht="15.75" customHeight="1"/>
    <row r="7598" ht="15.75" customHeight="1"/>
    <row r="7600" ht="15.75" customHeight="1"/>
    <row r="7602" ht="15.75" customHeight="1"/>
    <row r="7604" ht="15.75" customHeight="1"/>
    <row r="7606" ht="15.75" customHeight="1"/>
    <row r="7608" ht="15.75" customHeight="1"/>
    <row r="7610" ht="15.75" customHeight="1"/>
    <row r="7612" ht="15.75" customHeight="1"/>
    <row r="7614" ht="15.75" customHeight="1"/>
    <row r="7616" ht="15.75" customHeight="1"/>
    <row r="7618" ht="15.75" customHeight="1"/>
    <row r="7620" ht="15.75" customHeight="1"/>
    <row r="7622" ht="15.75" customHeight="1"/>
    <row r="7624" ht="15.75" customHeight="1"/>
    <row r="7626" ht="15.75" customHeight="1"/>
    <row r="7628" ht="15.75" customHeight="1"/>
    <row r="7630" ht="15.75" customHeight="1"/>
    <row r="7632" ht="15.75" customHeight="1"/>
    <row r="7634" ht="15.75" customHeight="1"/>
    <row r="7636" ht="15.75" customHeight="1"/>
    <row r="7638" ht="15.75" customHeight="1"/>
    <row r="7640" ht="15.75" customHeight="1"/>
    <row r="7642" ht="15.75" customHeight="1"/>
    <row r="7644" ht="15.75" customHeight="1"/>
    <row r="7646" ht="15.75" customHeight="1"/>
    <row r="7648" ht="15.75" customHeight="1"/>
    <row r="7650" ht="15.75" customHeight="1"/>
    <row r="7652" ht="15.75" customHeight="1"/>
    <row r="7654" ht="15.75" customHeight="1"/>
    <row r="7656" ht="15.75" customHeight="1"/>
    <row r="7658" ht="15.75" customHeight="1"/>
    <row r="7660" ht="15.75" customHeight="1"/>
    <row r="7662" ht="15.75" customHeight="1"/>
    <row r="7664" ht="15.75" customHeight="1"/>
    <row r="7666" ht="15.75" customHeight="1"/>
    <row r="7668" ht="15.75" customHeight="1"/>
    <row r="7670" ht="15.75" customHeight="1"/>
    <row r="7672" ht="15.75" customHeight="1"/>
    <row r="7674" ht="15.75" customHeight="1"/>
    <row r="7676" ht="15.75" customHeight="1"/>
    <row r="7678" ht="15.75" customHeight="1"/>
    <row r="7680" ht="15.75" customHeight="1"/>
    <row r="7682" ht="15.75" customHeight="1"/>
    <row r="7684" ht="15.75" customHeight="1"/>
    <row r="7686" ht="15.75" customHeight="1"/>
    <row r="7688" ht="15.75" customHeight="1"/>
    <row r="7690" ht="15.75" customHeight="1"/>
    <row r="7692" ht="15.75" customHeight="1"/>
    <row r="7694" ht="15.75" customHeight="1"/>
    <row r="7696" ht="15.75" customHeight="1"/>
    <row r="7698" ht="15.75" customHeight="1"/>
    <row r="7700" ht="15.75" customHeight="1"/>
    <row r="7702" ht="15.75" customHeight="1"/>
    <row r="7704" ht="15.75" customHeight="1"/>
    <row r="7706" ht="15.75" customHeight="1"/>
    <row r="7708" ht="15.75" customHeight="1"/>
    <row r="7710" ht="15.75" customHeight="1"/>
    <row r="7712" ht="15.75" customHeight="1"/>
    <row r="7714" ht="15.75" customHeight="1"/>
    <row r="7716" ht="15.75" customHeight="1"/>
    <row r="7718" ht="15.75" customHeight="1"/>
    <row r="7720" ht="15.75" customHeight="1"/>
    <row r="7722" ht="15.75" customHeight="1"/>
    <row r="7724" ht="15.75" customHeight="1"/>
    <row r="7726" ht="15.75" customHeight="1"/>
    <row r="7728" ht="15.75" customHeight="1"/>
    <row r="7730" ht="15.75" customHeight="1"/>
    <row r="7732" ht="15.75" customHeight="1"/>
    <row r="7734" ht="15.75" customHeight="1"/>
    <row r="7736" ht="15.75" customHeight="1"/>
    <row r="7738" ht="15.75" customHeight="1"/>
    <row r="7740" ht="15.75" customHeight="1"/>
    <row r="7742" ht="15.75" customHeight="1"/>
    <row r="7744" ht="15.75" customHeight="1"/>
    <row r="7746" ht="15.75" customHeight="1"/>
    <row r="7748" ht="15.75" customHeight="1"/>
    <row r="7750" ht="15.75" customHeight="1"/>
    <row r="7752" ht="15.75" customHeight="1"/>
    <row r="7754" ht="15.75" customHeight="1"/>
    <row r="7756" ht="15.75" customHeight="1"/>
    <row r="7758" ht="15.75" customHeight="1"/>
    <row r="7760" ht="15.75" customHeight="1"/>
    <row r="7762" ht="15.75" customHeight="1"/>
    <row r="7764" ht="15.75" customHeight="1"/>
    <row r="7766" ht="15.75" customHeight="1"/>
    <row r="7768" ht="15.75" customHeight="1"/>
    <row r="7770" ht="15.75" customHeight="1"/>
    <row r="7772" ht="15.75" customHeight="1"/>
    <row r="7774" ht="15.75" customHeight="1"/>
    <row r="7776" ht="15.75" customHeight="1"/>
    <row r="7778" ht="15.75" customHeight="1"/>
    <row r="7780" ht="15.75" customHeight="1"/>
    <row r="7782" ht="15.75" customHeight="1"/>
    <row r="7784" ht="15.75" customHeight="1"/>
    <row r="7786" ht="15.75" customHeight="1"/>
    <row r="7788" ht="15.75" customHeight="1"/>
    <row r="7790" ht="15.75" customHeight="1"/>
    <row r="7792" ht="15.75" customHeight="1"/>
    <row r="7794" ht="15.75" customHeight="1"/>
    <row r="7796" ht="15.75" customHeight="1"/>
    <row r="7798" ht="15.75" customHeight="1"/>
    <row r="7800" ht="15.75" customHeight="1"/>
    <row r="7802" ht="15.75" customHeight="1"/>
    <row r="7804" ht="15.75" customHeight="1"/>
    <row r="7806" ht="15.75" customHeight="1"/>
    <row r="7808" ht="15.75" customHeight="1"/>
    <row r="7810" ht="15.75" customHeight="1"/>
    <row r="7812" ht="15.75" customHeight="1"/>
    <row r="7814" ht="15.75" customHeight="1"/>
    <row r="7816" ht="15.75" customHeight="1"/>
    <row r="7818" ht="15.75" customHeight="1"/>
    <row r="7820" ht="15.75" customHeight="1"/>
    <row r="7822" ht="15.75" customHeight="1"/>
    <row r="7824" ht="15.75" customHeight="1"/>
    <row r="7826" ht="15.75" customHeight="1"/>
    <row r="7828" ht="15.75" customHeight="1"/>
    <row r="7830" ht="15.75" customHeight="1"/>
    <row r="7832" ht="15.75" customHeight="1"/>
    <row r="7834" ht="15.75" customHeight="1"/>
    <row r="7836" ht="15.75" customHeight="1"/>
    <row r="7838" ht="15.75" customHeight="1"/>
    <row r="7840" ht="15.75" customHeight="1"/>
    <row r="7842" ht="15.75" customHeight="1"/>
    <row r="7844" ht="15.75" customHeight="1"/>
    <row r="7846" ht="15.75" customHeight="1"/>
    <row r="7848" ht="15.75" customHeight="1"/>
    <row r="7850" ht="15.75" customHeight="1"/>
    <row r="7852" ht="15.75" customHeight="1"/>
    <row r="7854" ht="15.75" customHeight="1"/>
    <row r="7856" ht="15.75" customHeight="1"/>
    <row r="7858" ht="15.75" customHeight="1"/>
    <row r="7860" ht="15.75" customHeight="1"/>
    <row r="7862" ht="15.75" customHeight="1"/>
    <row r="7864" ht="15.75" customHeight="1"/>
    <row r="7866" ht="15.75" customHeight="1"/>
    <row r="7868" ht="15.75" customHeight="1"/>
    <row r="7870" ht="15.75" customHeight="1"/>
    <row r="7872" ht="15.75" customHeight="1"/>
    <row r="7874" ht="15.75" customHeight="1"/>
    <row r="7876" ht="15.75" customHeight="1"/>
    <row r="7878" ht="15.75" customHeight="1"/>
    <row r="7880" ht="15.75" customHeight="1"/>
    <row r="7882" ht="15.75" customHeight="1"/>
    <row r="7884" ht="15.75" customHeight="1"/>
    <row r="7886" ht="15.75" customHeight="1"/>
    <row r="7888" ht="15.75" customHeight="1"/>
    <row r="7890" ht="15.75" customHeight="1"/>
    <row r="7892" ht="15.75" customHeight="1"/>
    <row r="7894" ht="15.75" customHeight="1"/>
    <row r="7896" ht="15.75" customHeight="1"/>
    <row r="7898" ht="15.75" customHeight="1"/>
    <row r="7900" ht="15.75" customHeight="1"/>
    <row r="7902" ht="15.75" customHeight="1"/>
    <row r="7904" ht="15.75" customHeight="1"/>
    <row r="7906" ht="15.75" customHeight="1"/>
    <row r="7908" ht="15.75" customHeight="1"/>
    <row r="7910" ht="15.75" customHeight="1"/>
    <row r="7912" ht="15.75" customHeight="1"/>
    <row r="7914" ht="15.75" customHeight="1"/>
    <row r="7916" ht="15.75" customHeight="1"/>
    <row r="7918" ht="15.75" customHeight="1"/>
    <row r="7920" ht="15.75" customHeight="1"/>
    <row r="7922" ht="15.75" customHeight="1"/>
    <row r="7924" ht="15.75" customHeight="1"/>
    <row r="7926" ht="15.75" customHeight="1"/>
    <row r="7928" ht="15.75" customHeight="1"/>
    <row r="7930" ht="15.75" customHeight="1"/>
    <row r="7932" ht="15.75" customHeight="1"/>
    <row r="7934" ht="15.75" customHeight="1"/>
    <row r="7936" ht="15.75" customHeight="1"/>
    <row r="7938" ht="15.75" customHeight="1"/>
    <row r="7940" ht="15.75" customHeight="1"/>
    <row r="7942" ht="15.75" customHeight="1"/>
    <row r="7944" ht="15.75" customHeight="1"/>
    <row r="7946" ht="15.75" customHeight="1"/>
    <row r="7948" ht="15.75" customHeight="1"/>
    <row r="7950" ht="15.75" customHeight="1"/>
    <row r="7952" ht="15.75" customHeight="1"/>
    <row r="7954" ht="15.75" customHeight="1"/>
    <row r="7956" ht="15.75" customHeight="1"/>
    <row r="7958" ht="15.75" customHeight="1"/>
    <row r="7960" ht="15.75" customHeight="1"/>
    <row r="7962" ht="15.75" customHeight="1"/>
    <row r="7964" ht="15.75" customHeight="1"/>
    <row r="7966" ht="15.75" customHeight="1"/>
    <row r="7968" ht="15.75" customHeight="1"/>
    <row r="7970" ht="15.75" customHeight="1"/>
    <row r="7972" ht="15.75" customHeight="1"/>
    <row r="7974" ht="15.75" customHeight="1"/>
    <row r="7976" ht="15.75" customHeight="1"/>
    <row r="7978" ht="15.75" customHeight="1"/>
    <row r="7980" ht="15.75" customHeight="1"/>
    <row r="7982" ht="15.75" customHeight="1"/>
    <row r="7984" ht="15.75" customHeight="1"/>
    <row r="7986" ht="15.75" customHeight="1"/>
    <row r="7988" ht="15.75" customHeight="1"/>
    <row r="7990" ht="15.75" customHeight="1"/>
    <row r="7992" ht="15.75" customHeight="1"/>
    <row r="7994" ht="15.75" customHeight="1"/>
    <row r="7996" ht="15.75" customHeight="1"/>
    <row r="7998" ht="15.75" customHeight="1"/>
    <row r="8000" ht="15.75" customHeight="1"/>
    <row r="8002" ht="15.75" customHeight="1"/>
    <row r="8004" ht="15.75" customHeight="1"/>
    <row r="8006" ht="15.75" customHeight="1"/>
    <row r="8008" ht="15.75" customHeight="1"/>
    <row r="8010" ht="15.75" customHeight="1"/>
    <row r="8012" ht="15.75" customHeight="1"/>
    <row r="8014" ht="15.75" customHeight="1"/>
    <row r="8016" ht="15.75" customHeight="1"/>
    <row r="8018" ht="15.75" customHeight="1"/>
    <row r="8020" ht="15.75" customHeight="1"/>
    <row r="8022" ht="15.75" customHeight="1"/>
    <row r="8024" ht="15.75" customHeight="1"/>
    <row r="8026" ht="15.75" customHeight="1"/>
    <row r="8028" ht="15.75" customHeight="1"/>
    <row r="8030" ht="15.75" customHeight="1"/>
    <row r="8032" ht="15.75" customHeight="1"/>
    <row r="8034" ht="15.75" customHeight="1"/>
    <row r="8036" ht="15.75" customHeight="1"/>
    <row r="8038" ht="15.75" customHeight="1"/>
    <row r="8040" ht="15.75" customHeight="1"/>
    <row r="8042" ht="15.75" customHeight="1"/>
    <row r="8044" ht="15.75" customHeight="1"/>
    <row r="8046" ht="15.75" customHeight="1"/>
    <row r="8048" ht="15.75" customHeight="1"/>
    <row r="8050" ht="15.75" customHeight="1"/>
    <row r="8052" ht="15.75" customHeight="1"/>
    <row r="8054" ht="15.75" customHeight="1"/>
    <row r="8056" ht="15.75" customHeight="1"/>
    <row r="8058" ht="15.75" customHeight="1"/>
    <row r="8060" ht="15.75" customHeight="1"/>
    <row r="8062" ht="15.75" customHeight="1"/>
    <row r="8064" ht="15.75" customHeight="1"/>
    <row r="8066" ht="15.75" customHeight="1"/>
    <row r="8068" ht="15.75" customHeight="1"/>
    <row r="8070" ht="15.75" customHeight="1"/>
    <row r="8072" ht="15.75" customHeight="1"/>
    <row r="8074" ht="15.75" customHeight="1"/>
    <row r="8076" ht="15.75" customHeight="1"/>
    <row r="8078" ht="15.75" customHeight="1"/>
    <row r="8080" ht="15.75" customHeight="1"/>
    <row r="8082" ht="15.75" customHeight="1"/>
    <row r="8084" ht="15.75" customHeight="1"/>
    <row r="8086" ht="15.75" customHeight="1"/>
    <row r="8088" ht="15.75" customHeight="1"/>
    <row r="8090" ht="15.75" customHeight="1"/>
    <row r="8092" ht="15.75" customHeight="1"/>
    <row r="8094" ht="15.75" customHeight="1"/>
    <row r="8096" ht="15.75" customHeight="1"/>
    <row r="8098" ht="15.75" customHeight="1"/>
    <row r="8100" ht="15.75" customHeight="1"/>
    <row r="8102" ht="15.75" customHeight="1"/>
    <row r="8104" ht="15.75" customHeight="1"/>
    <row r="8106" ht="15.75" customHeight="1"/>
    <row r="8108" ht="15.75" customHeight="1"/>
    <row r="8110" ht="15.75" customHeight="1"/>
    <row r="8112" ht="15.75" customHeight="1"/>
    <row r="8114" ht="15.75" customHeight="1"/>
    <row r="8116" ht="15.75" customHeight="1"/>
    <row r="8118" ht="15.75" customHeight="1"/>
    <row r="8120" ht="15.75" customHeight="1"/>
    <row r="8122" ht="15.75" customHeight="1"/>
    <row r="8124" ht="15.75" customHeight="1"/>
    <row r="8126" ht="15.75" customHeight="1"/>
    <row r="8128" ht="15.75" customHeight="1"/>
    <row r="8130" ht="15.75" customHeight="1"/>
    <row r="8132" ht="15.75" customHeight="1"/>
    <row r="8134" ht="15.75" customHeight="1"/>
    <row r="8136" ht="15.75" customHeight="1"/>
    <row r="8138" ht="15.75" customHeight="1"/>
    <row r="8140" ht="15.75" customHeight="1"/>
    <row r="8142" ht="15.75" customHeight="1"/>
    <row r="8144" ht="15.75" customHeight="1"/>
    <row r="8146" ht="15.75" customHeight="1"/>
    <row r="8148" ht="15.75" customHeight="1"/>
    <row r="8150" ht="15.75" customHeight="1"/>
    <row r="8152" ht="15.75" customHeight="1"/>
    <row r="8154" ht="15.75" customHeight="1"/>
    <row r="8156" ht="15.75" customHeight="1"/>
    <row r="8158" ht="15.75" customHeight="1"/>
    <row r="8160" ht="15.75" customHeight="1"/>
    <row r="8162" ht="15.75" customHeight="1"/>
    <row r="8164" ht="15.75" customHeight="1"/>
    <row r="8166" ht="15.75" customHeight="1"/>
    <row r="8168" ht="15.75" customHeight="1"/>
    <row r="8170" ht="15.75" customHeight="1"/>
    <row r="8172" ht="15.75" customHeight="1"/>
    <row r="8174" ht="15.75" customHeight="1"/>
    <row r="8176" ht="15.75" customHeight="1"/>
    <row r="8178" ht="15.75" customHeight="1"/>
    <row r="8180" ht="15.75" customHeight="1"/>
    <row r="8182" ht="15.75" customHeight="1"/>
    <row r="8184" ht="15.75" customHeight="1"/>
    <row r="8186" ht="15.75" customHeight="1"/>
    <row r="8188" ht="15.75" customHeight="1"/>
    <row r="8190" ht="15.75" customHeight="1"/>
    <row r="8192" ht="15.75" customHeight="1"/>
    <row r="8194" ht="15.75" customHeight="1"/>
    <row r="8196" ht="15.75" customHeight="1"/>
    <row r="8198" ht="15.75" customHeight="1"/>
    <row r="8200" ht="15.75" customHeight="1"/>
    <row r="8202" ht="15.75" customHeight="1"/>
    <row r="8204" ht="15.75" customHeight="1"/>
    <row r="8206" ht="15.75" customHeight="1"/>
    <row r="8208" ht="15.75" customHeight="1"/>
    <row r="8210" ht="15.75" customHeight="1"/>
    <row r="8212" ht="15.75" customHeight="1"/>
    <row r="8214" ht="15.75" customHeight="1"/>
    <row r="8216" ht="15.75" customHeight="1"/>
    <row r="8218" ht="15.75" customHeight="1"/>
    <row r="8220" ht="15.75" customHeight="1"/>
    <row r="8222" ht="15.75" customHeight="1"/>
    <row r="8224" ht="15.75" customHeight="1"/>
    <row r="8226" ht="15.75" customHeight="1"/>
    <row r="8228" ht="15.75" customHeight="1"/>
    <row r="8230" ht="15.75" customHeight="1"/>
    <row r="8232" ht="15.75" customHeight="1"/>
    <row r="8234" ht="15.75" customHeight="1"/>
    <row r="8236" ht="15.75" customHeight="1"/>
    <row r="8238" ht="15.75" customHeight="1"/>
    <row r="8240" ht="15.75" customHeight="1"/>
    <row r="8242" ht="15.75" customHeight="1"/>
    <row r="8244" ht="15.75" customHeight="1"/>
    <row r="8246" ht="15.75" customHeight="1"/>
    <row r="8248" ht="15.75" customHeight="1"/>
    <row r="8250" ht="15.75" customHeight="1"/>
    <row r="8252" ht="15.75" customHeight="1"/>
    <row r="8254" ht="15.75" customHeight="1"/>
    <row r="8256" ht="15.75" customHeight="1"/>
    <row r="8258" ht="15.75" customHeight="1"/>
    <row r="8260" ht="15.75" customHeight="1"/>
    <row r="8262" ht="15.75" customHeight="1"/>
    <row r="8264" ht="15.75" customHeight="1"/>
    <row r="8266" ht="15.75" customHeight="1"/>
    <row r="8268" ht="15.75" customHeight="1"/>
    <row r="8270" ht="15.75" customHeight="1"/>
    <row r="8272" ht="15.75" customHeight="1"/>
    <row r="8274" ht="15.75" customHeight="1"/>
    <row r="8276" ht="15.75" customHeight="1"/>
    <row r="8278" ht="15.75" customHeight="1"/>
    <row r="8280" ht="15.75" customHeight="1"/>
    <row r="8282" ht="15.75" customHeight="1"/>
    <row r="8284" ht="15.75" customHeight="1"/>
    <row r="8286" ht="15.75" customHeight="1"/>
    <row r="8288" ht="15.75" customHeight="1"/>
    <row r="8290" ht="15.75" customHeight="1"/>
    <row r="8292" ht="15.75" customHeight="1"/>
    <row r="8294" ht="15.75" customHeight="1"/>
    <row r="8296" ht="15.75" customHeight="1"/>
    <row r="8298" ht="15.75" customHeight="1"/>
    <row r="8300" ht="15.75" customHeight="1"/>
    <row r="8302" ht="15.75" customHeight="1"/>
    <row r="8304" ht="15.75" customHeight="1"/>
    <row r="8306" ht="15.75" customHeight="1"/>
    <row r="8308" ht="15.75" customHeight="1"/>
    <row r="8310" ht="15.75" customHeight="1"/>
    <row r="8312" ht="15.75" customHeight="1"/>
    <row r="8314" ht="15.75" customHeight="1"/>
    <row r="8316" ht="15.75" customHeight="1"/>
    <row r="8318" ht="15.75" customHeight="1"/>
    <row r="8320" ht="15.75" customHeight="1"/>
    <row r="8322" ht="15.75" customHeight="1"/>
    <row r="8324" ht="15.75" customHeight="1"/>
    <row r="8326" ht="15.75" customHeight="1"/>
    <row r="8328" ht="15.75" customHeight="1"/>
    <row r="8330" ht="15.75" customHeight="1"/>
    <row r="8332" ht="15.75" customHeight="1"/>
    <row r="8334" ht="15.75" customHeight="1"/>
    <row r="8336" ht="15.75" customHeight="1"/>
    <row r="8338" ht="15.75" customHeight="1"/>
    <row r="8340" ht="15.75" customHeight="1"/>
    <row r="8342" ht="15.75" customHeight="1"/>
    <row r="8344" ht="15.75" customHeight="1"/>
    <row r="8346" ht="15.75" customHeight="1"/>
    <row r="8348" ht="15.75" customHeight="1"/>
    <row r="8350" ht="15.75" customHeight="1"/>
    <row r="8352" ht="15.75" customHeight="1"/>
    <row r="8354" ht="15.75" customHeight="1"/>
    <row r="8356" ht="15.75" customHeight="1"/>
    <row r="8358" ht="15.75" customHeight="1"/>
    <row r="8360" ht="15.75" customHeight="1"/>
    <row r="8362" ht="15.75" customHeight="1"/>
    <row r="8364" ht="15.75" customHeight="1"/>
    <row r="8366" ht="15.75" customHeight="1"/>
    <row r="8368" ht="15.75" customHeight="1"/>
    <row r="8370" ht="15.75" customHeight="1"/>
    <row r="8372" ht="15.75" customHeight="1"/>
    <row r="8374" ht="15.75" customHeight="1"/>
    <row r="8376" ht="15.75" customHeight="1"/>
    <row r="8378" ht="15.75" customHeight="1"/>
    <row r="8380" ht="15.75" customHeight="1"/>
    <row r="8382" ht="15.75" customHeight="1"/>
    <row r="8384" ht="15.75" customHeight="1"/>
    <row r="8386" ht="15.75" customHeight="1"/>
    <row r="8388" ht="15.75" customHeight="1"/>
    <row r="8390" ht="15.75" customHeight="1"/>
    <row r="8392" ht="15.75" customHeight="1"/>
    <row r="8394" ht="15.75" customHeight="1"/>
    <row r="8396" ht="15.75" customHeight="1"/>
    <row r="8398" ht="15.75" customHeight="1"/>
    <row r="8400" ht="15.75" customHeight="1"/>
    <row r="8402" ht="15.75" customHeight="1"/>
    <row r="8404" ht="15.75" customHeight="1"/>
    <row r="8406" ht="15.75" customHeight="1"/>
    <row r="8408" ht="15.75" customHeight="1"/>
    <row r="8410" ht="15.75" customHeight="1"/>
    <row r="8412" ht="15.75" customHeight="1"/>
    <row r="8414" ht="15.75" customHeight="1"/>
    <row r="8416" ht="15.75" customHeight="1"/>
    <row r="8418" ht="15.75" customHeight="1"/>
    <row r="8420" ht="15.75" customHeight="1"/>
    <row r="8422" ht="15.75" customHeight="1"/>
    <row r="8424" ht="15.75" customHeight="1"/>
    <row r="8426" ht="15.75" customHeight="1"/>
    <row r="8428" ht="15.75" customHeight="1"/>
    <row r="8430" ht="15.75" customHeight="1"/>
    <row r="8432" ht="15.75" customHeight="1"/>
    <row r="8434" ht="15.75" customHeight="1"/>
    <row r="8436" ht="15.75" customHeight="1"/>
    <row r="8438" ht="15.75" customHeight="1"/>
    <row r="8440" ht="15.75" customHeight="1"/>
    <row r="8442" ht="15.75" customHeight="1"/>
    <row r="8444" ht="15.75" customHeight="1"/>
    <row r="8446" ht="15.75" customHeight="1"/>
    <row r="8448" ht="15.75" customHeight="1"/>
    <row r="8450" ht="15.75" customHeight="1"/>
    <row r="8452" ht="15.75" customHeight="1"/>
    <row r="8454" ht="15.75" customHeight="1"/>
    <row r="8456" ht="15.75" customHeight="1"/>
    <row r="8458" ht="15.75" customHeight="1"/>
    <row r="8460" ht="15.75" customHeight="1"/>
    <row r="8462" ht="15.75" customHeight="1"/>
    <row r="8464" ht="15.75" customHeight="1"/>
    <row r="8466" ht="15.75" customHeight="1"/>
    <row r="8468" ht="15.75" customHeight="1"/>
    <row r="8470" ht="15.75" customHeight="1"/>
    <row r="8472" ht="15.75" customHeight="1"/>
    <row r="8474" ht="15.75" customHeight="1"/>
    <row r="8476" ht="15.75" customHeight="1"/>
    <row r="8478" ht="15.75" customHeight="1"/>
    <row r="8480" ht="15.75" customHeight="1"/>
    <row r="8482" ht="15.75" customHeight="1"/>
    <row r="8484" ht="15.75" customHeight="1"/>
    <row r="8486" ht="15.75" customHeight="1"/>
    <row r="8488" ht="15.75" customHeight="1"/>
    <row r="8490" ht="15.75" customHeight="1"/>
    <row r="8492" ht="15.75" customHeight="1"/>
    <row r="8494" ht="15.75" customHeight="1"/>
    <row r="8496" ht="15.75" customHeight="1"/>
    <row r="8498" ht="15.75" customHeight="1"/>
    <row r="8500" ht="15.75" customHeight="1"/>
    <row r="8502" ht="15.75" customHeight="1"/>
    <row r="8504" ht="15.75" customHeight="1"/>
    <row r="8506" ht="15.75" customHeight="1"/>
    <row r="8508" ht="15.75" customHeight="1"/>
    <row r="8510" ht="15.75" customHeight="1"/>
    <row r="8512" ht="15.75" customHeight="1"/>
    <row r="8514" ht="15.75" customHeight="1"/>
    <row r="8516" ht="15.75" customHeight="1"/>
    <row r="8518" ht="15.75" customHeight="1"/>
    <row r="8520" ht="15.75" customHeight="1"/>
    <row r="8522" ht="15.75" customHeight="1"/>
    <row r="8524" ht="15.75" customHeight="1"/>
    <row r="8526" ht="15.75" customHeight="1"/>
    <row r="8528" ht="15.75" customHeight="1"/>
    <row r="8530" ht="15.75" customHeight="1"/>
    <row r="8532" ht="15.75" customHeight="1"/>
    <row r="8534" ht="15.75" customHeight="1"/>
    <row r="8536" ht="15.75" customHeight="1"/>
    <row r="8538" ht="15.75" customHeight="1"/>
    <row r="8540" ht="15.75" customHeight="1"/>
    <row r="8542" ht="15.75" customHeight="1"/>
    <row r="8544" ht="15.75" customHeight="1"/>
    <row r="8546" ht="15.75" customHeight="1"/>
    <row r="8548" ht="15.75" customHeight="1"/>
    <row r="8550" ht="15.75" customHeight="1"/>
    <row r="8552" ht="15.75" customHeight="1"/>
    <row r="8554" ht="15.75" customHeight="1"/>
    <row r="8556" ht="15.75" customHeight="1"/>
    <row r="8558" ht="15.75" customHeight="1"/>
    <row r="8560" ht="15.75" customHeight="1"/>
    <row r="8562" ht="15.75" customHeight="1"/>
    <row r="8564" ht="15.75" customHeight="1"/>
    <row r="8566" ht="15.75" customHeight="1"/>
    <row r="8568" ht="15.75" customHeight="1"/>
    <row r="8570" ht="15.75" customHeight="1"/>
    <row r="8572" ht="15.75" customHeight="1"/>
    <row r="8574" ht="15.75" customHeight="1"/>
    <row r="8576" ht="15.75" customHeight="1"/>
    <row r="8578" ht="15.75" customHeight="1"/>
    <row r="8580" ht="15.75" customHeight="1"/>
    <row r="8582" ht="15.75" customHeight="1"/>
    <row r="8584" ht="15.75" customHeight="1"/>
    <row r="8586" ht="15.75" customHeight="1"/>
    <row r="8588" ht="15.75" customHeight="1"/>
    <row r="8590" ht="15.75" customHeight="1"/>
    <row r="8592" ht="15.75" customHeight="1"/>
    <row r="8594" ht="15.75" customHeight="1"/>
    <row r="8596" ht="15.75" customHeight="1"/>
    <row r="8598" ht="15.75" customHeight="1"/>
    <row r="8600" ht="15.75" customHeight="1"/>
    <row r="8602" ht="15.75" customHeight="1"/>
    <row r="8604" ht="15.75" customHeight="1"/>
    <row r="8606" ht="15.75" customHeight="1"/>
    <row r="8608" ht="15.75" customHeight="1"/>
    <row r="8610" ht="15.75" customHeight="1"/>
    <row r="8612" ht="15.75" customHeight="1"/>
    <row r="8614" ht="15.75" customHeight="1"/>
    <row r="8616" ht="15.75" customHeight="1"/>
    <row r="8618" ht="15.75" customHeight="1"/>
    <row r="8620" ht="15.75" customHeight="1"/>
    <row r="8622" ht="15.75" customHeight="1"/>
    <row r="8624" ht="15.75" customHeight="1"/>
    <row r="8626" ht="15.75" customHeight="1"/>
    <row r="8628" ht="15.75" customHeight="1"/>
    <row r="8630" ht="15.75" customHeight="1"/>
    <row r="8632" ht="15.75" customHeight="1"/>
    <row r="8634" ht="15.75" customHeight="1"/>
    <row r="8636" ht="15.75" customHeight="1"/>
    <row r="8638" ht="15.75" customHeight="1"/>
    <row r="8640" ht="15.75" customHeight="1"/>
    <row r="8642" ht="15.75" customHeight="1"/>
    <row r="8644" ht="15.75" customHeight="1"/>
    <row r="8646" ht="15.75" customHeight="1"/>
    <row r="8648" ht="15.75" customHeight="1"/>
    <row r="8650" ht="15.75" customHeight="1"/>
    <row r="8652" ht="15.75" customHeight="1"/>
    <row r="8654" ht="15.75" customHeight="1"/>
    <row r="8656" ht="15.75" customHeight="1"/>
    <row r="8658" ht="15.75" customHeight="1"/>
    <row r="8660" ht="15.75" customHeight="1"/>
    <row r="8662" ht="15.75" customHeight="1"/>
    <row r="8664" ht="15.75" customHeight="1"/>
    <row r="8666" ht="15.75" customHeight="1"/>
    <row r="8668" ht="15.75" customHeight="1"/>
    <row r="8670" ht="15.75" customHeight="1"/>
    <row r="8672" ht="15.75" customHeight="1"/>
    <row r="8674" ht="15.75" customHeight="1"/>
    <row r="8676" ht="15.75" customHeight="1"/>
    <row r="8678" ht="15.75" customHeight="1"/>
    <row r="8680" ht="15.75" customHeight="1"/>
    <row r="8682" ht="15.75" customHeight="1"/>
    <row r="8684" ht="15.75" customHeight="1"/>
    <row r="8686" ht="15.75" customHeight="1"/>
    <row r="8688" ht="15.75" customHeight="1"/>
    <row r="8690" ht="15.75" customHeight="1"/>
    <row r="8692" ht="15.75" customHeight="1"/>
    <row r="8694" ht="15.75" customHeight="1"/>
    <row r="8696" ht="15.75" customHeight="1"/>
    <row r="8698" ht="15.75" customHeight="1"/>
    <row r="8700" ht="15.75" customHeight="1"/>
    <row r="8702" ht="15.75" customHeight="1"/>
    <row r="8704" ht="15.75" customHeight="1"/>
    <row r="8706" ht="15.75" customHeight="1"/>
    <row r="8708" ht="15.75" customHeight="1"/>
    <row r="8710" ht="15.75" customHeight="1"/>
    <row r="8712" ht="15.75" customHeight="1"/>
    <row r="8714" ht="15.75" customHeight="1"/>
    <row r="8716" ht="15.75" customHeight="1"/>
    <row r="8718" ht="15.75" customHeight="1"/>
    <row r="8720" ht="15.75" customHeight="1"/>
    <row r="8722" ht="15.75" customHeight="1"/>
    <row r="8724" ht="15.75" customHeight="1"/>
    <row r="8726" ht="15.75" customHeight="1"/>
    <row r="8728" ht="15.75" customHeight="1"/>
    <row r="8730" ht="15.75" customHeight="1"/>
    <row r="8732" ht="15.75" customHeight="1"/>
    <row r="8734" ht="15.75" customHeight="1"/>
    <row r="8736" ht="15.75" customHeight="1"/>
    <row r="8738" ht="15.75" customHeight="1"/>
    <row r="8740" ht="15.75" customHeight="1"/>
    <row r="8742" ht="15.75" customHeight="1"/>
    <row r="8744" ht="15.75" customHeight="1"/>
    <row r="8746" ht="15.75" customHeight="1"/>
    <row r="8748" ht="15.75" customHeight="1"/>
    <row r="8750" ht="15.75" customHeight="1"/>
    <row r="8752" ht="15.75" customHeight="1"/>
    <row r="8754" ht="15.75" customHeight="1"/>
    <row r="8756" ht="15.75" customHeight="1"/>
    <row r="8758" ht="15.75" customHeight="1"/>
    <row r="8760" ht="15.75" customHeight="1"/>
    <row r="8762" ht="15.75" customHeight="1"/>
    <row r="8764" ht="15.75" customHeight="1"/>
    <row r="8766" ht="15.75" customHeight="1"/>
    <row r="8768" ht="15.75" customHeight="1"/>
    <row r="8770" ht="15.75" customHeight="1"/>
    <row r="8772" ht="15.75" customHeight="1"/>
    <row r="8774" ht="15.75" customHeight="1"/>
    <row r="8776" ht="15.75" customHeight="1"/>
    <row r="8778" ht="15.75" customHeight="1"/>
    <row r="8780" ht="15.75" customHeight="1"/>
    <row r="8782" ht="15.75" customHeight="1"/>
    <row r="8784" ht="15.75" customHeight="1"/>
    <row r="8786" ht="15.75" customHeight="1"/>
    <row r="8788" ht="15.75" customHeight="1"/>
    <row r="8790" ht="15.75" customHeight="1"/>
    <row r="8792" ht="15.75" customHeight="1"/>
    <row r="8794" ht="15.75" customHeight="1"/>
    <row r="8796" ht="15.75" customHeight="1"/>
    <row r="8798" ht="15.75" customHeight="1"/>
    <row r="8800" ht="15.75" customHeight="1"/>
    <row r="8802" ht="15.75" customHeight="1"/>
    <row r="8804" ht="15.75" customHeight="1"/>
    <row r="8806" ht="15.75" customHeight="1"/>
    <row r="8808" ht="15.75" customHeight="1"/>
    <row r="8810" ht="15.75" customHeight="1"/>
    <row r="8812" ht="15.75" customHeight="1"/>
    <row r="8814" ht="15.75" customHeight="1"/>
    <row r="8816" ht="15.75" customHeight="1"/>
    <row r="8818" ht="15.75" customHeight="1"/>
    <row r="8820" ht="15.75" customHeight="1"/>
    <row r="8822" ht="15.75" customHeight="1"/>
    <row r="8824" ht="15.75" customHeight="1"/>
    <row r="8826" ht="15.75" customHeight="1"/>
    <row r="8828" ht="15.75" customHeight="1"/>
    <row r="8830" ht="15.75" customHeight="1"/>
    <row r="8832" ht="15.75" customHeight="1"/>
    <row r="8834" ht="15.75" customHeight="1"/>
    <row r="8836" ht="15.75" customHeight="1"/>
    <row r="8838" ht="15.75" customHeight="1"/>
    <row r="8840" ht="15.75" customHeight="1"/>
    <row r="8842" ht="15.75" customHeight="1"/>
    <row r="8844" ht="15.75" customHeight="1"/>
    <row r="8846" ht="15.75" customHeight="1"/>
    <row r="8848" ht="15.75" customHeight="1"/>
    <row r="8850" ht="15.75" customHeight="1"/>
    <row r="8852" ht="15.75" customHeight="1"/>
    <row r="8854" ht="15.75" customHeight="1"/>
    <row r="8856" ht="15.75" customHeight="1"/>
    <row r="8858" ht="15.75" customHeight="1"/>
    <row r="8860" ht="15.75" customHeight="1"/>
    <row r="8862" ht="15.75" customHeight="1"/>
    <row r="8864" ht="15.75" customHeight="1"/>
    <row r="8866" ht="15.75" customHeight="1"/>
    <row r="8868" ht="15.75" customHeight="1"/>
    <row r="8870" ht="15.75" customHeight="1"/>
    <row r="8872" ht="15.75" customHeight="1"/>
    <row r="8874" ht="15.75" customHeight="1"/>
    <row r="8876" ht="15.75" customHeight="1"/>
    <row r="8878" ht="15.75" customHeight="1"/>
    <row r="8880" ht="15.75" customHeight="1"/>
    <row r="8882" ht="15.75" customHeight="1"/>
    <row r="8884" ht="15.75" customHeight="1"/>
    <row r="8886" ht="15.75" customHeight="1"/>
    <row r="8888" ht="15.75" customHeight="1"/>
    <row r="8890" ht="15.75" customHeight="1"/>
    <row r="8892" ht="15.75" customHeight="1"/>
    <row r="8894" ht="15.75" customHeight="1"/>
    <row r="8896" ht="15.75" customHeight="1"/>
    <row r="8898" ht="15.75" customHeight="1"/>
    <row r="8900" ht="15.75" customHeight="1"/>
    <row r="8902" ht="15.75" customHeight="1"/>
    <row r="8904" ht="15.75" customHeight="1"/>
    <row r="8906" ht="15.75" customHeight="1"/>
    <row r="8908" ht="15.75" customHeight="1"/>
    <row r="8910" ht="15.75" customHeight="1"/>
    <row r="8912" ht="15.75" customHeight="1"/>
    <row r="8914" ht="15.75" customHeight="1"/>
    <row r="8916" ht="15.75" customHeight="1"/>
    <row r="8918" ht="15.75" customHeight="1"/>
    <row r="8920" ht="15.75" customHeight="1"/>
    <row r="8922" ht="15.75" customHeight="1"/>
    <row r="8924" ht="15.75" customHeight="1"/>
    <row r="8926" ht="15.75" customHeight="1"/>
    <row r="8928" ht="15.75" customHeight="1"/>
    <row r="8930" ht="15.75" customHeight="1"/>
    <row r="8932" ht="15.75" customHeight="1"/>
    <row r="8934" ht="15.75" customHeight="1"/>
    <row r="8936" ht="15.75" customHeight="1"/>
    <row r="8938" ht="15.75" customHeight="1"/>
    <row r="8940" ht="15.75" customHeight="1"/>
    <row r="8942" ht="15.75" customHeight="1"/>
    <row r="8944" ht="15.75" customHeight="1"/>
    <row r="8946" ht="15.75" customHeight="1"/>
    <row r="8948" ht="15.75" customHeight="1"/>
    <row r="8950" ht="15.75" customHeight="1"/>
    <row r="8952" ht="15.75" customHeight="1"/>
    <row r="8954" ht="15.75" customHeight="1"/>
    <row r="8956" ht="15.75" customHeight="1"/>
    <row r="8958" ht="15.75" customHeight="1"/>
    <row r="8960" ht="15.75" customHeight="1"/>
    <row r="8962" ht="15.75" customHeight="1"/>
    <row r="8964" ht="15.75" customHeight="1"/>
    <row r="8966" ht="15.75" customHeight="1"/>
    <row r="8968" ht="15.75" customHeight="1"/>
    <row r="8970" ht="15.75" customHeight="1"/>
    <row r="8972" ht="15.75" customHeight="1"/>
    <row r="8974" ht="15.75" customHeight="1"/>
    <row r="8976" ht="15.75" customHeight="1"/>
    <row r="8978" ht="15.75" customHeight="1"/>
    <row r="8980" ht="15.75" customHeight="1"/>
    <row r="8982" ht="15.75" customHeight="1"/>
    <row r="8984" ht="15.75" customHeight="1"/>
    <row r="8986" ht="15.75" customHeight="1"/>
    <row r="8988" ht="15.75" customHeight="1"/>
    <row r="8990" ht="15.75" customHeight="1"/>
    <row r="8992" ht="15.75" customHeight="1"/>
    <row r="8994" ht="15.75" customHeight="1"/>
    <row r="8996" ht="15.75" customHeight="1"/>
    <row r="8998" ht="15.75" customHeight="1"/>
    <row r="9000" ht="15.75" customHeight="1"/>
    <row r="9002" ht="15.75" customHeight="1"/>
    <row r="9004" ht="15.75" customHeight="1"/>
    <row r="9006" ht="15.75" customHeight="1"/>
    <row r="9008" ht="15.75" customHeight="1"/>
    <row r="9010" ht="15.75" customHeight="1"/>
    <row r="9012" ht="15.75" customHeight="1"/>
    <row r="9014" ht="15.75" customHeight="1"/>
    <row r="9016" ht="15.75" customHeight="1"/>
    <row r="9018" ht="15.75" customHeight="1"/>
    <row r="9020" ht="15.75" customHeight="1"/>
    <row r="9022" ht="15.75" customHeight="1"/>
    <row r="9024" ht="15.75" customHeight="1"/>
    <row r="9026" ht="15.75" customHeight="1"/>
    <row r="9028" ht="15.75" customHeight="1"/>
    <row r="9030" ht="15.75" customHeight="1"/>
    <row r="9032" ht="15.75" customHeight="1"/>
    <row r="9034" ht="15.75" customHeight="1"/>
    <row r="9036" ht="15.75" customHeight="1"/>
    <row r="9038" ht="15.75" customHeight="1"/>
    <row r="9040" ht="15.75" customHeight="1"/>
    <row r="9042" ht="15.75" customHeight="1"/>
    <row r="9044" ht="15.75" customHeight="1"/>
    <row r="9046" ht="15.75" customHeight="1"/>
    <row r="9048" ht="15.75" customHeight="1"/>
    <row r="9050" ht="15.75" customHeight="1"/>
    <row r="9052" ht="15.75" customHeight="1"/>
    <row r="9054" ht="15.75" customHeight="1"/>
    <row r="9056" ht="15.75" customHeight="1"/>
    <row r="9058" ht="15.75" customHeight="1"/>
    <row r="9060" ht="15.75" customHeight="1"/>
    <row r="9062" ht="15.75" customHeight="1"/>
    <row r="9064" ht="15.75" customHeight="1"/>
    <row r="9066" ht="15.75" customHeight="1"/>
    <row r="9068" ht="15.75" customHeight="1"/>
    <row r="9070" ht="15.75" customHeight="1"/>
    <row r="9072" ht="15.75" customHeight="1"/>
    <row r="9074" ht="15.75" customHeight="1"/>
    <row r="9076" ht="15.75" customHeight="1"/>
    <row r="9078" ht="15.75" customHeight="1"/>
    <row r="9080" ht="15.75" customHeight="1"/>
    <row r="9082" ht="15.75" customHeight="1"/>
    <row r="9084" ht="15.75" customHeight="1"/>
    <row r="9086" ht="15.75" customHeight="1"/>
    <row r="9088" ht="15.75" customHeight="1"/>
    <row r="9090" ht="15.75" customHeight="1"/>
    <row r="9092" ht="15.75" customHeight="1"/>
    <row r="9094" ht="15.75" customHeight="1"/>
    <row r="9096" ht="15.75" customHeight="1"/>
    <row r="9098" ht="15.75" customHeight="1"/>
    <row r="9100" ht="15.75" customHeight="1"/>
    <row r="9102" ht="15.75" customHeight="1"/>
    <row r="9104" ht="15.75" customHeight="1"/>
    <row r="9106" ht="15.75" customHeight="1"/>
    <row r="9108" ht="15.75" customHeight="1"/>
    <row r="9110" ht="15.75" customHeight="1"/>
    <row r="9112" ht="15.75" customHeight="1"/>
    <row r="9114" ht="15.75" customHeight="1"/>
    <row r="9116" ht="15.75" customHeight="1"/>
    <row r="9118" ht="15.75" customHeight="1"/>
    <row r="9120" ht="15.75" customHeight="1"/>
    <row r="9122" ht="15.75" customHeight="1"/>
    <row r="9124" ht="15.75" customHeight="1"/>
    <row r="9126" ht="15.75" customHeight="1"/>
    <row r="9128" ht="15.75" customHeight="1"/>
    <row r="9130" ht="15.75" customHeight="1"/>
    <row r="9132" ht="15.75" customHeight="1"/>
    <row r="9134" ht="15.75" customHeight="1"/>
    <row r="9136" ht="15.75" customHeight="1"/>
    <row r="9138" ht="15.75" customHeight="1"/>
    <row r="9140" ht="15.75" customHeight="1"/>
    <row r="9142" ht="15.75" customHeight="1"/>
    <row r="9144" ht="15.75" customHeight="1"/>
    <row r="9146" ht="15.75" customHeight="1"/>
    <row r="9148" ht="15.75" customHeight="1"/>
    <row r="9150" ht="15.75" customHeight="1"/>
    <row r="9152" ht="15.75" customHeight="1"/>
    <row r="9154" ht="15.75" customHeight="1"/>
    <row r="9156" ht="15.75" customHeight="1"/>
    <row r="9158" ht="15.75" customHeight="1"/>
    <row r="9160" ht="15.75" customHeight="1"/>
    <row r="9162" ht="15.75" customHeight="1"/>
    <row r="9164" ht="15.75" customHeight="1"/>
    <row r="9166" ht="15.75" customHeight="1"/>
    <row r="9168" ht="15.75" customHeight="1"/>
    <row r="9170" ht="15.75" customHeight="1"/>
    <row r="9172" ht="15.75" customHeight="1"/>
    <row r="9174" ht="15.75" customHeight="1"/>
    <row r="9176" ht="15.75" customHeight="1"/>
    <row r="9178" ht="15.75" customHeight="1"/>
    <row r="9180" ht="15.75" customHeight="1"/>
    <row r="9182" ht="15.75" customHeight="1"/>
    <row r="9184" ht="15.75" customHeight="1"/>
    <row r="9186" ht="15.75" customHeight="1"/>
    <row r="9188" ht="15.75" customHeight="1"/>
    <row r="9190" ht="15.75" customHeight="1"/>
    <row r="9192" ht="15.75" customHeight="1"/>
    <row r="9194" ht="15.75" customHeight="1"/>
    <row r="9196" ht="15.75" customHeight="1"/>
    <row r="9198" ht="15.75" customHeight="1"/>
    <row r="9200" ht="15.75" customHeight="1"/>
    <row r="9202" ht="15.75" customHeight="1"/>
    <row r="9204" ht="15.75" customHeight="1"/>
    <row r="9206" ht="15.75" customHeight="1"/>
    <row r="9208" ht="15.75" customHeight="1"/>
    <row r="9210" ht="15.75" customHeight="1"/>
    <row r="9212" ht="15.75" customHeight="1"/>
    <row r="9214" ht="15.75" customHeight="1"/>
    <row r="9216" ht="15.75" customHeight="1"/>
    <row r="9218" ht="15.75" customHeight="1"/>
    <row r="9220" ht="15.75" customHeight="1"/>
    <row r="9222" ht="15.75" customHeight="1"/>
    <row r="9224" ht="15.75" customHeight="1"/>
    <row r="9226" ht="15.75" customHeight="1"/>
    <row r="9228" ht="15.75" customHeight="1"/>
    <row r="9230" ht="15.75" customHeight="1"/>
    <row r="9232" ht="15.75" customHeight="1"/>
    <row r="9234" ht="15.75" customHeight="1"/>
    <row r="9236" ht="15.75" customHeight="1"/>
    <row r="9238" ht="15.75" customHeight="1"/>
    <row r="9240" ht="15.75" customHeight="1"/>
    <row r="9242" ht="15.75" customHeight="1"/>
    <row r="9244" ht="15.75" customHeight="1"/>
    <row r="9246" ht="15.75" customHeight="1"/>
    <row r="9248" ht="15.75" customHeight="1"/>
    <row r="9250" ht="15.75" customHeight="1"/>
    <row r="9252" ht="15.75" customHeight="1"/>
    <row r="9254" ht="15.75" customHeight="1"/>
    <row r="9256" ht="15.75" customHeight="1"/>
    <row r="9258" ht="15.75" customHeight="1"/>
    <row r="9260" ht="15.75" customHeight="1"/>
    <row r="9262" ht="15.75" customHeight="1"/>
    <row r="9264" ht="15.75" customHeight="1"/>
    <row r="9266" ht="15.75" customHeight="1"/>
    <row r="9268" ht="15.75" customHeight="1"/>
    <row r="9270" ht="15.75" customHeight="1"/>
    <row r="9272" ht="15.75" customHeight="1"/>
    <row r="9274" ht="15.75" customHeight="1"/>
    <row r="9276" ht="15.75" customHeight="1"/>
    <row r="9278" ht="15.75" customHeight="1"/>
    <row r="9280" ht="15.75" customHeight="1"/>
    <row r="9282" ht="15.75" customHeight="1"/>
    <row r="9284" ht="15.75" customHeight="1"/>
    <row r="9286" ht="15.75" customHeight="1"/>
    <row r="9288" ht="15.75" customHeight="1"/>
    <row r="9290" ht="15.75" customHeight="1"/>
    <row r="9292" ht="15.75" customHeight="1"/>
    <row r="9294" ht="15.75" customHeight="1"/>
    <row r="9296" ht="15.75" customHeight="1"/>
    <row r="9298" ht="15.75" customHeight="1"/>
    <row r="9300" ht="15.75" customHeight="1"/>
    <row r="9302" ht="15.75" customHeight="1"/>
    <row r="9304" ht="15.75" customHeight="1"/>
    <row r="9306" ht="15.75" customHeight="1"/>
    <row r="9308" ht="15.75" customHeight="1"/>
    <row r="9310" ht="15.75" customHeight="1"/>
    <row r="9312" ht="15.75" customHeight="1"/>
    <row r="9314" ht="15.75" customHeight="1"/>
    <row r="9316" ht="15.75" customHeight="1"/>
    <row r="9318" ht="15.75" customHeight="1"/>
    <row r="9320" ht="15.75" customHeight="1"/>
    <row r="9322" ht="15.75" customHeight="1"/>
    <row r="9324" ht="15.75" customHeight="1"/>
    <row r="9326" ht="15.75" customHeight="1"/>
    <row r="9328" ht="15.75" customHeight="1"/>
    <row r="9330" ht="15.75" customHeight="1"/>
    <row r="9332" ht="15.75" customHeight="1"/>
    <row r="9334" ht="15.75" customHeight="1"/>
    <row r="9336" ht="15.75" customHeight="1"/>
    <row r="9338" ht="15.75" customHeight="1"/>
    <row r="9340" ht="15.75" customHeight="1"/>
    <row r="9342" ht="15.75" customHeight="1"/>
    <row r="9344" ht="15.75" customHeight="1"/>
    <row r="9346" ht="15.75" customHeight="1"/>
    <row r="9348" ht="15.75" customHeight="1"/>
    <row r="9350" ht="15.75" customHeight="1"/>
    <row r="9352" ht="15.75" customHeight="1"/>
    <row r="9354" ht="15.75" customHeight="1"/>
    <row r="9356" ht="15.75" customHeight="1"/>
    <row r="9358" ht="15.75" customHeight="1"/>
    <row r="9360" ht="15.75" customHeight="1"/>
    <row r="9362" ht="15.75" customHeight="1"/>
    <row r="9364" ht="15.75" customHeight="1"/>
    <row r="9366" ht="15.75" customHeight="1"/>
    <row r="9368" ht="15.75" customHeight="1"/>
    <row r="9370" ht="15.75" customHeight="1"/>
    <row r="9372" ht="15.75" customHeight="1"/>
    <row r="9374" ht="15.75" customHeight="1"/>
    <row r="9376" ht="15.75" customHeight="1"/>
    <row r="9378" ht="15.75" customHeight="1"/>
    <row r="9380" ht="15.75" customHeight="1"/>
    <row r="9382" ht="15.75" customHeight="1"/>
    <row r="9384" ht="15.75" customHeight="1"/>
    <row r="9386" ht="15.75" customHeight="1"/>
    <row r="9388" ht="15.75" customHeight="1"/>
    <row r="9390" ht="15.75" customHeight="1"/>
    <row r="9392" ht="15.75" customHeight="1"/>
    <row r="9394" ht="15.75" customHeight="1"/>
    <row r="9396" ht="15.75" customHeight="1"/>
    <row r="9398" ht="15.75" customHeight="1"/>
    <row r="9400" ht="15.75" customHeight="1"/>
    <row r="9402" ht="15.75" customHeight="1"/>
    <row r="9404" ht="15.75" customHeight="1"/>
    <row r="9406" ht="15.75" customHeight="1"/>
    <row r="9408" ht="15.75" customHeight="1"/>
    <row r="9410" ht="15.75" customHeight="1"/>
    <row r="9412" ht="15.75" customHeight="1"/>
    <row r="9414" ht="15.75" customHeight="1"/>
    <row r="9416" ht="15.75" customHeight="1"/>
    <row r="9418" ht="15.75" customHeight="1"/>
    <row r="9420" ht="15.75" customHeight="1"/>
    <row r="9422" ht="15.75" customHeight="1"/>
    <row r="9424" ht="15.75" customHeight="1"/>
    <row r="9426" ht="15.75" customHeight="1"/>
    <row r="9428" ht="15.75" customHeight="1"/>
    <row r="9430" ht="15.75" customHeight="1"/>
    <row r="9432" ht="15.75" customHeight="1"/>
    <row r="9434" ht="15.75" customHeight="1"/>
    <row r="9436" ht="15.75" customHeight="1"/>
    <row r="9438" ht="15.75" customHeight="1"/>
    <row r="9440" ht="15.75" customHeight="1"/>
    <row r="9442" ht="15.75" customHeight="1"/>
    <row r="9444" ht="15.75" customHeight="1"/>
    <row r="9446" ht="15.75" customHeight="1"/>
    <row r="9448" ht="15.75" customHeight="1"/>
    <row r="9450" ht="15.75" customHeight="1"/>
    <row r="9452" ht="15.75" customHeight="1"/>
    <row r="9454" ht="15.75" customHeight="1"/>
    <row r="9456" ht="15.75" customHeight="1"/>
    <row r="9458" ht="15.75" customHeight="1"/>
    <row r="9460" ht="15.75" customHeight="1"/>
    <row r="9462" ht="15.75" customHeight="1"/>
    <row r="9464" ht="15.75" customHeight="1"/>
    <row r="9466" ht="15.75" customHeight="1"/>
    <row r="9468" ht="15.75" customHeight="1"/>
    <row r="9470" ht="15.75" customHeight="1"/>
    <row r="9472" ht="15.75" customHeight="1"/>
    <row r="9474" ht="15.75" customHeight="1"/>
    <row r="9476" ht="15.75" customHeight="1"/>
    <row r="9478" ht="15.75" customHeight="1"/>
    <row r="9480" ht="15.75" customHeight="1"/>
    <row r="9482" ht="15.75" customHeight="1"/>
    <row r="9484" ht="15.75" customHeight="1"/>
    <row r="9486" ht="15.75" customHeight="1"/>
    <row r="9488" ht="15.75" customHeight="1"/>
    <row r="9490" ht="15.75" customHeight="1"/>
    <row r="9492" ht="15.75" customHeight="1"/>
    <row r="9494" ht="15.75" customHeight="1"/>
    <row r="9496" ht="15.75" customHeight="1"/>
    <row r="9498" ht="15.75" customHeight="1"/>
    <row r="9500" ht="15.75" customHeight="1"/>
    <row r="9502" ht="15.75" customHeight="1"/>
    <row r="9504" ht="15.75" customHeight="1"/>
    <row r="9506" ht="15.75" customHeight="1"/>
    <row r="9508" ht="15.75" customHeight="1"/>
    <row r="9510" ht="15.75" customHeight="1"/>
    <row r="9512" ht="15.75" customHeight="1"/>
    <row r="9514" ht="15.75" customHeight="1"/>
    <row r="9516" ht="15.75" customHeight="1"/>
    <row r="9518" ht="15.75" customHeight="1"/>
    <row r="9520" ht="15.75" customHeight="1"/>
    <row r="9522" ht="15.75" customHeight="1"/>
    <row r="9524" ht="15.75" customHeight="1"/>
    <row r="9526" ht="15.75" customHeight="1"/>
    <row r="9528" ht="15.75" customHeight="1"/>
    <row r="9530" ht="15.75" customHeight="1"/>
    <row r="9532" ht="15.75" customHeight="1"/>
    <row r="9534" ht="15.75" customHeight="1"/>
    <row r="9536" ht="15.75" customHeight="1"/>
    <row r="9538" ht="15.75" customHeight="1"/>
    <row r="9540" ht="15.75" customHeight="1"/>
    <row r="9542" ht="15.75" customHeight="1"/>
    <row r="9544" ht="15.75" customHeight="1"/>
    <row r="9546" ht="15.75" customHeight="1"/>
    <row r="9548" ht="15.75" customHeight="1"/>
    <row r="9550" ht="15.75" customHeight="1"/>
    <row r="9552" ht="15.75" customHeight="1"/>
    <row r="9554" ht="15.75" customHeight="1"/>
    <row r="9556" ht="15.75" customHeight="1"/>
    <row r="9558" ht="15.75" customHeight="1"/>
    <row r="9560" ht="15.75" customHeight="1"/>
    <row r="9562" ht="15.75" customHeight="1"/>
    <row r="9564" ht="15.75" customHeight="1"/>
    <row r="9566" ht="15.75" customHeight="1"/>
    <row r="9568" ht="15.75" customHeight="1"/>
    <row r="9570" ht="15.75" customHeight="1"/>
    <row r="9572" ht="15.75" customHeight="1"/>
    <row r="9574" ht="15.75" customHeight="1"/>
    <row r="9576" ht="15.75" customHeight="1"/>
    <row r="9578" ht="15.75" customHeight="1"/>
    <row r="9580" ht="15.75" customHeight="1"/>
    <row r="9582" ht="15.75" customHeight="1"/>
    <row r="9584" ht="15.75" customHeight="1"/>
    <row r="9586" ht="15.75" customHeight="1"/>
    <row r="9588" ht="15.75" customHeight="1"/>
    <row r="9590" ht="15.75" customHeight="1"/>
    <row r="9592" ht="15.75" customHeight="1"/>
    <row r="9594" ht="15.75" customHeight="1"/>
    <row r="9596" ht="15.75" customHeight="1"/>
    <row r="9598" ht="15.75" customHeight="1"/>
    <row r="9600" ht="15.75" customHeight="1"/>
    <row r="9602" ht="15.75" customHeight="1"/>
    <row r="9604" ht="15.75" customHeight="1"/>
    <row r="9606" ht="15.75" customHeight="1"/>
    <row r="9608" ht="15.75" customHeight="1"/>
    <row r="9610" ht="15.75" customHeight="1"/>
    <row r="9612" ht="15.75" customHeight="1"/>
    <row r="9614" ht="15.75" customHeight="1"/>
    <row r="9616" ht="15.75" customHeight="1"/>
    <row r="9618" ht="15.75" customHeight="1"/>
    <row r="9620" ht="15.75" customHeight="1"/>
    <row r="9622" ht="15.75" customHeight="1"/>
    <row r="9624" ht="15.75" customHeight="1"/>
    <row r="9626" ht="15.75" customHeight="1"/>
    <row r="9628" ht="15.75" customHeight="1"/>
    <row r="9630" ht="15.75" customHeight="1"/>
    <row r="9632" ht="15.75" customHeight="1"/>
    <row r="9634" ht="15.75" customHeight="1"/>
    <row r="9636" ht="15.75" customHeight="1"/>
    <row r="9638" ht="15.75" customHeight="1"/>
    <row r="9640" ht="15.75" customHeight="1"/>
    <row r="9642" ht="15.75" customHeight="1"/>
    <row r="9644" ht="15.75" customHeight="1"/>
    <row r="9646" ht="15.75" customHeight="1"/>
    <row r="9648" ht="15.75" customHeight="1"/>
    <row r="9650" ht="15.75" customHeight="1"/>
    <row r="9652" ht="15.75" customHeight="1"/>
    <row r="9654" ht="15.75" customHeight="1"/>
    <row r="9656" ht="15.75" customHeight="1"/>
    <row r="9658" ht="15.75" customHeight="1"/>
    <row r="9660" ht="15.75" customHeight="1"/>
    <row r="9662" ht="15.75" customHeight="1"/>
    <row r="9664" ht="15.75" customHeight="1"/>
    <row r="9666" ht="15.75" customHeight="1"/>
    <row r="9668" ht="15.75" customHeight="1"/>
    <row r="9670" ht="15.75" customHeight="1"/>
    <row r="9672" ht="15.75" customHeight="1"/>
    <row r="9674" ht="15.75" customHeight="1"/>
    <row r="9676" ht="15.75" customHeight="1"/>
    <row r="9678" ht="15.75" customHeight="1"/>
    <row r="9680" ht="15.75" customHeight="1"/>
    <row r="9682" ht="15.75" customHeight="1"/>
    <row r="9684" ht="15.75" customHeight="1"/>
    <row r="9686" ht="15.75" customHeight="1"/>
    <row r="9688" ht="15.75" customHeight="1"/>
    <row r="9690" ht="15.75" customHeight="1"/>
    <row r="9692" ht="15.75" customHeight="1"/>
    <row r="9694" ht="15.75" customHeight="1"/>
    <row r="9696" ht="15.75" customHeight="1"/>
    <row r="9698" ht="15.75" customHeight="1"/>
    <row r="9700" ht="15.75" customHeight="1"/>
    <row r="9702" ht="15.75" customHeight="1"/>
    <row r="9704" ht="15.75" customHeight="1"/>
    <row r="9706" ht="15.75" customHeight="1"/>
    <row r="9708" ht="15.75" customHeight="1"/>
    <row r="9710" ht="15.75" customHeight="1"/>
    <row r="9712" ht="15.75" customHeight="1"/>
    <row r="9714" ht="15.75" customHeight="1"/>
    <row r="9716" ht="15.75" customHeight="1"/>
    <row r="9718" ht="15.75" customHeight="1"/>
    <row r="9720" ht="15.75" customHeight="1"/>
    <row r="9722" ht="15.75" customHeight="1"/>
    <row r="9724" ht="15.75" customHeight="1"/>
    <row r="9726" ht="15.75" customHeight="1"/>
    <row r="9728" ht="15.75" customHeight="1"/>
    <row r="9730" ht="15.75" customHeight="1"/>
    <row r="9732" ht="15.75" customHeight="1"/>
    <row r="9734" ht="15.75" customHeight="1"/>
    <row r="9736" ht="15.75" customHeight="1"/>
    <row r="9738" ht="15.75" customHeight="1"/>
    <row r="9740" ht="15.75" customHeight="1"/>
    <row r="9742" ht="15.75" customHeight="1"/>
    <row r="9744" ht="15.75" customHeight="1"/>
    <row r="9746" ht="15.75" customHeight="1"/>
    <row r="9748" ht="15.75" customHeight="1"/>
    <row r="9750" ht="15.75" customHeight="1"/>
    <row r="9752" ht="15.75" customHeight="1"/>
    <row r="9754" ht="15.75" customHeight="1"/>
    <row r="9756" ht="15.75" customHeight="1"/>
    <row r="9758" ht="15.75" customHeight="1"/>
    <row r="9760" ht="15.75" customHeight="1"/>
    <row r="9762" ht="15.75" customHeight="1"/>
    <row r="9764" ht="15.75" customHeight="1"/>
    <row r="9766" ht="15.75" customHeight="1"/>
    <row r="9768" ht="15.75" customHeight="1"/>
    <row r="9770" ht="15.75" customHeight="1"/>
    <row r="9772" ht="15.75" customHeight="1"/>
    <row r="9774" ht="15.75" customHeight="1"/>
    <row r="9776" ht="15.75" customHeight="1"/>
    <row r="9778" ht="15.75" customHeight="1"/>
    <row r="9780" ht="15.75" customHeight="1"/>
    <row r="9782" ht="15.75" customHeight="1"/>
    <row r="9784" ht="15.75" customHeight="1"/>
    <row r="9786" ht="15.75" customHeight="1"/>
    <row r="9788" ht="15.75" customHeight="1"/>
    <row r="9790" ht="15.75" customHeight="1"/>
    <row r="9792" ht="15.75" customHeight="1"/>
    <row r="9794" ht="15.75" customHeight="1"/>
    <row r="9796" ht="15.75" customHeight="1"/>
    <row r="9798" ht="15.75" customHeight="1"/>
    <row r="9800" ht="15.75" customHeight="1"/>
    <row r="9802" ht="15.75" customHeight="1"/>
    <row r="9804" ht="15.75" customHeight="1"/>
    <row r="9806" ht="15.75" customHeight="1"/>
    <row r="9808" ht="15.75" customHeight="1"/>
    <row r="9810" ht="15.75" customHeight="1"/>
    <row r="9812" ht="15.75" customHeight="1"/>
    <row r="9814" ht="15.75" customHeight="1"/>
    <row r="9816" ht="15.75" customHeight="1"/>
    <row r="9818" ht="15.75" customHeight="1"/>
    <row r="9820" ht="15.75" customHeight="1"/>
    <row r="9822" ht="15.75" customHeight="1"/>
    <row r="9824" ht="15.75" customHeight="1"/>
    <row r="9826" ht="15.75" customHeight="1"/>
    <row r="9828" ht="15.75" customHeight="1"/>
    <row r="9830" ht="15.75" customHeight="1"/>
    <row r="9832" ht="15.75" customHeight="1"/>
    <row r="9834" ht="15.75" customHeight="1"/>
    <row r="9836" ht="15.75" customHeight="1"/>
    <row r="9838" ht="15.75" customHeight="1"/>
    <row r="9840" ht="15.75" customHeight="1"/>
    <row r="9842" ht="15.75" customHeight="1"/>
    <row r="9844" ht="15.75" customHeight="1"/>
    <row r="9846" ht="15.75" customHeight="1"/>
    <row r="9848" ht="15.75" customHeight="1"/>
    <row r="9850" ht="15.75" customHeight="1"/>
    <row r="9852" ht="15.75" customHeight="1"/>
    <row r="9854" ht="15.75" customHeight="1"/>
    <row r="9856" ht="15.75" customHeight="1"/>
    <row r="9858" ht="15.75" customHeight="1"/>
    <row r="9860" ht="15.75" customHeight="1"/>
    <row r="9862" ht="15.75" customHeight="1"/>
    <row r="9864" ht="15.75" customHeight="1"/>
    <row r="9866" ht="15.75" customHeight="1"/>
    <row r="9868" ht="15.75" customHeight="1"/>
    <row r="9870" ht="15.75" customHeight="1"/>
    <row r="9872" ht="15.75" customHeight="1"/>
    <row r="9874" ht="15.75" customHeight="1"/>
    <row r="9876" ht="15.75" customHeight="1"/>
    <row r="9878" ht="15.75" customHeight="1"/>
    <row r="9880" ht="15.75" customHeight="1"/>
    <row r="9882" ht="15.75" customHeight="1"/>
    <row r="9884" ht="15.75" customHeight="1"/>
    <row r="9886" ht="15.75" customHeight="1"/>
    <row r="9888" ht="15.75" customHeight="1"/>
    <row r="9890" ht="15.75" customHeight="1"/>
    <row r="9892" ht="15.75" customHeight="1"/>
    <row r="9894" ht="15.75" customHeight="1"/>
    <row r="9896" ht="15.75" customHeight="1"/>
    <row r="9898" ht="15.75" customHeight="1"/>
    <row r="9900" ht="15.75" customHeight="1"/>
    <row r="9902" ht="15.75" customHeight="1"/>
    <row r="9904" ht="15.75" customHeight="1"/>
    <row r="9906" ht="15.75" customHeight="1"/>
    <row r="9908" ht="15.75" customHeight="1"/>
    <row r="9910" ht="15.75" customHeight="1"/>
    <row r="9912" ht="15.75" customHeight="1"/>
    <row r="9914" ht="15.75" customHeight="1"/>
    <row r="9916" ht="15.75" customHeight="1"/>
    <row r="9918" ht="15.75" customHeight="1"/>
    <row r="9920" ht="15.75" customHeight="1"/>
    <row r="9922" ht="15.75" customHeight="1"/>
    <row r="9924" ht="15.75" customHeight="1"/>
    <row r="9926" ht="15.75" customHeight="1"/>
    <row r="9928" ht="15.75" customHeight="1"/>
    <row r="9930" ht="15.75" customHeight="1"/>
    <row r="9932" ht="15.75" customHeight="1"/>
    <row r="9934" ht="15.75" customHeight="1"/>
    <row r="9936" ht="15.75" customHeight="1"/>
    <row r="9938" ht="15.75" customHeight="1"/>
    <row r="9940" ht="15.75" customHeight="1"/>
    <row r="9942" ht="15.75" customHeight="1"/>
    <row r="9944" ht="15.75" customHeight="1"/>
    <row r="9946" ht="15.75" customHeight="1"/>
    <row r="9948" ht="15.75" customHeight="1"/>
    <row r="9950" ht="15.75" customHeight="1"/>
    <row r="9952" ht="15.75" customHeight="1"/>
    <row r="9954" ht="15.75" customHeight="1"/>
    <row r="9956" ht="15.75" customHeight="1"/>
    <row r="9958" ht="15.75" customHeight="1"/>
    <row r="9960" ht="15.75" customHeight="1"/>
    <row r="9962" ht="15.75" customHeight="1"/>
    <row r="9964" ht="15.75" customHeight="1"/>
    <row r="9966" ht="15.75" customHeight="1"/>
    <row r="9968" ht="15.75" customHeight="1"/>
    <row r="9970" ht="15.75" customHeight="1"/>
    <row r="9972" ht="15.75" customHeight="1"/>
    <row r="9974" ht="15.75" customHeight="1"/>
    <row r="9976" ht="15.75" customHeight="1"/>
    <row r="9978" ht="15.75" customHeight="1"/>
    <row r="9980" ht="15.75" customHeight="1"/>
    <row r="9982" ht="15.75" customHeight="1"/>
    <row r="9984" ht="15.75" customHeight="1"/>
    <row r="9986" ht="15.75" customHeight="1"/>
    <row r="9988" ht="15.75" customHeight="1"/>
    <row r="9990" ht="15.75" customHeight="1"/>
    <row r="9992" ht="15.75" customHeight="1"/>
    <row r="9994" ht="15.75" customHeight="1"/>
    <row r="9996" ht="15.75" customHeight="1"/>
    <row r="9998" ht="15.75" customHeight="1"/>
    <row r="10000" ht="15.75" customHeight="1"/>
    <row r="10002" ht="15.75" customHeight="1"/>
    <row r="10004" ht="15.75" customHeight="1"/>
    <row r="10006" ht="15.75" customHeight="1"/>
    <row r="10008" ht="15.75" customHeight="1"/>
    <row r="10010" ht="15.75" customHeight="1"/>
    <row r="10012" ht="15.75" customHeight="1"/>
    <row r="10014" ht="15.75" customHeight="1"/>
    <row r="10016" ht="15.75" customHeight="1"/>
    <row r="10018" ht="15.75" customHeight="1"/>
    <row r="10020" ht="15.75" customHeight="1"/>
    <row r="10022" ht="15.75" customHeight="1"/>
    <row r="10024" ht="15.75" customHeight="1"/>
    <row r="10026" ht="15.75" customHeight="1"/>
    <row r="10028" ht="15.75" customHeight="1"/>
    <row r="10030" ht="15.75" customHeight="1"/>
    <row r="10032" ht="15.75" customHeight="1"/>
    <row r="10034" ht="15.75" customHeight="1"/>
    <row r="10036" ht="15.75" customHeight="1"/>
    <row r="10038" ht="15.75" customHeight="1"/>
    <row r="10040" ht="15.75" customHeight="1"/>
    <row r="10042" ht="15.75" customHeight="1"/>
    <row r="10044" ht="15.75" customHeight="1"/>
    <row r="10046" ht="15.75" customHeight="1"/>
    <row r="10048" ht="15.75" customHeight="1"/>
    <row r="10050" ht="15.75" customHeight="1"/>
    <row r="10052" ht="15.75" customHeight="1"/>
    <row r="10054" ht="15.75" customHeight="1"/>
    <row r="10056" ht="15.75" customHeight="1"/>
    <row r="10058" ht="15.75" customHeight="1"/>
    <row r="10060" ht="15.75" customHeight="1"/>
    <row r="10062" ht="15.75" customHeight="1"/>
    <row r="10064" ht="15.75" customHeight="1"/>
    <row r="10066" ht="15.75" customHeight="1"/>
    <row r="10068" ht="15.75" customHeight="1"/>
    <row r="10070" ht="15.75" customHeight="1"/>
    <row r="10072" ht="15.75" customHeight="1"/>
    <row r="10074" ht="15.75" customHeight="1"/>
    <row r="10076" ht="15.75" customHeight="1"/>
    <row r="10078" ht="15.75" customHeight="1"/>
    <row r="10080" ht="15.75" customHeight="1"/>
    <row r="10082" ht="15.75" customHeight="1"/>
    <row r="10084" ht="15.75" customHeight="1"/>
    <row r="10086" ht="15.75" customHeight="1"/>
    <row r="10088" ht="15.75" customHeight="1"/>
    <row r="10090" ht="15.75" customHeight="1"/>
    <row r="10092" ht="15.75" customHeight="1"/>
    <row r="10094" ht="15.75" customHeight="1"/>
    <row r="10096" ht="15.75" customHeight="1"/>
    <row r="10098" ht="15.75" customHeight="1"/>
    <row r="10100" ht="15.75" customHeight="1"/>
    <row r="10102" ht="15.75" customHeight="1"/>
    <row r="10104" ht="15.75" customHeight="1"/>
    <row r="10106" ht="15.75" customHeight="1"/>
    <row r="10108" ht="15.75" customHeight="1"/>
    <row r="10110" ht="15.75" customHeight="1"/>
    <row r="10112" ht="15.75" customHeight="1"/>
    <row r="10114" ht="15.75" customHeight="1"/>
    <row r="10116" ht="15.75" customHeight="1"/>
    <row r="10118" ht="15.75" customHeight="1"/>
    <row r="10120" ht="15.75" customHeight="1"/>
    <row r="10122" ht="15.75" customHeight="1"/>
    <row r="10124" ht="15.75" customHeight="1"/>
    <row r="10126" ht="15.75" customHeight="1"/>
    <row r="10128" ht="15.75" customHeight="1"/>
    <row r="10130" ht="15.75" customHeight="1"/>
    <row r="10132" ht="15.75" customHeight="1"/>
    <row r="10134" ht="15.75" customHeight="1"/>
    <row r="10136" ht="15.75" customHeight="1"/>
    <row r="10138" ht="15.75" customHeight="1"/>
    <row r="10140" ht="15.75" customHeight="1"/>
    <row r="10142" ht="15.75" customHeight="1"/>
    <row r="10144" ht="15.75" customHeight="1"/>
    <row r="10146" ht="15.75" customHeight="1"/>
    <row r="10148" ht="15.75" customHeight="1"/>
    <row r="10150" ht="15.75" customHeight="1"/>
    <row r="10152" ht="15.75" customHeight="1"/>
    <row r="10154" ht="15.75" customHeight="1"/>
    <row r="10156" ht="15.75" customHeight="1"/>
    <row r="10158" ht="15.75" customHeight="1"/>
    <row r="10160" ht="15.75" customHeight="1"/>
    <row r="10162" ht="15.75" customHeight="1"/>
    <row r="10164" ht="15.75" customHeight="1"/>
    <row r="10166" ht="15.75" customHeight="1"/>
    <row r="10168" ht="15.75" customHeight="1"/>
    <row r="10170" ht="15.75" customHeight="1"/>
    <row r="10172" ht="15.75" customHeight="1"/>
    <row r="10174" ht="15.75" customHeight="1"/>
    <row r="10176" ht="15.75" customHeight="1"/>
    <row r="10178" ht="15.75" customHeight="1"/>
    <row r="10180" ht="15.75" customHeight="1"/>
    <row r="10182" ht="15.75" customHeight="1"/>
    <row r="10184" ht="15.75" customHeight="1"/>
    <row r="10186" ht="15.75" customHeight="1"/>
    <row r="10188" ht="15.75" customHeight="1"/>
    <row r="10190" ht="15.75" customHeight="1"/>
    <row r="10192" ht="15.75" customHeight="1"/>
    <row r="10194" ht="15.75" customHeight="1"/>
    <row r="10196" ht="15.75" customHeight="1"/>
    <row r="10198" ht="15.75" customHeight="1"/>
    <row r="10200" ht="15.75" customHeight="1"/>
    <row r="10202" ht="15.75" customHeight="1"/>
    <row r="10204" ht="15.75" customHeight="1"/>
    <row r="10206" ht="15.75" customHeight="1"/>
    <row r="10208" ht="15.75" customHeight="1"/>
    <row r="10210" ht="15.75" customHeight="1"/>
    <row r="10212" ht="15.75" customHeight="1"/>
    <row r="10214" ht="15.75" customHeight="1"/>
    <row r="10216" ht="15.75" customHeight="1"/>
    <row r="10218" ht="15.75" customHeight="1"/>
    <row r="10220" ht="15.75" customHeight="1"/>
    <row r="10222" ht="15.75" customHeight="1"/>
    <row r="10224" ht="15.75" customHeight="1"/>
    <row r="10226" ht="15.75" customHeight="1"/>
    <row r="10228" ht="15.75" customHeight="1"/>
    <row r="10230" ht="15.75" customHeight="1"/>
    <row r="10232" ht="15.75" customHeight="1"/>
    <row r="10234" ht="15.75" customHeight="1"/>
    <row r="10236" ht="15.75" customHeight="1"/>
    <row r="10238" ht="15.75" customHeight="1"/>
    <row r="10240" ht="15.75" customHeight="1"/>
    <row r="10242" ht="15.75" customHeight="1"/>
    <row r="10244" ht="15.75" customHeight="1"/>
    <row r="10246" ht="15.75" customHeight="1"/>
    <row r="10248" ht="15.75" customHeight="1"/>
    <row r="10250" ht="15.75" customHeight="1"/>
    <row r="10252" ht="15.75" customHeight="1"/>
    <row r="10254" ht="15.75" customHeight="1"/>
    <row r="10256" ht="15.75" customHeight="1"/>
    <row r="10258" ht="15.75" customHeight="1"/>
    <row r="10260" ht="15.75" customHeight="1"/>
    <row r="10262" ht="15.75" customHeight="1"/>
    <row r="10264" ht="15.75" customHeight="1"/>
    <row r="10266" ht="15.75" customHeight="1"/>
    <row r="10268" ht="15.75" customHeight="1"/>
    <row r="10270" ht="15.75" customHeight="1"/>
    <row r="10272" ht="15.75" customHeight="1"/>
    <row r="10274" ht="15.75" customHeight="1"/>
    <row r="10276" ht="15.75" customHeight="1"/>
    <row r="10278" ht="15.75" customHeight="1"/>
    <row r="10280" ht="15.75" customHeight="1"/>
    <row r="10282" ht="15.75" customHeight="1"/>
    <row r="10284" ht="15.75" customHeight="1"/>
    <row r="10286" ht="15.75" customHeight="1"/>
    <row r="10288" ht="15.75" customHeight="1"/>
    <row r="10290" ht="15.75" customHeight="1"/>
    <row r="10292" ht="15.75" customHeight="1"/>
    <row r="10294" ht="15.75" customHeight="1"/>
    <row r="10296" ht="15.75" customHeight="1"/>
    <row r="10298" ht="15.75" customHeight="1"/>
    <row r="10300" ht="15.75" customHeight="1"/>
    <row r="10302" ht="15.75" customHeight="1"/>
    <row r="10304" ht="15.75" customHeight="1"/>
    <row r="10306" ht="15.75" customHeight="1"/>
    <row r="10308" ht="15.75" customHeight="1"/>
    <row r="10310" ht="15.75" customHeight="1"/>
    <row r="10312" ht="15.75" customHeight="1"/>
    <row r="10314" ht="15.75" customHeight="1"/>
    <row r="10316" ht="15.75" customHeight="1"/>
    <row r="10318" ht="15.75" customHeight="1"/>
    <row r="10320" ht="15.75" customHeight="1"/>
    <row r="10322" ht="15.75" customHeight="1"/>
    <row r="10324" ht="15.75" customHeight="1"/>
    <row r="10326" ht="15.75" customHeight="1"/>
    <row r="10328" ht="15.75" customHeight="1"/>
    <row r="10330" ht="15.75" customHeight="1"/>
    <row r="10332" ht="15.75" customHeight="1"/>
    <row r="10334" ht="15.75" customHeight="1"/>
    <row r="10336" ht="15.75" customHeight="1"/>
    <row r="10338" ht="15.75" customHeight="1"/>
    <row r="10340" ht="15.75" customHeight="1"/>
    <row r="10342" ht="15.75" customHeight="1"/>
    <row r="10344" ht="15.75" customHeight="1"/>
    <row r="10346" ht="15.75" customHeight="1"/>
    <row r="10348" ht="15.75" customHeight="1"/>
    <row r="10350" ht="15.75" customHeight="1"/>
    <row r="10352" ht="15.75" customHeight="1"/>
    <row r="10354" ht="15.75" customHeight="1"/>
    <row r="10356" ht="15.75" customHeight="1"/>
    <row r="10358" ht="15.75" customHeight="1"/>
    <row r="10360" ht="15.75" customHeight="1"/>
    <row r="10362" ht="15.75" customHeight="1"/>
    <row r="10364" ht="15.75" customHeight="1"/>
    <row r="10366" ht="15.75" customHeight="1"/>
    <row r="10368" ht="15.75" customHeight="1"/>
    <row r="10370" ht="15.75" customHeight="1"/>
    <row r="10372" ht="15.75" customHeight="1"/>
    <row r="10374" ht="15.75" customHeight="1"/>
    <row r="10376" ht="15.75" customHeight="1"/>
    <row r="10378" ht="15.75" customHeight="1"/>
    <row r="10380" ht="15.75" customHeight="1"/>
    <row r="10382" ht="15.75" customHeight="1"/>
    <row r="10384" ht="15.75" customHeight="1"/>
    <row r="10386" ht="15.75" customHeight="1"/>
    <row r="10388" ht="15.75" customHeight="1"/>
    <row r="10390" ht="15.75" customHeight="1"/>
    <row r="10392" ht="15.75" customHeight="1"/>
    <row r="10394" ht="15.75" customHeight="1"/>
    <row r="10396" ht="15.75" customHeight="1"/>
    <row r="10398" ht="15.75" customHeight="1"/>
    <row r="10400" ht="15.75" customHeight="1"/>
    <row r="10402" ht="15.75" customHeight="1"/>
    <row r="10404" ht="15.75" customHeight="1"/>
    <row r="10406" ht="15.75" customHeight="1"/>
    <row r="10408" ht="15.75" customHeight="1"/>
    <row r="10410" ht="15.75" customHeight="1"/>
    <row r="10412" ht="15.75" customHeight="1"/>
    <row r="10414" ht="15.75" customHeight="1"/>
    <row r="10416" ht="15.75" customHeight="1"/>
    <row r="10418" ht="15.75" customHeight="1"/>
    <row r="10420" ht="15.75" customHeight="1"/>
    <row r="10422" ht="15.75" customHeight="1"/>
    <row r="10424" ht="15.75" customHeight="1"/>
    <row r="10426" ht="15.75" customHeight="1"/>
    <row r="10428" ht="15.75" customHeight="1"/>
    <row r="10430" ht="15.75" customHeight="1"/>
    <row r="10432" ht="15.75" customHeight="1"/>
    <row r="10434" ht="15.75" customHeight="1"/>
    <row r="10436" ht="15.75" customHeight="1"/>
    <row r="10438" ht="15.75" customHeight="1"/>
    <row r="10440" ht="15.75" customHeight="1"/>
    <row r="10442" ht="15.75" customHeight="1"/>
    <row r="10444" ht="15.75" customHeight="1"/>
    <row r="10446" ht="15.75" customHeight="1"/>
    <row r="10448" ht="15.75" customHeight="1"/>
    <row r="10450" ht="15.75" customHeight="1"/>
    <row r="10452" ht="15.75" customHeight="1"/>
    <row r="10454" ht="15.75" customHeight="1"/>
    <row r="10456" ht="15.75" customHeight="1"/>
    <row r="10458" ht="15.75" customHeight="1"/>
    <row r="10460" ht="15.75" customHeight="1"/>
    <row r="10462" ht="15.75" customHeight="1"/>
    <row r="10464" ht="15.75" customHeight="1"/>
    <row r="10466" ht="15.75" customHeight="1"/>
    <row r="10468" ht="15.75" customHeight="1"/>
    <row r="10470" ht="15.75" customHeight="1"/>
    <row r="10472" ht="15.75" customHeight="1"/>
    <row r="10474" ht="15.75" customHeight="1"/>
    <row r="10476" ht="15.75" customHeight="1"/>
    <row r="10478" ht="15.75" customHeight="1"/>
    <row r="10480" ht="15.75" customHeight="1"/>
    <row r="10482" ht="15.75" customHeight="1"/>
    <row r="10484" ht="15.75" customHeight="1"/>
    <row r="10486" ht="15.75" customHeight="1"/>
    <row r="10488" ht="15.75" customHeight="1"/>
    <row r="10490" ht="15.75" customHeight="1"/>
    <row r="10492" ht="15.75" customHeight="1"/>
    <row r="10494" ht="15.75" customHeight="1"/>
    <row r="10496" ht="15.75" customHeight="1"/>
    <row r="10498" ht="15.75" customHeight="1"/>
    <row r="10500" ht="15.75" customHeight="1"/>
    <row r="10502" ht="15.75" customHeight="1"/>
    <row r="10504" ht="15.75" customHeight="1"/>
    <row r="10506" ht="15.75" customHeight="1"/>
    <row r="10508" ht="15.75" customHeight="1"/>
    <row r="10510" ht="15.75" customHeight="1"/>
    <row r="10512" ht="15.75" customHeight="1"/>
    <row r="10514" ht="15.75" customHeight="1"/>
    <row r="10516" ht="15.75" customHeight="1"/>
    <row r="10518" ht="15.75" customHeight="1"/>
    <row r="10520" ht="15.75" customHeight="1"/>
    <row r="10522" ht="15.75" customHeight="1"/>
    <row r="10524" ht="15.75" customHeight="1"/>
    <row r="10526" ht="15.75" customHeight="1"/>
    <row r="10528" ht="15.75" customHeight="1"/>
    <row r="10530" ht="15.75" customHeight="1"/>
    <row r="10532" ht="15.75" customHeight="1"/>
    <row r="10534" ht="15.75" customHeight="1"/>
    <row r="10536" ht="15.75" customHeight="1"/>
    <row r="10538" ht="15.75" customHeight="1"/>
    <row r="10540" ht="15.75" customHeight="1"/>
    <row r="10542" ht="15.75" customHeight="1"/>
    <row r="10544" ht="15.75" customHeight="1"/>
    <row r="10546" ht="15.75" customHeight="1"/>
    <row r="10548" ht="15.75" customHeight="1"/>
    <row r="10550" ht="15.75" customHeight="1"/>
    <row r="10552" ht="15.75" customHeight="1"/>
    <row r="10554" ht="15.75" customHeight="1"/>
    <row r="10556" ht="15.75" customHeight="1"/>
    <row r="10558" ht="15.75" customHeight="1"/>
    <row r="10560" ht="15.75" customHeight="1"/>
    <row r="10562" ht="15.75" customHeight="1"/>
    <row r="10564" ht="15.75" customHeight="1"/>
    <row r="10566" ht="15.75" customHeight="1"/>
    <row r="10568" ht="15.75" customHeight="1"/>
    <row r="10570" ht="15.75" customHeight="1"/>
    <row r="10572" ht="15.75" customHeight="1"/>
    <row r="10574" ht="15.75" customHeight="1"/>
    <row r="10576" ht="15.75" customHeight="1"/>
    <row r="10578" ht="15.75" customHeight="1"/>
    <row r="10580" ht="15.75" customHeight="1"/>
    <row r="10582" ht="15.75" customHeight="1"/>
    <row r="10584" ht="15.75" customHeight="1"/>
    <row r="10586" ht="15.75" customHeight="1"/>
    <row r="10588" ht="15.75" customHeight="1"/>
    <row r="10590" ht="15.75" customHeight="1"/>
    <row r="10592" ht="15.75" customHeight="1"/>
    <row r="10594" ht="15.75" customHeight="1"/>
    <row r="10596" ht="15.75" customHeight="1"/>
    <row r="10598" ht="15.75" customHeight="1"/>
    <row r="10600" ht="15.75" customHeight="1"/>
    <row r="10602" ht="15.75" customHeight="1"/>
    <row r="10604" ht="15.75" customHeight="1"/>
    <row r="10606" ht="15.75" customHeight="1"/>
    <row r="10608" ht="15.75" customHeight="1"/>
    <row r="10610" ht="15.75" customHeight="1"/>
    <row r="10612" ht="15.75" customHeight="1"/>
    <row r="10614" ht="15.75" customHeight="1"/>
    <row r="10616" ht="15.75" customHeight="1"/>
    <row r="10618" ht="15.75" customHeight="1"/>
    <row r="10620" ht="15.75" customHeight="1"/>
    <row r="10622" ht="15.75" customHeight="1"/>
    <row r="10624" ht="15.75" customHeight="1"/>
    <row r="10626" ht="15.75" customHeight="1"/>
    <row r="10628" ht="15.75" customHeight="1"/>
    <row r="10630" ht="15.75" customHeight="1"/>
    <row r="10632" ht="15.75" customHeight="1"/>
    <row r="10634" ht="15.75" customHeight="1"/>
    <row r="10636" ht="15.75" customHeight="1"/>
    <row r="10638" ht="15.75" customHeight="1"/>
    <row r="10640" ht="15.75" customHeight="1"/>
    <row r="10642" ht="15.75" customHeight="1"/>
    <row r="10644" ht="15.75" customHeight="1"/>
    <row r="10646" ht="15.75" customHeight="1"/>
    <row r="10648" ht="15.75" customHeight="1"/>
    <row r="10650" ht="15.75" customHeight="1"/>
    <row r="10652" ht="15.75" customHeight="1"/>
    <row r="10654" ht="15.75" customHeight="1"/>
    <row r="10656" ht="15.75" customHeight="1"/>
    <row r="10658" ht="15.75" customHeight="1"/>
    <row r="10660" ht="15.75" customHeight="1"/>
    <row r="10662" ht="15.75" customHeight="1"/>
    <row r="10664" ht="15.75" customHeight="1"/>
    <row r="10666" ht="15.75" customHeight="1"/>
    <row r="10668" ht="15.75" customHeight="1"/>
    <row r="10670" ht="15.75" customHeight="1"/>
    <row r="10672" ht="15.75" customHeight="1"/>
    <row r="10674" ht="15.75" customHeight="1"/>
    <row r="10676" ht="15.75" customHeight="1"/>
    <row r="10678" ht="15.75" customHeight="1"/>
    <row r="10680" ht="15.75" customHeight="1"/>
    <row r="10682" ht="15.75" customHeight="1"/>
    <row r="10684" ht="15.75" customHeight="1"/>
    <row r="10686" ht="15.75" customHeight="1"/>
    <row r="10688" ht="15.75" customHeight="1"/>
    <row r="10690" ht="15.75" customHeight="1"/>
    <row r="10692" ht="15.75" customHeight="1"/>
    <row r="10694" ht="15.75" customHeight="1"/>
    <row r="10696" ht="15.75" customHeight="1"/>
    <row r="10698" ht="15.75" customHeight="1"/>
    <row r="10700" ht="15.75" customHeight="1"/>
    <row r="10702" ht="15.75" customHeight="1"/>
    <row r="10704" ht="15.75" customHeight="1"/>
    <row r="10706" ht="15.75" customHeight="1"/>
    <row r="10708" ht="15.75" customHeight="1"/>
    <row r="10710" ht="15.75" customHeight="1"/>
    <row r="10712" ht="15.75" customHeight="1"/>
    <row r="10714" ht="15.75" customHeight="1"/>
    <row r="10716" ht="15.75" customHeight="1"/>
    <row r="10718" ht="15.75" customHeight="1"/>
    <row r="10720" ht="15.75" customHeight="1"/>
    <row r="10722" ht="15.75" customHeight="1"/>
    <row r="10724" ht="15.75" customHeight="1"/>
    <row r="10726" ht="15.75" customHeight="1"/>
    <row r="10728" ht="15.75" customHeight="1"/>
    <row r="10730" ht="15.75" customHeight="1"/>
    <row r="10732" ht="15.75" customHeight="1"/>
    <row r="10734" ht="15.75" customHeight="1"/>
    <row r="10736" ht="15.75" customHeight="1"/>
    <row r="10738" ht="15.75" customHeight="1"/>
    <row r="10740" ht="15.75" customHeight="1"/>
    <row r="10742" ht="15.75" customHeight="1"/>
    <row r="10744" ht="15.75" customHeight="1"/>
    <row r="10746" ht="15.75" customHeight="1"/>
    <row r="10748" ht="15.75" customHeight="1"/>
    <row r="10750" ht="15.75" customHeight="1"/>
    <row r="10752" ht="15.75" customHeight="1"/>
    <row r="10754" ht="15.75" customHeight="1"/>
    <row r="10756" ht="15.75" customHeight="1"/>
    <row r="10758" ht="15.75" customHeight="1"/>
    <row r="10760" ht="15.75" customHeight="1"/>
    <row r="10762" ht="15.75" customHeight="1"/>
    <row r="10764" ht="15.75" customHeight="1"/>
    <row r="10766" ht="15.75" customHeight="1"/>
    <row r="10768" ht="15.75" customHeight="1"/>
    <row r="10770" ht="15.75" customHeight="1"/>
    <row r="10772" ht="15.75" customHeight="1"/>
    <row r="10774" ht="15.75" customHeight="1"/>
    <row r="10776" ht="15.75" customHeight="1"/>
    <row r="10778" ht="15.75" customHeight="1"/>
    <row r="10780" ht="15.75" customHeight="1"/>
    <row r="10782" ht="15.75" customHeight="1"/>
    <row r="10784" ht="15.75" customHeight="1"/>
    <row r="10786" ht="15.75" customHeight="1"/>
    <row r="10788" ht="15.75" customHeight="1"/>
    <row r="10790" ht="15.75" customHeight="1"/>
    <row r="10792" ht="15.75" customHeight="1"/>
    <row r="10794" ht="15.75" customHeight="1"/>
    <row r="10796" ht="15.75" customHeight="1"/>
    <row r="10798" ht="15.75" customHeight="1"/>
    <row r="10800" ht="15.75" customHeight="1"/>
    <row r="10802" ht="15.75" customHeight="1"/>
    <row r="10804" ht="15.75" customHeight="1"/>
    <row r="10806" ht="15.75" customHeight="1"/>
    <row r="10808" ht="15.75" customHeight="1"/>
    <row r="10810" ht="15.75" customHeight="1"/>
    <row r="10812" ht="15.75" customHeight="1"/>
    <row r="10814" ht="15.75" customHeight="1"/>
    <row r="10816" ht="15.75" customHeight="1"/>
    <row r="10818" ht="15.75" customHeight="1"/>
    <row r="10820" ht="15.75" customHeight="1"/>
    <row r="10822" ht="15.75" customHeight="1"/>
    <row r="10824" ht="15.75" customHeight="1"/>
    <row r="10826" ht="15.75" customHeight="1"/>
    <row r="10828" ht="15.75" customHeight="1"/>
    <row r="10830" ht="15.75" customHeight="1"/>
    <row r="10832" ht="15.75" customHeight="1"/>
    <row r="10834" ht="15.75" customHeight="1"/>
    <row r="10836" ht="15.75" customHeight="1"/>
    <row r="10838" ht="15.75" customHeight="1"/>
    <row r="10840" ht="15.75" customHeight="1"/>
    <row r="10842" ht="15.75" customHeight="1"/>
    <row r="10844" ht="15.75" customHeight="1"/>
    <row r="10846" ht="15.75" customHeight="1"/>
    <row r="10848" ht="15.75" customHeight="1"/>
    <row r="10850" ht="15.75" customHeight="1"/>
    <row r="10852" ht="15.75" customHeight="1"/>
    <row r="10854" ht="15.75" customHeight="1"/>
    <row r="10856" ht="15.75" customHeight="1"/>
    <row r="10858" ht="15.75" customHeight="1"/>
    <row r="10860" ht="15.75" customHeight="1"/>
    <row r="10862" ht="15.75" customHeight="1"/>
    <row r="10864" ht="15.75" customHeight="1"/>
    <row r="10866" ht="15.75" customHeight="1"/>
    <row r="10868" ht="15.75" customHeight="1"/>
    <row r="10870" ht="15.75" customHeight="1"/>
    <row r="10872" ht="15.75" customHeight="1"/>
    <row r="10874" ht="15.75" customHeight="1"/>
    <row r="10876" ht="15.75" customHeight="1"/>
    <row r="10878" ht="15.75" customHeight="1"/>
    <row r="10880" ht="15.75" customHeight="1"/>
    <row r="10882" ht="15.75" customHeight="1"/>
    <row r="10884" ht="15.75" customHeight="1"/>
    <row r="10886" ht="15.75" customHeight="1"/>
    <row r="10888" ht="15.75" customHeight="1"/>
    <row r="10890" ht="15.75" customHeight="1"/>
    <row r="10892" ht="15.75" customHeight="1"/>
    <row r="10894" ht="15.75" customHeight="1"/>
    <row r="10896" ht="15.75" customHeight="1"/>
    <row r="10898" ht="15.75" customHeight="1"/>
    <row r="10900" ht="15.75" customHeight="1"/>
    <row r="10902" ht="15.75" customHeight="1"/>
    <row r="10904" ht="15.75" customHeight="1"/>
    <row r="10906" ht="15.75" customHeight="1"/>
    <row r="10908" ht="15.75" customHeight="1"/>
    <row r="10910" ht="15.75" customHeight="1"/>
    <row r="10912" ht="15.75" customHeight="1"/>
    <row r="10914" ht="15.75" customHeight="1"/>
    <row r="10916" ht="15.75" customHeight="1"/>
    <row r="10918" ht="15.75" customHeight="1"/>
    <row r="10920" ht="15.75" customHeight="1"/>
    <row r="10922" ht="15.75" customHeight="1"/>
    <row r="10924" ht="15.75" customHeight="1"/>
    <row r="10926" ht="15.75" customHeight="1"/>
    <row r="10928" ht="15.75" customHeight="1"/>
    <row r="10930" ht="15.75" customHeight="1"/>
    <row r="10932" ht="15.75" customHeight="1"/>
    <row r="10934" ht="15.75" customHeight="1"/>
    <row r="10936" ht="15.75" customHeight="1"/>
    <row r="10938" ht="15.75" customHeight="1"/>
    <row r="10940" ht="15.75" customHeight="1"/>
    <row r="10942" ht="15.75" customHeight="1"/>
    <row r="10944" ht="15.75" customHeight="1"/>
    <row r="10946" ht="15.75" customHeight="1"/>
    <row r="10948" ht="15.75" customHeight="1"/>
    <row r="10950" ht="15.75" customHeight="1"/>
    <row r="10952" ht="15.75" customHeight="1"/>
    <row r="10954" ht="15.75" customHeight="1"/>
    <row r="10956" ht="15.75" customHeight="1"/>
    <row r="10958" ht="15.75" customHeight="1"/>
    <row r="10960" ht="15.75" customHeight="1"/>
    <row r="10962" ht="15.75" customHeight="1"/>
    <row r="10964" ht="15.75" customHeight="1"/>
    <row r="10966" ht="15.75" customHeight="1"/>
    <row r="10968" ht="15.75" customHeight="1"/>
    <row r="10970" ht="15.75" customHeight="1"/>
    <row r="10972" ht="15.75" customHeight="1"/>
    <row r="10974" ht="15.75" customHeight="1"/>
    <row r="10976" ht="15.75" customHeight="1"/>
    <row r="10978" ht="15.75" customHeight="1"/>
    <row r="10980" ht="15.75" customHeight="1"/>
    <row r="10982" ht="15.75" customHeight="1"/>
    <row r="10984" ht="15.75" customHeight="1"/>
    <row r="10986" ht="15.75" customHeight="1"/>
    <row r="10988" ht="15.75" customHeight="1"/>
    <row r="10990" ht="15.75" customHeight="1"/>
    <row r="10992" ht="15.75" customHeight="1"/>
    <row r="10994" ht="15.75" customHeight="1"/>
    <row r="10996" ht="15.75" customHeight="1"/>
    <row r="10998" ht="15.75" customHeight="1"/>
    <row r="11000" ht="15.75" customHeight="1"/>
    <row r="11002" ht="15.75" customHeight="1"/>
    <row r="11004" ht="15.75" customHeight="1"/>
    <row r="11006" ht="15.75" customHeight="1"/>
    <row r="11008" ht="15.75" customHeight="1"/>
    <row r="11010" ht="15.75" customHeight="1"/>
    <row r="11012" ht="15.75" customHeight="1"/>
    <row r="11014" ht="15.75" customHeight="1"/>
    <row r="11016" ht="15.75" customHeight="1"/>
    <row r="11018" ht="15.75" customHeight="1"/>
    <row r="11020" ht="15.75" customHeight="1"/>
    <row r="11022" ht="15.75" customHeight="1"/>
    <row r="11024" ht="15.75" customHeight="1"/>
    <row r="11026" ht="15.75" customHeight="1"/>
    <row r="11028" ht="15.75" customHeight="1"/>
    <row r="11030" ht="15.75" customHeight="1"/>
    <row r="11032" ht="15.75" customHeight="1"/>
    <row r="11034" ht="15.75" customHeight="1"/>
    <row r="11036" ht="15.75" customHeight="1"/>
    <row r="11038" ht="15.75" customHeight="1"/>
    <row r="11040" ht="15.75" customHeight="1"/>
    <row r="11042" ht="15.75" customHeight="1"/>
    <row r="11044" ht="15.75" customHeight="1"/>
    <row r="11046" ht="15.75" customHeight="1"/>
    <row r="11048" ht="15.75" customHeight="1"/>
    <row r="11050" ht="15.75" customHeight="1"/>
    <row r="11052" ht="15.75" customHeight="1"/>
    <row r="11054" ht="15.75" customHeight="1"/>
    <row r="11056" ht="15.75" customHeight="1"/>
    <row r="11058" ht="15.75" customHeight="1"/>
    <row r="11060" ht="15.75" customHeight="1"/>
    <row r="11062" ht="15.75" customHeight="1"/>
    <row r="11064" ht="15.75" customHeight="1"/>
    <row r="11066" ht="15.75" customHeight="1"/>
    <row r="11068" ht="15.75" customHeight="1"/>
    <row r="11070" ht="15.75" customHeight="1"/>
    <row r="11072" ht="15.75" customHeight="1"/>
    <row r="11074" ht="15.75" customHeight="1"/>
    <row r="11076" ht="15.75" customHeight="1"/>
    <row r="11078" ht="15.75" customHeight="1"/>
    <row r="11080" ht="15.75" customHeight="1"/>
    <row r="11082" ht="15.75" customHeight="1"/>
    <row r="11084" ht="15.75" customHeight="1"/>
    <row r="11086" ht="15.75" customHeight="1"/>
    <row r="11088" ht="15.75" customHeight="1"/>
    <row r="11090" ht="15.75" customHeight="1"/>
    <row r="11092" ht="15.75" customHeight="1"/>
    <row r="11094" ht="15.75" customHeight="1"/>
    <row r="11096" ht="15.75" customHeight="1"/>
    <row r="11098" ht="15.75" customHeight="1"/>
    <row r="11100" ht="15.75" customHeight="1"/>
    <row r="11102" ht="15.75" customHeight="1"/>
    <row r="11104" ht="15.75" customHeight="1"/>
    <row r="11106" ht="15.75" customHeight="1"/>
    <row r="11108" ht="15.75" customHeight="1"/>
    <row r="11110" ht="15.75" customHeight="1"/>
    <row r="11112" ht="15.75" customHeight="1"/>
    <row r="11114" ht="15.75" customHeight="1"/>
    <row r="11116" ht="15.75" customHeight="1"/>
    <row r="11118" ht="15.75" customHeight="1"/>
    <row r="11120" ht="15.75" customHeight="1"/>
    <row r="11122" ht="15.75" customHeight="1"/>
    <row r="11124" ht="15.75" customHeight="1"/>
    <row r="11126" ht="15.75" customHeight="1"/>
    <row r="11128" ht="15.75" customHeight="1"/>
    <row r="11130" ht="15.75" customHeight="1"/>
    <row r="11132" ht="15.75" customHeight="1"/>
    <row r="11134" ht="15.75" customHeight="1"/>
    <row r="11136" ht="15.75" customHeight="1"/>
    <row r="11138" ht="15.75" customHeight="1"/>
    <row r="11140" ht="15.75" customHeight="1"/>
    <row r="11142" ht="15.75" customHeight="1"/>
    <row r="11144" ht="15.75" customHeight="1"/>
    <row r="11146" ht="15.75" customHeight="1"/>
    <row r="11148" ht="15.75" customHeight="1"/>
    <row r="11150" ht="15.75" customHeight="1"/>
    <row r="11152" ht="15.75" customHeight="1"/>
    <row r="11154" ht="15.75" customHeight="1"/>
    <row r="11156" ht="15.75" customHeight="1"/>
    <row r="11158" ht="15.75" customHeight="1"/>
    <row r="11160" ht="15.75" customHeight="1"/>
    <row r="11162" ht="15.75" customHeight="1"/>
    <row r="11164" ht="15.75" customHeight="1"/>
    <row r="11166" ht="15.75" customHeight="1"/>
    <row r="11168" ht="15.75" customHeight="1"/>
    <row r="11170" ht="15.75" customHeight="1"/>
    <row r="11172" ht="15.75" customHeight="1"/>
    <row r="11174" ht="15.75" customHeight="1"/>
    <row r="11176" ht="15.75" customHeight="1"/>
    <row r="11178" ht="15.75" customHeight="1"/>
    <row r="11180" ht="15.75" customHeight="1"/>
    <row r="11182" ht="15.75" customHeight="1"/>
    <row r="11184" ht="15.75" customHeight="1"/>
    <row r="11186" ht="15.75" customHeight="1"/>
    <row r="11188" ht="15.75" customHeight="1"/>
    <row r="11190" ht="15.75" customHeight="1"/>
    <row r="11192" ht="15.75" customHeight="1"/>
    <row r="11194" ht="15.75" customHeight="1"/>
    <row r="11196" ht="15.75" customHeight="1"/>
    <row r="11198" ht="15.75" customHeight="1"/>
    <row r="11200" ht="15.75" customHeight="1"/>
    <row r="11202" ht="15.75" customHeight="1"/>
    <row r="11204" ht="15.75" customHeight="1"/>
    <row r="11206" ht="15.75" customHeight="1"/>
    <row r="11208" ht="15.75" customHeight="1"/>
    <row r="11210" ht="15.75" customHeight="1"/>
    <row r="11212" ht="15.75" customHeight="1"/>
    <row r="11214" ht="15.75" customHeight="1"/>
    <row r="11216" ht="15.75" customHeight="1"/>
    <row r="11218" ht="15.75" customHeight="1"/>
    <row r="11220" ht="15.75" customHeight="1"/>
    <row r="11222" ht="15.75" customHeight="1"/>
    <row r="11224" ht="15.75" customHeight="1"/>
    <row r="11226" ht="15.75" customHeight="1"/>
    <row r="11228" ht="15.75" customHeight="1"/>
    <row r="11230" ht="15.75" customHeight="1"/>
    <row r="11232" ht="15.75" customHeight="1"/>
    <row r="11234" ht="15.75" customHeight="1"/>
    <row r="11236" ht="15.75" customHeight="1"/>
    <row r="11238" ht="15.75" customHeight="1"/>
    <row r="11240" ht="15.75" customHeight="1"/>
    <row r="11242" ht="15.75" customHeight="1"/>
    <row r="11244" ht="15.75" customHeight="1"/>
    <row r="11246" ht="15.75" customHeight="1"/>
    <row r="11248" ht="15.75" customHeight="1"/>
    <row r="11250" ht="15.75" customHeight="1"/>
    <row r="11252" ht="15.75" customHeight="1"/>
    <row r="11254" ht="15.75" customHeight="1"/>
    <row r="11256" ht="15.75" customHeight="1"/>
    <row r="11258" ht="15.75" customHeight="1"/>
    <row r="11260" ht="15.75" customHeight="1"/>
    <row r="11262" ht="15.75" customHeight="1"/>
    <row r="11264" ht="15.75" customHeight="1"/>
    <row r="11266" ht="15.75" customHeight="1"/>
    <row r="11268" ht="15.75" customHeight="1"/>
    <row r="11270" ht="15.75" customHeight="1"/>
    <row r="11272" ht="15.75" customHeight="1"/>
    <row r="11274" ht="15.75" customHeight="1"/>
    <row r="11276" ht="15.75" customHeight="1"/>
    <row r="11278" ht="15.75" customHeight="1"/>
    <row r="11280" ht="15.75" customHeight="1"/>
    <row r="11282" ht="15.75" customHeight="1"/>
    <row r="11284" ht="15.75" customHeight="1"/>
    <row r="11286" ht="15.75" customHeight="1"/>
    <row r="11288" ht="15.75" customHeight="1"/>
    <row r="11290" ht="15.75" customHeight="1"/>
    <row r="11292" ht="15.75" customHeight="1"/>
    <row r="11294" ht="15.75" customHeight="1"/>
    <row r="11296" ht="15.75" customHeight="1"/>
    <row r="11298" ht="15.75" customHeight="1"/>
    <row r="11300" ht="15.75" customHeight="1"/>
    <row r="11302" ht="15.75" customHeight="1"/>
    <row r="11304" ht="15.75" customHeight="1"/>
    <row r="11306" ht="15.75" customHeight="1"/>
    <row r="11308" ht="15.75" customHeight="1"/>
    <row r="11310" ht="15.75" customHeight="1"/>
    <row r="11312" ht="15.75" customHeight="1"/>
    <row r="11314" ht="15.75" customHeight="1"/>
    <row r="11316" ht="15.75" customHeight="1"/>
    <row r="11318" ht="15.75" customHeight="1"/>
    <row r="11320" ht="15.75" customHeight="1"/>
    <row r="11322" ht="15.75" customHeight="1"/>
    <row r="11324" ht="15.75" customHeight="1"/>
    <row r="11326" ht="15.75" customHeight="1"/>
    <row r="11328" ht="15.75" customHeight="1"/>
    <row r="11330" ht="15.75" customHeight="1"/>
    <row r="11332" ht="15.75" customHeight="1"/>
    <row r="11334" ht="15.75" customHeight="1"/>
    <row r="11336" ht="15.75" customHeight="1"/>
    <row r="11338" ht="15.75" customHeight="1"/>
    <row r="11340" ht="15.75" customHeight="1"/>
    <row r="11342" ht="15.75" customHeight="1"/>
    <row r="11344" ht="15.75" customHeight="1"/>
    <row r="11346" ht="15.75" customHeight="1"/>
    <row r="11348" ht="15.75" customHeight="1"/>
    <row r="11350" ht="15.75" customHeight="1"/>
    <row r="11352" ht="15.75" customHeight="1"/>
    <row r="11354" ht="15.75" customHeight="1"/>
    <row r="11356" ht="15.75" customHeight="1"/>
    <row r="11358" ht="15.75" customHeight="1"/>
    <row r="11360" ht="15.75" customHeight="1"/>
    <row r="11362" ht="15.75" customHeight="1"/>
    <row r="11364" ht="15.75" customHeight="1"/>
    <row r="11366" ht="15.75" customHeight="1"/>
    <row r="11368" ht="15.75" customHeight="1"/>
    <row r="11370" ht="15.75" customHeight="1"/>
    <row r="11372" ht="15.75" customHeight="1"/>
    <row r="11374" ht="15.75" customHeight="1"/>
    <row r="11376" ht="15.75" customHeight="1"/>
    <row r="11378" ht="15.75" customHeight="1"/>
    <row r="11380" ht="15.75" customHeight="1"/>
    <row r="11382" ht="15.75" customHeight="1"/>
    <row r="11384" ht="15.75" customHeight="1"/>
    <row r="11386" ht="15.75" customHeight="1"/>
    <row r="11388" ht="15.75" customHeight="1"/>
    <row r="11390" ht="15.75" customHeight="1"/>
    <row r="11392" ht="15.75" customHeight="1"/>
    <row r="11394" ht="15.75" customHeight="1"/>
    <row r="11396" ht="15.75" customHeight="1"/>
    <row r="11398" ht="15.75" customHeight="1"/>
    <row r="11400" ht="15.75" customHeight="1"/>
    <row r="11402" ht="15.75" customHeight="1"/>
    <row r="11404" ht="15.75" customHeight="1"/>
    <row r="11406" ht="15.75" customHeight="1"/>
    <row r="11408" ht="15.75" customHeight="1"/>
    <row r="11410" ht="15.75" customHeight="1"/>
    <row r="11412" ht="15.75" customHeight="1"/>
    <row r="11414" ht="15.75" customHeight="1"/>
    <row r="11416" ht="15.75" customHeight="1"/>
    <row r="11418" ht="15.75" customHeight="1"/>
    <row r="11420" ht="15.75" customHeight="1"/>
    <row r="11422" ht="15.75" customHeight="1"/>
    <row r="11424" ht="15.75" customHeight="1"/>
    <row r="11426" ht="15.75" customHeight="1"/>
    <row r="11428" ht="15.75" customHeight="1"/>
    <row r="11430" ht="15.75" customHeight="1"/>
    <row r="11432" ht="15.75" customHeight="1"/>
    <row r="11434" ht="15.75" customHeight="1"/>
    <row r="11436" ht="15.75" customHeight="1"/>
    <row r="11438" ht="15.75" customHeight="1"/>
    <row r="11440" ht="15.75" customHeight="1"/>
    <row r="11442" ht="15.75" customHeight="1"/>
    <row r="11444" ht="15.75" customHeight="1"/>
    <row r="11446" ht="15.75" customHeight="1"/>
    <row r="11448" ht="15.75" customHeight="1"/>
    <row r="11450" ht="15.75" customHeight="1"/>
    <row r="11452" ht="15.75" customHeight="1"/>
    <row r="11454" ht="15.75" customHeight="1"/>
    <row r="11456" ht="15.75" customHeight="1"/>
    <row r="11458" ht="15.75" customHeight="1"/>
    <row r="11460" ht="15.75" customHeight="1"/>
    <row r="11462" ht="15.75" customHeight="1"/>
    <row r="11464" ht="15.75" customHeight="1"/>
    <row r="11466" ht="15.75" customHeight="1"/>
    <row r="11468" ht="15.75" customHeight="1"/>
    <row r="11470" ht="15.75" customHeight="1"/>
    <row r="11472" ht="15.75" customHeight="1"/>
    <row r="11474" ht="15.75" customHeight="1"/>
    <row r="11476" ht="15.75" customHeight="1"/>
    <row r="11478" ht="15.75" customHeight="1"/>
    <row r="11480" ht="15.75" customHeight="1"/>
    <row r="11482" ht="15.75" customHeight="1"/>
    <row r="11484" ht="15.75" customHeight="1"/>
    <row r="11486" ht="15.75" customHeight="1"/>
    <row r="11488" ht="15.75" customHeight="1"/>
    <row r="11490" ht="15.75" customHeight="1"/>
    <row r="11492" ht="15.75" customHeight="1"/>
    <row r="11494" ht="15.75" customHeight="1"/>
    <row r="11496" ht="15.75" customHeight="1"/>
    <row r="11498" ht="15.75" customHeight="1"/>
    <row r="11500" ht="15.75" customHeight="1"/>
    <row r="11502" ht="15.75" customHeight="1"/>
    <row r="11504" ht="15.75" customHeight="1"/>
    <row r="11506" ht="15.75" customHeight="1"/>
    <row r="11508" ht="15.75" customHeight="1"/>
    <row r="11510" ht="15.75" customHeight="1"/>
    <row r="11512" ht="15.75" customHeight="1"/>
    <row r="11514" ht="15.75" customHeight="1"/>
    <row r="11516" ht="15.75" customHeight="1"/>
    <row r="11518" ht="15.75" customHeight="1"/>
    <row r="11520" ht="15.75" customHeight="1"/>
    <row r="11522" ht="15.75" customHeight="1"/>
    <row r="11524" ht="15.75" customHeight="1"/>
    <row r="11526" ht="15.75" customHeight="1"/>
    <row r="11528" ht="15.75" customHeight="1"/>
    <row r="11530" ht="15.75" customHeight="1"/>
    <row r="11532" ht="15.75" customHeight="1"/>
    <row r="11534" ht="15.75" customHeight="1"/>
    <row r="11536" ht="15.75" customHeight="1"/>
    <row r="11538" ht="15.75" customHeight="1"/>
    <row r="11540" ht="15.75" customHeight="1"/>
    <row r="11542" ht="15.75" customHeight="1"/>
    <row r="11544" ht="15.75" customHeight="1"/>
    <row r="11546" ht="15.75" customHeight="1"/>
    <row r="11548" ht="15.75" customHeight="1"/>
    <row r="11550" ht="15.75" customHeight="1"/>
    <row r="11552" ht="15.75" customHeight="1"/>
    <row r="11554" ht="15.75" customHeight="1"/>
    <row r="11556" ht="15.75" customHeight="1"/>
    <row r="11558" ht="15.75" customHeight="1"/>
    <row r="11560" ht="15.75" customHeight="1"/>
    <row r="11562" ht="15.75" customHeight="1"/>
    <row r="11564" ht="15.75" customHeight="1"/>
    <row r="11566" ht="15.75" customHeight="1"/>
    <row r="11568" ht="15.75" customHeight="1"/>
    <row r="11570" ht="15.75" customHeight="1"/>
    <row r="11572" ht="15.75" customHeight="1"/>
    <row r="11574" ht="15.75" customHeight="1"/>
    <row r="11576" ht="15.75" customHeight="1"/>
    <row r="11578" ht="15.75" customHeight="1"/>
    <row r="11580" ht="15.75" customHeight="1"/>
    <row r="11582" ht="15.75" customHeight="1"/>
    <row r="11584" ht="15.75" customHeight="1"/>
    <row r="11586" ht="15.75" customHeight="1"/>
    <row r="11588" ht="15.75" customHeight="1"/>
    <row r="11590" ht="15.75" customHeight="1"/>
    <row r="11592" ht="15.75" customHeight="1"/>
    <row r="11594" ht="15.75" customHeight="1"/>
    <row r="11596" ht="15.75" customHeight="1"/>
    <row r="11598" ht="15.75" customHeight="1"/>
    <row r="11600" ht="15.75" customHeight="1"/>
    <row r="11602" ht="15.75" customHeight="1"/>
    <row r="11604" ht="15.75" customHeight="1"/>
    <row r="11606" ht="15.75" customHeight="1"/>
    <row r="11608" ht="15.75" customHeight="1"/>
    <row r="11610" ht="15.75" customHeight="1"/>
    <row r="11612" ht="15.75" customHeight="1"/>
    <row r="11614" ht="15.75" customHeight="1"/>
    <row r="11616" ht="15.75" customHeight="1"/>
    <row r="11618" ht="15.75" customHeight="1"/>
    <row r="11620" ht="15.75" customHeight="1"/>
    <row r="11622" ht="15.75" customHeight="1"/>
    <row r="11624" ht="15.75" customHeight="1"/>
    <row r="11626" ht="15.75" customHeight="1"/>
    <row r="11628" ht="15.75" customHeight="1"/>
    <row r="11630" ht="15.75" customHeight="1"/>
    <row r="11632" ht="15.75" customHeight="1"/>
    <row r="11634" ht="15.75" customHeight="1"/>
    <row r="11636" ht="15.75" customHeight="1"/>
    <row r="11638" ht="15.75" customHeight="1"/>
    <row r="11640" ht="15.75" customHeight="1"/>
    <row r="11642" ht="15.75" customHeight="1"/>
    <row r="11644" ht="15.75" customHeight="1"/>
    <row r="11646" ht="15.75" customHeight="1"/>
    <row r="11648" ht="15.75" customHeight="1"/>
    <row r="11650" ht="15.75" customHeight="1"/>
    <row r="11652" ht="15.75" customHeight="1"/>
    <row r="11654" ht="15.75" customHeight="1"/>
    <row r="11656" ht="15.75" customHeight="1"/>
    <row r="11658" ht="15.75" customHeight="1"/>
    <row r="11660" ht="15.75" customHeight="1"/>
    <row r="11662" ht="15.75" customHeight="1"/>
    <row r="11664" ht="15.75" customHeight="1"/>
    <row r="11666" ht="15.75" customHeight="1"/>
    <row r="11668" ht="15.75" customHeight="1"/>
    <row r="11670" ht="15.75" customHeight="1"/>
    <row r="11672" ht="15.75" customHeight="1"/>
    <row r="11674" ht="15.75" customHeight="1"/>
    <row r="11676" ht="15.75" customHeight="1"/>
    <row r="11678" ht="15.75" customHeight="1"/>
    <row r="11680" ht="15.75" customHeight="1"/>
    <row r="11682" ht="15.75" customHeight="1"/>
    <row r="11684" ht="15.75" customHeight="1"/>
    <row r="11686" ht="15.75" customHeight="1"/>
    <row r="11688" ht="15.75" customHeight="1"/>
    <row r="11690" ht="15.75" customHeight="1"/>
    <row r="11692" ht="15.75" customHeight="1"/>
    <row r="11694" ht="15.75" customHeight="1"/>
    <row r="11696" ht="15.75" customHeight="1"/>
    <row r="11698" ht="15.75" customHeight="1"/>
    <row r="11700" ht="15.75" customHeight="1"/>
    <row r="11702" ht="15.75" customHeight="1"/>
    <row r="11704" ht="15.75" customHeight="1"/>
    <row r="11706" ht="15.75" customHeight="1"/>
    <row r="11708" ht="15.75" customHeight="1"/>
    <row r="11710" ht="15.75" customHeight="1"/>
    <row r="11712" ht="15.75" customHeight="1"/>
    <row r="11714" ht="15.75" customHeight="1"/>
    <row r="11716" ht="15.75" customHeight="1"/>
    <row r="11718" ht="15.75" customHeight="1"/>
    <row r="11720" ht="15.75" customHeight="1"/>
    <row r="11722" ht="15.75" customHeight="1"/>
    <row r="11724" ht="15.75" customHeight="1"/>
    <row r="11726" ht="15.75" customHeight="1"/>
    <row r="11728" ht="15.75" customHeight="1"/>
    <row r="11730" ht="15.75" customHeight="1"/>
    <row r="11732" ht="15.75" customHeight="1"/>
    <row r="11734" ht="15.75" customHeight="1"/>
    <row r="11736" ht="15.75" customHeight="1"/>
    <row r="11738" ht="15.75" customHeight="1"/>
    <row r="11740" ht="15.75" customHeight="1"/>
    <row r="11742" ht="15.75" customHeight="1"/>
    <row r="11744" ht="15.75" customHeight="1"/>
    <row r="11746" ht="15.75" customHeight="1"/>
    <row r="11748" ht="15.75" customHeight="1"/>
    <row r="11750" ht="15.75" customHeight="1"/>
    <row r="11752" ht="15.75" customHeight="1"/>
    <row r="11754" ht="15.75" customHeight="1"/>
    <row r="11756" ht="15.75" customHeight="1"/>
    <row r="11758" ht="15.75" customHeight="1"/>
    <row r="11760" ht="15.75" customHeight="1"/>
    <row r="11762" ht="15.75" customHeight="1"/>
    <row r="11764" ht="15.75" customHeight="1"/>
    <row r="11766" ht="15.75" customHeight="1"/>
    <row r="11768" ht="15.75" customHeight="1"/>
    <row r="11770" ht="15.75" customHeight="1"/>
    <row r="11772" ht="15.75" customHeight="1"/>
    <row r="11774" ht="15.75" customHeight="1"/>
    <row r="11776" ht="15.75" customHeight="1"/>
    <row r="11778" ht="15.75" customHeight="1"/>
    <row r="11780" ht="15.75" customHeight="1"/>
    <row r="11782" ht="15.75" customHeight="1"/>
    <row r="11784" ht="15.75" customHeight="1"/>
    <row r="11786" ht="15.75" customHeight="1"/>
    <row r="11788" ht="15.75" customHeight="1"/>
    <row r="11790" ht="15.75" customHeight="1"/>
    <row r="11792" ht="15.75" customHeight="1"/>
    <row r="11794" ht="15.75" customHeight="1"/>
    <row r="11796" ht="15.75" customHeight="1"/>
    <row r="11798" ht="15.75" customHeight="1"/>
    <row r="11800" ht="15.75" customHeight="1"/>
    <row r="11802" ht="15.75" customHeight="1"/>
    <row r="11804" ht="15.75" customHeight="1"/>
    <row r="11806" ht="15.75" customHeight="1"/>
    <row r="11808" ht="15.75" customHeight="1"/>
    <row r="11810" ht="15.75" customHeight="1"/>
    <row r="11812" ht="15.75" customHeight="1"/>
    <row r="11814" ht="15.75" customHeight="1"/>
    <row r="11816" ht="15.75" customHeight="1"/>
    <row r="11818" ht="15.75" customHeight="1"/>
    <row r="11820" ht="15.75" customHeight="1"/>
    <row r="11822" ht="15.75" customHeight="1"/>
    <row r="11824" ht="15.75" customHeight="1"/>
    <row r="11826" ht="15.75" customHeight="1"/>
    <row r="11828" ht="15.75" customHeight="1"/>
    <row r="11830" ht="15.75" customHeight="1"/>
    <row r="11832" ht="15.75" customHeight="1"/>
    <row r="11834" ht="15.75" customHeight="1"/>
    <row r="11836" ht="15.75" customHeight="1"/>
    <row r="11838" ht="15.75" customHeight="1"/>
    <row r="11840" ht="15.75" customHeight="1"/>
    <row r="11842" ht="15.75" customHeight="1"/>
    <row r="11844" ht="15.75" customHeight="1"/>
    <row r="11846" ht="15.75" customHeight="1"/>
    <row r="11848" ht="15.75" customHeight="1"/>
    <row r="11850" ht="15.75" customHeight="1"/>
    <row r="11852" ht="15.75" customHeight="1"/>
    <row r="11854" ht="15.75" customHeight="1"/>
    <row r="11856" ht="15.75" customHeight="1"/>
    <row r="11858" ht="15.75" customHeight="1"/>
    <row r="11860" ht="15.75" customHeight="1"/>
    <row r="11862" ht="15.75" customHeight="1"/>
    <row r="11864" ht="15.75" customHeight="1"/>
    <row r="11866" ht="15.75" customHeight="1"/>
    <row r="11868" ht="15.75" customHeight="1"/>
    <row r="11870" ht="15.75" customHeight="1"/>
    <row r="11872" ht="15.75" customHeight="1"/>
    <row r="11874" ht="15.75" customHeight="1"/>
    <row r="11876" ht="15.75" customHeight="1"/>
    <row r="11878" ht="15.75" customHeight="1"/>
    <row r="11880" ht="15.75" customHeight="1"/>
    <row r="11882" ht="15.75" customHeight="1"/>
    <row r="11884" ht="15.75" customHeight="1"/>
    <row r="11886" ht="15.75" customHeight="1"/>
    <row r="11888" ht="15.75" customHeight="1"/>
    <row r="11890" ht="15.75" customHeight="1"/>
    <row r="11892" ht="15.75" customHeight="1"/>
    <row r="11894" ht="15.75" customHeight="1"/>
    <row r="11896" ht="15.75" customHeight="1"/>
    <row r="11898" ht="15.75" customHeight="1"/>
    <row r="11900" ht="15.75" customHeight="1"/>
    <row r="11902" ht="15.75" customHeight="1"/>
    <row r="11904" ht="15.75" customHeight="1"/>
    <row r="11906" ht="15.75" customHeight="1"/>
    <row r="11908" ht="15.75" customHeight="1"/>
    <row r="11910" ht="15.75" customHeight="1"/>
    <row r="11912" ht="15.75" customHeight="1"/>
    <row r="11914" ht="15.75" customHeight="1"/>
    <row r="11916" ht="15.75" customHeight="1"/>
    <row r="11918" ht="15.75" customHeight="1"/>
    <row r="11920" ht="15.75" customHeight="1"/>
    <row r="11922" ht="15.75" customHeight="1"/>
    <row r="11924" ht="15.75" customHeight="1"/>
    <row r="11926" ht="15.75" customHeight="1"/>
    <row r="11928" ht="15.75" customHeight="1"/>
    <row r="11930" ht="15.75" customHeight="1"/>
    <row r="11932" ht="15.75" customHeight="1"/>
    <row r="11934" ht="15.75" customHeight="1"/>
    <row r="11936" ht="15.75" customHeight="1"/>
    <row r="11938" ht="15.75" customHeight="1"/>
    <row r="11940" ht="15.75" customHeight="1"/>
    <row r="11942" ht="15.75" customHeight="1"/>
    <row r="11944" ht="15.75" customHeight="1"/>
    <row r="11946" ht="15.75" customHeight="1"/>
    <row r="11948" ht="15.75" customHeight="1"/>
    <row r="11950" ht="15.75" customHeight="1"/>
    <row r="11952" ht="15.75" customHeight="1"/>
    <row r="11954" ht="15.75" customHeight="1"/>
    <row r="11956" ht="15.75" customHeight="1"/>
    <row r="11958" ht="15.75" customHeight="1"/>
    <row r="11960" ht="15.75" customHeight="1"/>
    <row r="11962" ht="15.75" customHeight="1"/>
    <row r="11964" ht="15.75" customHeight="1"/>
    <row r="11966" ht="15.75" customHeight="1"/>
    <row r="11968" ht="15.75" customHeight="1"/>
    <row r="11970" ht="15.75" customHeight="1"/>
    <row r="11972" ht="15.75" customHeight="1"/>
    <row r="11974" ht="15.75" customHeight="1"/>
    <row r="11976" ht="15.75" customHeight="1"/>
    <row r="11978" ht="15.75" customHeight="1"/>
    <row r="11980" ht="15.75" customHeight="1"/>
    <row r="11982" ht="15.75" customHeight="1"/>
    <row r="11984" ht="15.75" customHeight="1"/>
    <row r="11986" ht="15.75" customHeight="1"/>
    <row r="11988" ht="15.75" customHeight="1"/>
    <row r="11990" ht="15.75" customHeight="1"/>
    <row r="11992" ht="15.75" customHeight="1"/>
    <row r="11994" ht="15.75" customHeight="1"/>
    <row r="11996" ht="15.75" customHeight="1"/>
    <row r="11998" ht="15.75" customHeight="1"/>
    <row r="12000" ht="15.75" customHeight="1"/>
    <row r="12002" ht="15.75" customHeight="1"/>
    <row r="12004" ht="15.75" customHeight="1"/>
    <row r="12006" ht="15.75" customHeight="1"/>
    <row r="12008" ht="15.75" customHeight="1"/>
    <row r="12010" ht="15.75" customHeight="1"/>
    <row r="12012" ht="15.75" customHeight="1"/>
    <row r="12014" ht="15.75" customHeight="1"/>
    <row r="12016" ht="15.75" customHeight="1"/>
    <row r="12018" ht="15.75" customHeight="1"/>
    <row r="12020" ht="15.75" customHeight="1"/>
    <row r="12022" ht="15.75" customHeight="1"/>
    <row r="12024" ht="15.75" customHeight="1"/>
    <row r="12026" ht="15.75" customHeight="1"/>
    <row r="12028" ht="15.75" customHeight="1"/>
    <row r="12030" ht="15.75" customHeight="1"/>
    <row r="12032" ht="15.75" customHeight="1"/>
    <row r="12034" ht="15.75" customHeight="1"/>
    <row r="12036" ht="15.75" customHeight="1"/>
    <row r="12038" ht="15.75" customHeight="1"/>
    <row r="12040" ht="15.75" customHeight="1"/>
    <row r="12042" ht="15.75" customHeight="1"/>
    <row r="12044" ht="15.75" customHeight="1"/>
    <row r="12046" ht="15.75" customHeight="1"/>
    <row r="12048" ht="15.75" customHeight="1"/>
    <row r="12050" ht="15.75" customHeight="1"/>
    <row r="12052" ht="15.75" customHeight="1"/>
    <row r="12054" ht="15.75" customHeight="1"/>
    <row r="12056" ht="15.75" customHeight="1"/>
    <row r="12058" ht="15.75" customHeight="1"/>
    <row r="12060" ht="15.75" customHeight="1"/>
    <row r="12062" ht="15.75" customHeight="1"/>
    <row r="12064" ht="15.75" customHeight="1"/>
    <row r="12066" ht="15.75" customHeight="1"/>
    <row r="12068" ht="15.75" customHeight="1"/>
    <row r="12070" ht="15.75" customHeight="1"/>
    <row r="12072" ht="15.75" customHeight="1"/>
    <row r="12074" ht="15.75" customHeight="1"/>
    <row r="12076" ht="15.75" customHeight="1"/>
    <row r="12078" ht="15.75" customHeight="1"/>
    <row r="12080" ht="15.75" customHeight="1"/>
    <row r="12082" ht="15.75" customHeight="1"/>
    <row r="12084" ht="15.75" customHeight="1"/>
    <row r="12086" ht="15.75" customHeight="1"/>
    <row r="12088" ht="15.75" customHeight="1"/>
    <row r="12090" ht="15.75" customHeight="1"/>
    <row r="12092" ht="15.75" customHeight="1"/>
    <row r="12094" ht="15.75" customHeight="1"/>
    <row r="12096" ht="15.75" customHeight="1"/>
    <row r="12098" ht="15.75" customHeight="1"/>
    <row r="12100" ht="15.75" customHeight="1"/>
    <row r="12102" ht="15.75" customHeight="1"/>
    <row r="12104" ht="15.75" customHeight="1"/>
    <row r="12106" ht="15.75" customHeight="1"/>
    <row r="12108" ht="15.75" customHeight="1"/>
    <row r="12110" ht="15.75" customHeight="1"/>
    <row r="12112" ht="15.75" customHeight="1"/>
    <row r="12114" ht="15.75" customHeight="1"/>
    <row r="12116" ht="15.75" customHeight="1"/>
    <row r="12118" ht="15.75" customHeight="1"/>
    <row r="12120" ht="15.75" customHeight="1"/>
    <row r="12122" ht="15.75" customHeight="1"/>
    <row r="12124" ht="15.75" customHeight="1"/>
    <row r="12126" ht="15.75" customHeight="1"/>
    <row r="12128" ht="15.75" customHeight="1"/>
    <row r="12130" ht="15.75" customHeight="1"/>
    <row r="12132" ht="15.75" customHeight="1"/>
    <row r="12134" ht="15.75" customHeight="1"/>
    <row r="12136" ht="15.75" customHeight="1"/>
    <row r="12138" ht="15.75" customHeight="1"/>
    <row r="12140" ht="15.75" customHeight="1"/>
    <row r="12142" ht="15.75" customHeight="1"/>
    <row r="12144" ht="15.75" customHeight="1"/>
    <row r="12146" ht="15.75" customHeight="1"/>
    <row r="12148" ht="15.75" customHeight="1"/>
    <row r="12150" ht="15.75" customHeight="1"/>
    <row r="12152" ht="15.75" customHeight="1"/>
    <row r="12154" ht="15.75" customHeight="1"/>
    <row r="12156" ht="15.75" customHeight="1"/>
    <row r="12158" ht="15.75" customHeight="1"/>
    <row r="12160" ht="15.75" customHeight="1"/>
    <row r="12162" ht="15.75" customHeight="1"/>
    <row r="12164" ht="15.75" customHeight="1"/>
    <row r="12166" ht="15.75" customHeight="1"/>
    <row r="12168" ht="15.75" customHeight="1"/>
    <row r="12170" ht="15.75" customHeight="1"/>
    <row r="12172" ht="15.75" customHeight="1"/>
    <row r="12174" ht="15.75" customHeight="1"/>
    <row r="12176" ht="15.75" customHeight="1"/>
    <row r="12178" ht="15.75" customHeight="1"/>
    <row r="12180" ht="15.75" customHeight="1"/>
    <row r="12182" ht="15.75" customHeight="1"/>
    <row r="12184" ht="15.75" customHeight="1"/>
    <row r="12186" ht="15.75" customHeight="1"/>
    <row r="12188" ht="15.75" customHeight="1"/>
    <row r="12190" ht="15.75" customHeight="1"/>
    <row r="12192" ht="15.75" customHeight="1"/>
    <row r="12194" ht="15.75" customHeight="1"/>
    <row r="12196" ht="15.75" customHeight="1"/>
    <row r="12198" ht="15.75" customHeight="1"/>
    <row r="12200" ht="15.75" customHeight="1"/>
    <row r="12202" ht="15.75" customHeight="1"/>
    <row r="12204" ht="15.75" customHeight="1"/>
    <row r="12206" ht="15.75" customHeight="1"/>
    <row r="12208" ht="15.75" customHeight="1"/>
    <row r="12210" ht="15.75" customHeight="1"/>
    <row r="12212" ht="15.75" customHeight="1"/>
    <row r="12214" ht="15.75" customHeight="1"/>
    <row r="12216" ht="15.75" customHeight="1"/>
    <row r="12218" ht="15.75" customHeight="1"/>
    <row r="12220" ht="15.75" customHeight="1"/>
    <row r="12222" ht="15.75" customHeight="1"/>
    <row r="12224" ht="15.75" customHeight="1"/>
    <row r="12226" ht="15.75" customHeight="1"/>
    <row r="12228" ht="15.75" customHeight="1"/>
    <row r="12230" ht="15.75" customHeight="1"/>
    <row r="12232" ht="15.75" customHeight="1"/>
    <row r="12234" ht="15.75" customHeight="1"/>
    <row r="12236" ht="15.75" customHeight="1"/>
    <row r="12238" ht="15.75" customHeight="1"/>
    <row r="12240" ht="15.75" customHeight="1"/>
    <row r="12242" ht="15.75" customHeight="1"/>
    <row r="12244" ht="15.75" customHeight="1"/>
    <row r="12246" ht="15.75" customHeight="1"/>
    <row r="12248" ht="15.75" customHeight="1"/>
    <row r="12250" ht="15.75" customHeight="1"/>
    <row r="12252" ht="15.75" customHeight="1"/>
    <row r="12254" ht="15.75" customHeight="1"/>
    <row r="12256" ht="15.75" customHeight="1"/>
    <row r="12258" ht="15.75" customHeight="1"/>
    <row r="12260" ht="15.75" customHeight="1"/>
    <row r="12262" ht="15.75" customHeight="1"/>
    <row r="12264" ht="15.75" customHeight="1"/>
    <row r="12266" ht="15.75" customHeight="1"/>
    <row r="12268" ht="15.75" customHeight="1"/>
    <row r="12270" ht="15.75" customHeight="1"/>
    <row r="12272" ht="15.75" customHeight="1"/>
    <row r="12274" ht="15.75" customHeight="1"/>
    <row r="12276" ht="15.75" customHeight="1"/>
    <row r="12278" ht="15.75" customHeight="1"/>
    <row r="12280" ht="15.75" customHeight="1"/>
    <row r="12282" ht="15.75" customHeight="1"/>
    <row r="12284" ht="15.75" customHeight="1"/>
    <row r="12286" ht="15.75" customHeight="1"/>
    <row r="12288" ht="15.75" customHeight="1"/>
    <row r="12290" ht="15.75" customHeight="1"/>
    <row r="12292" ht="15.75" customHeight="1"/>
    <row r="12294" ht="15.75" customHeight="1"/>
    <row r="12296" ht="15.75" customHeight="1"/>
    <row r="12298" ht="15.75" customHeight="1"/>
    <row r="12300" ht="15.75" customHeight="1"/>
    <row r="12302" ht="15.75" customHeight="1"/>
    <row r="12304" ht="15.75" customHeight="1"/>
    <row r="12306" ht="15.75" customHeight="1"/>
    <row r="12308" ht="15.75" customHeight="1"/>
    <row r="12310" ht="15.75" customHeight="1"/>
    <row r="12312" ht="15.75" customHeight="1"/>
    <row r="12314" ht="15.75" customHeight="1"/>
    <row r="12316" ht="15.75" customHeight="1"/>
    <row r="12318" ht="15.75" customHeight="1"/>
    <row r="12320" ht="15.75" customHeight="1"/>
    <row r="12322" ht="15.75" customHeight="1"/>
    <row r="12324" ht="15.75" customHeight="1"/>
    <row r="12326" ht="15.75" customHeight="1"/>
    <row r="12328" ht="15.75" customHeight="1"/>
    <row r="12330" ht="15.75" customHeight="1"/>
    <row r="12332" ht="15.75" customHeight="1"/>
    <row r="12334" ht="15.75" customHeight="1"/>
    <row r="12336" ht="15.75" customHeight="1"/>
    <row r="12338" ht="15.75" customHeight="1"/>
    <row r="12340" ht="15.75" customHeight="1"/>
    <row r="12342" ht="15.75" customHeight="1"/>
    <row r="12344" ht="15.75" customHeight="1"/>
    <row r="12346" ht="15.75" customHeight="1"/>
    <row r="12348" ht="15.75" customHeight="1"/>
    <row r="12350" ht="15.75" customHeight="1"/>
    <row r="12352" ht="15.75" customHeight="1"/>
    <row r="12354" ht="15.75" customHeight="1"/>
    <row r="12356" ht="15.75" customHeight="1"/>
    <row r="12358" ht="15.75" customHeight="1"/>
    <row r="12360" ht="15.75" customHeight="1"/>
    <row r="12362" ht="15.75" customHeight="1"/>
    <row r="12364" ht="15.75" customHeight="1"/>
    <row r="12366" ht="15.75" customHeight="1"/>
    <row r="12368" ht="15.75" customHeight="1"/>
    <row r="12370" ht="15.75" customHeight="1"/>
    <row r="12372" ht="15.75" customHeight="1"/>
    <row r="12374" ht="15.75" customHeight="1"/>
    <row r="12376" ht="15.75" customHeight="1"/>
    <row r="12378" ht="15.75" customHeight="1"/>
    <row r="12380" ht="15.75" customHeight="1"/>
    <row r="12382" ht="15.75" customHeight="1"/>
    <row r="12384" ht="15.75" customHeight="1"/>
    <row r="12386" ht="15.75" customHeight="1"/>
    <row r="12388" ht="15.75" customHeight="1"/>
    <row r="12390" ht="15.75" customHeight="1"/>
    <row r="12392" ht="15.75" customHeight="1"/>
    <row r="12394" ht="15.75" customHeight="1"/>
    <row r="12396" ht="15.75" customHeight="1"/>
    <row r="12398" ht="15.75" customHeight="1"/>
    <row r="12400" ht="15.75" customHeight="1"/>
    <row r="12402" ht="15.75" customHeight="1"/>
    <row r="12404" ht="15.75" customHeight="1"/>
    <row r="12406" ht="15.75" customHeight="1"/>
    <row r="12408" ht="15.75" customHeight="1"/>
    <row r="12410" ht="15.75" customHeight="1"/>
    <row r="12412" ht="15.75" customHeight="1"/>
    <row r="12414" ht="15.75" customHeight="1"/>
    <row r="12416" ht="15.75" customHeight="1"/>
    <row r="12418" ht="15.75" customHeight="1"/>
    <row r="12420" ht="15.75" customHeight="1"/>
    <row r="12422" ht="15.75" customHeight="1"/>
    <row r="12424" ht="15.75" customHeight="1"/>
    <row r="12426" ht="15.75" customHeight="1"/>
    <row r="12428" ht="15.75" customHeight="1"/>
    <row r="12430" ht="15.75" customHeight="1"/>
    <row r="12432" ht="15.75" customHeight="1"/>
    <row r="12434" ht="15.75" customHeight="1"/>
    <row r="12436" ht="15.75" customHeight="1"/>
    <row r="12438" ht="15.75" customHeight="1"/>
    <row r="12440" ht="15.75" customHeight="1"/>
    <row r="12442" ht="15.75" customHeight="1"/>
    <row r="12444" ht="15.75" customHeight="1"/>
    <row r="12446" ht="15.75" customHeight="1"/>
    <row r="12448" ht="15.75" customHeight="1"/>
    <row r="12450" ht="15.75" customHeight="1"/>
    <row r="12452" ht="15.75" customHeight="1"/>
    <row r="12454" ht="15.75" customHeight="1"/>
    <row r="12456" ht="15.75" customHeight="1"/>
    <row r="12458" ht="15.75" customHeight="1"/>
    <row r="12460" ht="15.75" customHeight="1"/>
    <row r="12462" ht="15.75" customHeight="1"/>
    <row r="12464" ht="15.75" customHeight="1"/>
    <row r="12466" ht="15.75" customHeight="1"/>
    <row r="12468" ht="15.75" customHeight="1"/>
    <row r="12470" ht="15.75" customHeight="1"/>
    <row r="12472" ht="15.75" customHeight="1"/>
    <row r="12474" ht="15.75" customHeight="1"/>
    <row r="12476" ht="15.75" customHeight="1"/>
    <row r="12478" ht="15.75" customHeight="1"/>
    <row r="12480" ht="15.75" customHeight="1"/>
    <row r="12482" ht="15.75" customHeight="1"/>
    <row r="12484" ht="15.75" customHeight="1"/>
    <row r="12486" ht="15.75" customHeight="1"/>
    <row r="12488" ht="15.75" customHeight="1"/>
    <row r="12490" ht="15.75" customHeight="1"/>
    <row r="12492" ht="15.75" customHeight="1"/>
    <row r="12494" ht="15.75" customHeight="1"/>
    <row r="12496" ht="15.75" customHeight="1"/>
    <row r="12498" ht="15.75" customHeight="1"/>
    <row r="12500" ht="15.75" customHeight="1"/>
    <row r="12502" ht="15.75" customHeight="1"/>
    <row r="12504" ht="15.75" customHeight="1"/>
    <row r="12506" ht="15.75" customHeight="1"/>
    <row r="12508" ht="15.75" customHeight="1"/>
    <row r="12510" ht="15.75" customHeight="1"/>
    <row r="12512" ht="15.75" customHeight="1"/>
    <row r="12514" ht="15.75" customHeight="1"/>
    <row r="12516" ht="15.75" customHeight="1"/>
    <row r="12518" ht="15.75" customHeight="1"/>
    <row r="12520" ht="15.75" customHeight="1"/>
    <row r="12522" ht="15.75" customHeight="1"/>
    <row r="12524" ht="15.75" customHeight="1"/>
    <row r="12526" ht="15.75" customHeight="1"/>
    <row r="12528" ht="15.75" customHeight="1"/>
    <row r="12530" ht="15.75" customHeight="1"/>
    <row r="12532" ht="15.75" customHeight="1"/>
    <row r="12534" ht="15.75" customHeight="1"/>
    <row r="12536" ht="15.75" customHeight="1"/>
    <row r="12538" ht="15.75" customHeight="1"/>
    <row r="12540" ht="15.75" customHeight="1"/>
    <row r="12542" ht="15.75" customHeight="1"/>
    <row r="12544" ht="15.75" customHeight="1"/>
    <row r="12546" ht="15.75" customHeight="1"/>
    <row r="12548" ht="15.75" customHeight="1"/>
    <row r="12550" ht="15.75" customHeight="1"/>
    <row r="12552" ht="15.75" customHeight="1"/>
    <row r="12554" ht="15.75" customHeight="1"/>
    <row r="12556" ht="15.75" customHeight="1"/>
    <row r="12558" ht="15.75" customHeight="1"/>
    <row r="12560" ht="15.75" customHeight="1"/>
    <row r="12562" ht="15.75" customHeight="1"/>
    <row r="12564" ht="15.75" customHeight="1"/>
    <row r="12566" ht="15.75" customHeight="1"/>
    <row r="12568" ht="15.75" customHeight="1"/>
    <row r="12570" ht="15.75" customHeight="1"/>
    <row r="12572" ht="15.75" customHeight="1"/>
    <row r="12574" ht="15.75" customHeight="1"/>
    <row r="12576" ht="15.75" customHeight="1"/>
    <row r="12578" ht="15.75" customHeight="1"/>
    <row r="12580" ht="15.75" customHeight="1"/>
    <row r="12582" ht="15.75" customHeight="1"/>
    <row r="12584" ht="15.75" customHeight="1"/>
    <row r="12586" ht="15.75" customHeight="1"/>
    <row r="12588" ht="15.75" customHeight="1"/>
    <row r="12590" ht="15.75" customHeight="1"/>
    <row r="12592" ht="15.75" customHeight="1"/>
    <row r="12594" ht="15.75" customHeight="1"/>
    <row r="12596" ht="15.75" customHeight="1"/>
    <row r="12598" ht="15.75" customHeight="1"/>
    <row r="12600" ht="15.75" customHeight="1"/>
    <row r="12602" ht="15.75" customHeight="1"/>
    <row r="12604" ht="15.75" customHeight="1"/>
    <row r="12606" ht="15.75" customHeight="1"/>
    <row r="12608" ht="15.75" customHeight="1"/>
    <row r="12610" ht="15.75" customHeight="1"/>
    <row r="12612" ht="15.75" customHeight="1"/>
    <row r="12614" ht="15.75" customHeight="1"/>
    <row r="12616" ht="15.75" customHeight="1"/>
    <row r="12618" ht="15.75" customHeight="1"/>
    <row r="12620" ht="15.75" customHeight="1"/>
    <row r="12622" ht="15.75" customHeight="1"/>
    <row r="12624" ht="15.75" customHeight="1"/>
    <row r="12626" ht="15.75" customHeight="1"/>
    <row r="12628" ht="15.75" customHeight="1"/>
    <row r="12630" ht="15.75" customHeight="1"/>
    <row r="12632" ht="15.75" customHeight="1"/>
    <row r="12634" ht="15.75" customHeight="1"/>
    <row r="12636" ht="15.75" customHeight="1"/>
    <row r="12638" ht="15.75" customHeight="1"/>
    <row r="12640" ht="15.75" customHeight="1"/>
    <row r="12642" ht="15.75" customHeight="1"/>
    <row r="12644" ht="15.75" customHeight="1"/>
    <row r="12646" ht="15.75" customHeight="1"/>
    <row r="12648" ht="15.75" customHeight="1"/>
    <row r="12650" ht="15.75" customHeight="1"/>
    <row r="12652" ht="15.75" customHeight="1"/>
    <row r="12654" ht="15.75" customHeight="1"/>
    <row r="12656" ht="15.75" customHeight="1"/>
    <row r="12658" ht="15.75" customHeight="1"/>
    <row r="12660" ht="15.75" customHeight="1"/>
    <row r="12662" ht="15.75" customHeight="1"/>
    <row r="12664" ht="15.75" customHeight="1"/>
    <row r="12666" ht="15.75" customHeight="1"/>
    <row r="12668" ht="15.75" customHeight="1"/>
    <row r="12670" ht="15.75" customHeight="1"/>
    <row r="12672" ht="15.75" customHeight="1"/>
    <row r="12674" ht="15.75" customHeight="1"/>
    <row r="12676" ht="15.75" customHeight="1"/>
    <row r="12678" ht="15.75" customHeight="1"/>
    <row r="12680" ht="15.75" customHeight="1"/>
    <row r="12682" ht="15.75" customHeight="1"/>
    <row r="12684" ht="15.75" customHeight="1"/>
    <row r="12686" ht="15.75" customHeight="1"/>
    <row r="12688" ht="15.75" customHeight="1"/>
    <row r="12690" ht="15.75" customHeight="1"/>
    <row r="12692" ht="15.75" customHeight="1"/>
    <row r="12694" ht="15.75" customHeight="1"/>
    <row r="12696" ht="15.75" customHeight="1"/>
    <row r="12698" ht="15.75" customHeight="1"/>
    <row r="12700" ht="15.75" customHeight="1"/>
    <row r="12702" ht="15.75" customHeight="1"/>
    <row r="12704" ht="15.75" customHeight="1"/>
    <row r="12706" ht="15.75" customHeight="1"/>
    <row r="12708" ht="15.75" customHeight="1"/>
    <row r="12710" ht="15.75" customHeight="1"/>
    <row r="12712" ht="15.75" customHeight="1"/>
    <row r="12714" ht="15.75" customHeight="1"/>
    <row r="12716" ht="15.75" customHeight="1"/>
    <row r="12718" ht="15.75" customHeight="1"/>
    <row r="12720" ht="15.75" customHeight="1"/>
    <row r="12722" ht="15.75" customHeight="1"/>
    <row r="12724" ht="15.75" customHeight="1"/>
    <row r="12726" ht="15.75" customHeight="1"/>
    <row r="12728" ht="15.75" customHeight="1"/>
    <row r="12730" ht="15.75" customHeight="1"/>
    <row r="12732" ht="15.75" customHeight="1"/>
    <row r="12734" ht="15.75" customHeight="1"/>
    <row r="12736" ht="15.75" customHeight="1"/>
    <row r="12738" ht="15.75" customHeight="1"/>
    <row r="12740" ht="15.75" customHeight="1"/>
    <row r="12742" ht="15.75" customHeight="1"/>
    <row r="12744" ht="15.75" customHeight="1"/>
    <row r="12746" ht="15.75" customHeight="1"/>
    <row r="12748" ht="15.75" customHeight="1"/>
    <row r="12750" ht="15.75" customHeight="1"/>
    <row r="12752" ht="15.75" customHeight="1"/>
    <row r="12754" ht="15.75" customHeight="1"/>
    <row r="12756" ht="15.75" customHeight="1"/>
    <row r="12758" ht="15.75" customHeight="1"/>
    <row r="12760" ht="15.75" customHeight="1"/>
    <row r="12762" ht="15.75" customHeight="1"/>
    <row r="12764" ht="15.75" customHeight="1"/>
    <row r="12766" ht="15.75" customHeight="1"/>
    <row r="12768" ht="15.75" customHeight="1"/>
    <row r="12770" ht="15.75" customHeight="1"/>
    <row r="12772" ht="15.75" customHeight="1"/>
    <row r="12774" ht="15.75" customHeight="1"/>
    <row r="12776" ht="15.75" customHeight="1"/>
    <row r="12778" ht="15.75" customHeight="1"/>
    <row r="12780" ht="15.75" customHeight="1"/>
    <row r="12782" ht="15.75" customHeight="1"/>
    <row r="12784" ht="15.75" customHeight="1"/>
    <row r="12786" ht="15.75" customHeight="1"/>
    <row r="12788" ht="15.75" customHeight="1"/>
    <row r="12790" ht="15.75" customHeight="1"/>
    <row r="12792" ht="15.75" customHeight="1"/>
    <row r="12794" ht="15.75" customHeight="1"/>
    <row r="12796" ht="15.75" customHeight="1"/>
    <row r="12798" ht="15.75" customHeight="1"/>
    <row r="12800" ht="15.75" customHeight="1"/>
    <row r="12802" ht="15.75" customHeight="1"/>
    <row r="12804" ht="15.75" customHeight="1"/>
    <row r="12806" ht="15.75" customHeight="1"/>
    <row r="12808" ht="15.75" customHeight="1"/>
    <row r="12810" ht="15.75" customHeight="1"/>
    <row r="12812" ht="15.75" customHeight="1"/>
    <row r="12814" ht="15.75" customHeight="1"/>
    <row r="12816" ht="15.75" customHeight="1"/>
    <row r="12818" ht="15.75" customHeight="1"/>
    <row r="12820" ht="15.75" customHeight="1"/>
    <row r="12822" ht="15.75" customHeight="1"/>
    <row r="12824" ht="15.75" customHeight="1"/>
    <row r="12826" ht="15.75" customHeight="1"/>
    <row r="12828" ht="15.75" customHeight="1"/>
    <row r="12830" ht="15.75" customHeight="1"/>
    <row r="12832" ht="15.75" customHeight="1"/>
    <row r="12834" ht="15.75" customHeight="1"/>
    <row r="12836" ht="15.75" customHeight="1"/>
    <row r="12838" ht="15.75" customHeight="1"/>
    <row r="12840" ht="15.75" customHeight="1"/>
    <row r="12842" ht="15.75" customHeight="1"/>
    <row r="12844" ht="15.75" customHeight="1"/>
    <row r="12846" ht="15.75" customHeight="1"/>
    <row r="12848" ht="15.75" customHeight="1"/>
    <row r="12850" ht="15.75" customHeight="1"/>
    <row r="12852" ht="15.75" customHeight="1"/>
    <row r="12854" ht="15.75" customHeight="1"/>
    <row r="12856" ht="15.75" customHeight="1"/>
    <row r="12858" ht="15.75" customHeight="1"/>
    <row r="12860" ht="15.75" customHeight="1"/>
    <row r="12862" ht="15.75" customHeight="1"/>
    <row r="12864" ht="15.75" customHeight="1"/>
    <row r="12866" ht="15.75" customHeight="1"/>
    <row r="12868" ht="15.75" customHeight="1"/>
    <row r="12870" ht="15.75" customHeight="1"/>
    <row r="12872" ht="15.75" customHeight="1"/>
    <row r="12874" ht="15.75" customHeight="1"/>
    <row r="12876" ht="15.75" customHeight="1"/>
    <row r="12878" ht="15.75" customHeight="1"/>
    <row r="12880" ht="15.75" customHeight="1"/>
    <row r="12882" ht="15.75" customHeight="1"/>
    <row r="12884" ht="15.75" customHeight="1"/>
    <row r="12886" ht="15.75" customHeight="1"/>
    <row r="12888" ht="15.75" customHeight="1"/>
    <row r="12890" ht="15.75" customHeight="1"/>
    <row r="12892" ht="15.75" customHeight="1"/>
    <row r="12894" ht="15.75" customHeight="1"/>
    <row r="12896" ht="15.75" customHeight="1"/>
    <row r="12898" ht="15.75" customHeight="1"/>
    <row r="12900" ht="15.75" customHeight="1"/>
    <row r="12902" ht="15.75" customHeight="1"/>
    <row r="12904" ht="15.75" customHeight="1"/>
    <row r="12906" ht="15.75" customHeight="1"/>
    <row r="12908" ht="15.75" customHeight="1"/>
    <row r="12910" ht="15.75" customHeight="1"/>
    <row r="12912" ht="15.75" customHeight="1"/>
    <row r="12914" ht="15.75" customHeight="1"/>
    <row r="12916" ht="15.75" customHeight="1"/>
    <row r="12918" ht="15.75" customHeight="1"/>
    <row r="12920" ht="15.75" customHeight="1"/>
    <row r="12922" ht="15.75" customHeight="1"/>
    <row r="12924" ht="15.75" customHeight="1"/>
    <row r="12926" ht="15.75" customHeight="1"/>
    <row r="12928" ht="15.75" customHeight="1"/>
    <row r="12930" ht="15.75" customHeight="1"/>
    <row r="12932" ht="15.75" customHeight="1"/>
    <row r="12934" ht="15.75" customHeight="1"/>
    <row r="12936" ht="15.75" customHeight="1"/>
    <row r="12938" ht="15.75" customHeight="1"/>
    <row r="12940" ht="15.75" customHeight="1"/>
    <row r="12942" ht="15.75" customHeight="1"/>
    <row r="12944" ht="15.75" customHeight="1"/>
    <row r="12946" ht="15.75" customHeight="1"/>
    <row r="12948" ht="15.75" customHeight="1"/>
    <row r="12950" ht="15.75" customHeight="1"/>
    <row r="12952" ht="15.75" customHeight="1"/>
    <row r="12954" ht="15.75" customHeight="1"/>
    <row r="12956" ht="15.75" customHeight="1"/>
    <row r="12958" ht="15.75" customHeight="1"/>
    <row r="12960" ht="15.75" customHeight="1"/>
    <row r="12962" ht="15.75" customHeight="1"/>
    <row r="12964" ht="15.75" customHeight="1"/>
    <row r="12966" ht="15.75" customHeight="1"/>
    <row r="12968" ht="15.75" customHeight="1"/>
    <row r="12970" ht="15.75" customHeight="1"/>
    <row r="12972" ht="15.75" customHeight="1"/>
    <row r="12974" ht="15.75" customHeight="1"/>
    <row r="12976" ht="15.75" customHeight="1"/>
    <row r="12978" ht="15.75" customHeight="1"/>
    <row r="12980" ht="15.75" customHeight="1"/>
    <row r="12982" ht="15.75" customHeight="1"/>
    <row r="12984" ht="15.75" customHeight="1"/>
    <row r="12986" ht="15.75" customHeight="1"/>
    <row r="12988" ht="15.75" customHeight="1"/>
    <row r="12990" ht="15.75" customHeight="1"/>
    <row r="12992" ht="15.75" customHeight="1"/>
    <row r="12994" ht="15.75" customHeight="1"/>
    <row r="12996" ht="15.75" customHeight="1"/>
    <row r="12998" ht="15.75" customHeight="1"/>
    <row r="13000" ht="15.75" customHeight="1"/>
    <row r="13002" ht="15.75" customHeight="1"/>
    <row r="13004" ht="15.75" customHeight="1"/>
    <row r="13006" ht="15.75" customHeight="1"/>
    <row r="13008" ht="15.75" customHeight="1"/>
    <row r="13010" ht="15.75" customHeight="1"/>
    <row r="13012" ht="15.75" customHeight="1"/>
    <row r="13014" ht="15.75" customHeight="1"/>
    <row r="13016" ht="15.75" customHeight="1"/>
    <row r="13018" ht="15.75" customHeight="1"/>
    <row r="13020" ht="15.75" customHeight="1"/>
    <row r="13022" ht="15.75" customHeight="1"/>
    <row r="13024" ht="15.75" customHeight="1"/>
    <row r="13026" ht="15.75" customHeight="1"/>
    <row r="13028" ht="15.75" customHeight="1"/>
    <row r="13030" ht="15.75" customHeight="1"/>
    <row r="13032" ht="15.75" customHeight="1"/>
    <row r="13034" ht="15.75" customHeight="1"/>
    <row r="13036" ht="15.75" customHeight="1"/>
    <row r="13038" ht="15.75" customHeight="1"/>
    <row r="13040" ht="15.75" customHeight="1"/>
    <row r="13042" ht="15.75" customHeight="1"/>
    <row r="13044" ht="15.75" customHeight="1"/>
    <row r="13046" ht="15.75" customHeight="1"/>
    <row r="13048" ht="15.75" customHeight="1"/>
    <row r="13050" ht="15.75" customHeight="1"/>
    <row r="13052" ht="15.75" customHeight="1"/>
    <row r="13054" ht="15.75" customHeight="1"/>
    <row r="13056" ht="15.75" customHeight="1"/>
    <row r="13058" ht="15.75" customHeight="1"/>
    <row r="13060" ht="15.75" customHeight="1"/>
    <row r="13062" ht="15.75" customHeight="1"/>
    <row r="13064" ht="15.75" customHeight="1"/>
    <row r="13066" ht="15.75" customHeight="1"/>
    <row r="13068" ht="15.75" customHeight="1"/>
    <row r="13070" ht="15.75" customHeight="1"/>
    <row r="13072" ht="15.75" customHeight="1"/>
    <row r="13074" ht="15.75" customHeight="1"/>
    <row r="13076" ht="15.75" customHeight="1"/>
    <row r="13078" ht="15.75" customHeight="1"/>
    <row r="13080" ht="15.75" customHeight="1"/>
    <row r="13082" ht="15.75" customHeight="1"/>
    <row r="13084" ht="15.75" customHeight="1"/>
    <row r="13086" ht="15.75" customHeight="1"/>
    <row r="13088" ht="15.75" customHeight="1"/>
    <row r="13090" ht="15.75" customHeight="1"/>
    <row r="13092" ht="15.75" customHeight="1"/>
    <row r="13094" ht="15.75" customHeight="1"/>
    <row r="13096" ht="15.75" customHeight="1"/>
    <row r="13098" ht="15.75" customHeight="1"/>
    <row r="13100" ht="15.75" customHeight="1"/>
    <row r="13102" ht="15.75" customHeight="1"/>
    <row r="13104" ht="15.75" customHeight="1"/>
    <row r="13106" ht="15.75" customHeight="1"/>
    <row r="13108" ht="15.75" customHeight="1"/>
    <row r="13110" ht="15.75" customHeight="1"/>
    <row r="13112" ht="15.75" customHeight="1"/>
    <row r="13114" ht="15.75" customHeight="1"/>
    <row r="13116" ht="15.75" customHeight="1"/>
    <row r="13118" ht="15.75" customHeight="1"/>
    <row r="13120" ht="15.75" customHeight="1"/>
    <row r="13122" ht="15.75" customHeight="1"/>
    <row r="13124" ht="15.75" customHeight="1"/>
    <row r="13126" ht="15.75" customHeight="1"/>
    <row r="13128" ht="15.75" customHeight="1"/>
    <row r="13130" ht="15.75" customHeight="1"/>
    <row r="13132" ht="15.75" customHeight="1"/>
    <row r="13134" ht="15.75" customHeight="1"/>
    <row r="13136" ht="15.75" customHeight="1"/>
    <row r="13138" ht="15.75" customHeight="1"/>
    <row r="13140" ht="15.75" customHeight="1"/>
    <row r="13142" ht="15.75" customHeight="1"/>
    <row r="13144" ht="15.75" customHeight="1"/>
    <row r="13146" ht="15.75" customHeight="1"/>
    <row r="13148" ht="15.75" customHeight="1"/>
    <row r="13150" ht="15.75" customHeight="1"/>
    <row r="13152" ht="15.75" customHeight="1"/>
    <row r="13154" ht="15.75" customHeight="1"/>
    <row r="13156" ht="15.75" customHeight="1"/>
    <row r="13158" ht="15.75" customHeight="1"/>
    <row r="13160" ht="15.75" customHeight="1"/>
    <row r="13162" ht="15.75" customHeight="1"/>
    <row r="13164" ht="15.75" customHeight="1"/>
    <row r="13166" ht="15.75" customHeight="1"/>
    <row r="13168" ht="15.75" customHeight="1"/>
    <row r="13170" ht="15.75" customHeight="1"/>
    <row r="13172" ht="15.75" customHeight="1"/>
    <row r="13174" ht="15.75" customHeight="1"/>
    <row r="13176" ht="15.75" customHeight="1"/>
    <row r="13178" ht="15.75" customHeight="1"/>
    <row r="13180" ht="15.75" customHeight="1"/>
    <row r="13182" ht="15.75" customHeight="1"/>
    <row r="13184" ht="15.75" customHeight="1"/>
    <row r="13186" ht="15.75" customHeight="1"/>
    <row r="13188" ht="15.75" customHeight="1"/>
    <row r="13190" ht="15.75" customHeight="1"/>
    <row r="13192" ht="15.75" customHeight="1"/>
    <row r="13194" ht="15.75" customHeight="1"/>
    <row r="13196" ht="15.75" customHeight="1"/>
    <row r="13198" ht="15.75" customHeight="1"/>
    <row r="13200" ht="15.75" customHeight="1"/>
    <row r="13202" ht="15.75" customHeight="1"/>
    <row r="13204" ht="15.75" customHeight="1"/>
    <row r="13206" ht="15.75" customHeight="1"/>
    <row r="13208" ht="15.75" customHeight="1"/>
    <row r="13210" ht="15.75" customHeight="1"/>
    <row r="13212" ht="15.75" customHeight="1"/>
    <row r="13214" ht="15.75" customHeight="1"/>
    <row r="13216" ht="15.75" customHeight="1"/>
    <row r="13218" ht="15.75" customHeight="1"/>
    <row r="13220" ht="15.75" customHeight="1"/>
    <row r="13222" ht="15.75" customHeight="1"/>
    <row r="13224" ht="15.75" customHeight="1"/>
    <row r="13226" ht="15.75" customHeight="1"/>
    <row r="13228" ht="15.75" customHeight="1"/>
    <row r="13230" ht="15.75" customHeight="1"/>
    <row r="13232" ht="15.75" customHeight="1"/>
    <row r="13234" ht="15.75" customHeight="1"/>
    <row r="13236" ht="15.75" customHeight="1"/>
    <row r="13238" ht="15.75" customHeight="1"/>
    <row r="13240" ht="15.75" customHeight="1"/>
    <row r="13242" ht="15.75" customHeight="1"/>
    <row r="13244" ht="15.75" customHeight="1"/>
    <row r="13246" ht="15.75" customHeight="1"/>
    <row r="13248" ht="15.75" customHeight="1"/>
    <row r="13250" ht="15.75" customHeight="1"/>
    <row r="13252" ht="15.75" customHeight="1"/>
    <row r="13254" ht="15.75" customHeight="1"/>
    <row r="13256" ht="15.75" customHeight="1"/>
    <row r="13258" ht="15.75" customHeight="1"/>
    <row r="13260" ht="15.75" customHeight="1"/>
    <row r="13262" ht="15.75" customHeight="1"/>
    <row r="13264" ht="15.75" customHeight="1"/>
    <row r="13266" ht="15.75" customHeight="1"/>
    <row r="13268" ht="15.75" customHeight="1"/>
    <row r="13270" ht="15.75" customHeight="1"/>
    <row r="13272" ht="15.75" customHeight="1"/>
    <row r="13274" ht="15.75" customHeight="1"/>
    <row r="13276" ht="15.75" customHeight="1"/>
    <row r="13278" ht="15.75" customHeight="1"/>
    <row r="13280" ht="15.75" customHeight="1"/>
    <row r="13282" ht="15.75" customHeight="1"/>
    <row r="13284" ht="15.75" customHeight="1"/>
    <row r="13286" ht="15.75" customHeight="1"/>
    <row r="13288" ht="15.75" customHeight="1"/>
    <row r="13290" ht="15.75" customHeight="1"/>
    <row r="13292" ht="15.75" customHeight="1"/>
    <row r="13294" ht="15.75" customHeight="1"/>
    <row r="13296" ht="15.75" customHeight="1"/>
    <row r="13298" ht="15.75" customHeight="1"/>
    <row r="13300" ht="15.75" customHeight="1"/>
    <row r="13302" ht="15.75" customHeight="1"/>
    <row r="13304" ht="15.75" customHeight="1"/>
    <row r="13306" ht="15.75" customHeight="1"/>
    <row r="13308" ht="15.75" customHeight="1"/>
    <row r="13310" ht="15.75" customHeight="1"/>
    <row r="13312" ht="15.75" customHeight="1"/>
    <row r="13314" ht="15.75" customHeight="1"/>
    <row r="13316" ht="15.75" customHeight="1"/>
    <row r="13318" ht="15.75" customHeight="1"/>
    <row r="13320" ht="15.75" customHeight="1"/>
    <row r="13322" ht="15.75" customHeight="1"/>
    <row r="13324" ht="15.75" customHeight="1"/>
    <row r="13326" ht="15.75" customHeight="1"/>
    <row r="13328" ht="15.75" customHeight="1"/>
    <row r="13330" ht="15.75" customHeight="1"/>
    <row r="13332" ht="15.75" customHeight="1"/>
    <row r="13334" ht="15.75" customHeight="1"/>
    <row r="13336" ht="15.75" customHeight="1"/>
    <row r="13338" ht="15.75" customHeight="1"/>
    <row r="13340" ht="15.75" customHeight="1"/>
    <row r="13342" ht="15.75" customHeight="1"/>
    <row r="13344" ht="15.75" customHeight="1"/>
    <row r="13346" ht="15.75" customHeight="1"/>
    <row r="13348" ht="15.75" customHeight="1"/>
    <row r="13350" ht="15.75" customHeight="1"/>
    <row r="13352" ht="15.75" customHeight="1"/>
    <row r="13354" ht="15.75" customHeight="1"/>
    <row r="13356" ht="15.75" customHeight="1"/>
    <row r="13358" ht="15.75" customHeight="1"/>
    <row r="13360" ht="15.75" customHeight="1"/>
    <row r="13362" ht="15.75" customHeight="1"/>
    <row r="13364" ht="15.75" customHeight="1"/>
    <row r="13366" ht="15.75" customHeight="1"/>
    <row r="13368" ht="15.75" customHeight="1"/>
    <row r="13370" ht="15.75" customHeight="1"/>
    <row r="13372" ht="15.75" customHeight="1"/>
    <row r="13374" ht="15.75" customHeight="1"/>
    <row r="13376" ht="15.75" customHeight="1"/>
    <row r="13378" ht="15.75" customHeight="1"/>
    <row r="13380" ht="15.75" customHeight="1"/>
    <row r="13382" ht="15.75" customHeight="1"/>
    <row r="13384" ht="15.75" customHeight="1"/>
    <row r="13386" ht="15.75" customHeight="1"/>
    <row r="13388" ht="15.75" customHeight="1"/>
    <row r="13390" ht="15.75" customHeight="1"/>
    <row r="13392" ht="15.75" customHeight="1"/>
    <row r="13394" ht="15.75" customHeight="1"/>
    <row r="13396" ht="15.75" customHeight="1"/>
    <row r="13398" ht="15.75" customHeight="1"/>
    <row r="13400" ht="15.75" customHeight="1"/>
    <row r="13402" ht="15.75" customHeight="1"/>
    <row r="13404" ht="15.75" customHeight="1"/>
    <row r="13406" ht="15.75" customHeight="1"/>
    <row r="13408" ht="15.75" customHeight="1"/>
    <row r="13410" ht="15.75" customHeight="1"/>
    <row r="13412" ht="15.75" customHeight="1"/>
    <row r="13414" ht="15.75" customHeight="1"/>
    <row r="13416" ht="15.75" customHeight="1"/>
    <row r="13418" ht="15.75" customHeight="1"/>
    <row r="13420" ht="15.75" customHeight="1"/>
    <row r="13422" ht="15.75" customHeight="1"/>
    <row r="13424" ht="15.75" customHeight="1"/>
    <row r="13426" ht="15.75" customHeight="1"/>
    <row r="13428" ht="15.75" customHeight="1"/>
    <row r="13430" ht="15.75" customHeight="1"/>
    <row r="13432" ht="15.75" customHeight="1"/>
    <row r="13434" ht="15.75" customHeight="1"/>
    <row r="13436" ht="15.75" customHeight="1"/>
    <row r="13438" ht="15.75" customHeight="1"/>
    <row r="13440" ht="15.75" customHeight="1"/>
    <row r="13442" ht="15.75" customHeight="1"/>
    <row r="13444" ht="15.75" customHeight="1"/>
    <row r="13446" ht="15.75" customHeight="1"/>
    <row r="13448" ht="15.75" customHeight="1"/>
    <row r="13450" ht="15.75" customHeight="1"/>
    <row r="13452" ht="15.75" customHeight="1"/>
    <row r="13454" ht="15.75" customHeight="1"/>
    <row r="13456" ht="15.75" customHeight="1"/>
    <row r="13458" ht="15.75" customHeight="1"/>
    <row r="13460" ht="15.75" customHeight="1"/>
    <row r="13462" ht="15.75" customHeight="1"/>
    <row r="13464" ht="15.75" customHeight="1"/>
    <row r="13466" ht="15.75" customHeight="1"/>
    <row r="13468" ht="15.75" customHeight="1"/>
    <row r="13470" ht="15.75" customHeight="1"/>
    <row r="13472" ht="15.75" customHeight="1"/>
    <row r="13474" ht="15.75" customHeight="1"/>
    <row r="13476" ht="15.75" customHeight="1"/>
    <row r="13478" ht="15.75" customHeight="1"/>
    <row r="13480" ht="15.75" customHeight="1"/>
    <row r="13482" ht="15.75" customHeight="1"/>
    <row r="13484" ht="15.75" customHeight="1"/>
    <row r="13486" ht="15.75" customHeight="1"/>
    <row r="13488" ht="15.75" customHeight="1"/>
    <row r="13490" ht="15.75" customHeight="1"/>
    <row r="13492" ht="15.75" customHeight="1"/>
    <row r="13494" ht="15.75" customHeight="1"/>
    <row r="13496" ht="15.75" customHeight="1"/>
    <row r="13498" ht="15.75" customHeight="1"/>
    <row r="13500" ht="15.75" customHeight="1"/>
    <row r="13502" ht="15.75" customHeight="1"/>
    <row r="13504" ht="15.75" customHeight="1"/>
    <row r="13506" ht="15.75" customHeight="1"/>
    <row r="13508" ht="15.75" customHeight="1"/>
    <row r="13510" ht="15.75" customHeight="1"/>
    <row r="13512" ht="15.75" customHeight="1"/>
    <row r="13514" ht="15.75" customHeight="1"/>
    <row r="13516" ht="15.75" customHeight="1"/>
    <row r="13518" ht="15.75" customHeight="1"/>
    <row r="13520" ht="15.75" customHeight="1"/>
    <row r="13522" ht="15.75" customHeight="1"/>
    <row r="13524" ht="15.75" customHeight="1"/>
    <row r="13526" ht="15.75" customHeight="1"/>
    <row r="13528" ht="15.75" customHeight="1"/>
    <row r="13530" ht="15.75" customHeight="1"/>
    <row r="13532" ht="15.75" customHeight="1"/>
    <row r="13534" ht="15.75" customHeight="1"/>
    <row r="13536" ht="15.75" customHeight="1"/>
    <row r="13538" ht="15.75" customHeight="1"/>
    <row r="13540" ht="15.75" customHeight="1"/>
    <row r="13542" ht="15.75" customHeight="1"/>
    <row r="13544" ht="15.75" customHeight="1"/>
    <row r="13546" ht="15.75" customHeight="1"/>
    <row r="13548" ht="15.75" customHeight="1"/>
    <row r="13550" ht="15.75" customHeight="1"/>
    <row r="13552" ht="15.75" customHeight="1"/>
    <row r="13554" ht="15.75" customHeight="1"/>
    <row r="13556" ht="15.75" customHeight="1"/>
    <row r="13558" ht="15.75" customHeight="1"/>
    <row r="13560" ht="15.75" customHeight="1"/>
    <row r="13562" ht="15.75" customHeight="1"/>
    <row r="13564" ht="15.75" customHeight="1"/>
    <row r="13566" ht="15.75" customHeight="1"/>
    <row r="13568" ht="15.75" customHeight="1"/>
    <row r="13570" ht="15.75" customHeight="1"/>
    <row r="13572" ht="15.75" customHeight="1"/>
    <row r="13574" ht="15.75" customHeight="1"/>
    <row r="13576" ht="15.75" customHeight="1"/>
    <row r="13578" ht="15.75" customHeight="1"/>
    <row r="13580" ht="15.75" customHeight="1"/>
    <row r="13582" ht="15.75" customHeight="1"/>
    <row r="13584" ht="15.75" customHeight="1"/>
    <row r="13586" ht="15.75" customHeight="1"/>
    <row r="13588" ht="15.75" customHeight="1"/>
    <row r="13590" ht="15.75" customHeight="1"/>
    <row r="13592" ht="15.75" customHeight="1"/>
    <row r="13594" ht="15.75" customHeight="1"/>
    <row r="13596" ht="15.75" customHeight="1"/>
    <row r="13598" ht="15.75" customHeight="1"/>
    <row r="13600" ht="15.75" customHeight="1"/>
    <row r="13602" ht="15.75" customHeight="1"/>
    <row r="13604" ht="15.75" customHeight="1"/>
    <row r="13606" ht="15.75" customHeight="1"/>
    <row r="13608" ht="15.75" customHeight="1"/>
    <row r="13610" ht="15.75" customHeight="1"/>
    <row r="13612" ht="15.75" customHeight="1"/>
    <row r="13614" ht="15.75" customHeight="1"/>
    <row r="13616" ht="15.75" customHeight="1"/>
    <row r="13618" ht="15.75" customHeight="1"/>
    <row r="13620" ht="15.75" customHeight="1"/>
    <row r="13622" ht="15.75" customHeight="1"/>
    <row r="13624" ht="15.75" customHeight="1"/>
    <row r="13626" ht="15.75" customHeight="1"/>
    <row r="13628" ht="15.75" customHeight="1"/>
    <row r="13630" ht="15.75" customHeight="1"/>
    <row r="13632" ht="15.75" customHeight="1"/>
    <row r="13634" ht="15.75" customHeight="1"/>
    <row r="13636" ht="15.75" customHeight="1"/>
    <row r="13638" ht="15.75" customHeight="1"/>
    <row r="13640" ht="15.75" customHeight="1"/>
    <row r="13642" ht="15.75" customHeight="1"/>
    <row r="13644" ht="15.75" customHeight="1"/>
    <row r="13646" ht="15.75" customHeight="1"/>
    <row r="13648" ht="15.75" customHeight="1"/>
    <row r="13650" ht="15.75" customHeight="1"/>
    <row r="13652" ht="15.75" customHeight="1"/>
    <row r="13654" ht="15.75" customHeight="1"/>
    <row r="13656" ht="15.75" customHeight="1"/>
    <row r="13658" ht="15.75" customHeight="1"/>
    <row r="13660" ht="15.75" customHeight="1"/>
    <row r="13662" ht="15.75" customHeight="1"/>
    <row r="13664" ht="15.75" customHeight="1"/>
    <row r="13666" ht="15.75" customHeight="1"/>
    <row r="13668" ht="15.75" customHeight="1"/>
    <row r="13670" ht="15.75" customHeight="1"/>
    <row r="13672" ht="15.75" customHeight="1"/>
    <row r="13674" ht="15.75" customHeight="1"/>
    <row r="13676" ht="15.75" customHeight="1"/>
    <row r="13678" ht="15.75" customHeight="1"/>
    <row r="13680" ht="15.75" customHeight="1"/>
    <row r="13682" ht="15.75" customHeight="1"/>
    <row r="13684" ht="15.75" customHeight="1"/>
    <row r="13686" ht="15.75" customHeight="1"/>
    <row r="13688" ht="15.75" customHeight="1"/>
    <row r="13690" ht="15.75" customHeight="1"/>
    <row r="13692" ht="15.75" customHeight="1"/>
    <row r="13694" ht="15.75" customHeight="1"/>
    <row r="13696" ht="15.75" customHeight="1"/>
    <row r="13698" ht="15.75" customHeight="1"/>
    <row r="13700" ht="15.75" customHeight="1"/>
    <row r="13702" ht="15.75" customHeight="1"/>
    <row r="13704" ht="15.75" customHeight="1"/>
    <row r="13706" ht="15.75" customHeight="1"/>
    <row r="13708" ht="15.75" customHeight="1"/>
    <row r="13710" ht="15.75" customHeight="1"/>
    <row r="13712" ht="15.75" customHeight="1"/>
    <row r="13714" ht="15.75" customHeight="1"/>
    <row r="13716" ht="15.75" customHeight="1"/>
    <row r="13718" ht="15.75" customHeight="1"/>
    <row r="13720" ht="15.75" customHeight="1"/>
    <row r="13722" ht="15.75" customHeight="1"/>
    <row r="13724" ht="15.75" customHeight="1"/>
    <row r="13726" ht="15.75" customHeight="1"/>
    <row r="13728" ht="15.75" customHeight="1"/>
    <row r="13730" ht="15.75" customHeight="1"/>
    <row r="13732" ht="15.75" customHeight="1"/>
    <row r="13734" ht="15.75" customHeight="1"/>
    <row r="13736" ht="15.75" customHeight="1"/>
    <row r="13738" ht="15.75" customHeight="1"/>
    <row r="13740" ht="15.75" customHeight="1"/>
    <row r="13742" ht="15.75" customHeight="1"/>
    <row r="13744" ht="15.75" customHeight="1"/>
    <row r="13746" ht="15.75" customHeight="1"/>
    <row r="13748" ht="15.75" customHeight="1"/>
    <row r="13750" ht="15.75" customHeight="1"/>
    <row r="13752" ht="15.75" customHeight="1"/>
    <row r="13754" ht="15.75" customHeight="1"/>
    <row r="13756" ht="15.75" customHeight="1"/>
    <row r="13758" ht="15.75" customHeight="1"/>
    <row r="13760" ht="15.75" customHeight="1"/>
    <row r="13762" ht="15.75" customHeight="1"/>
    <row r="13764" ht="15.75" customHeight="1"/>
    <row r="13766" ht="15.75" customHeight="1"/>
    <row r="13768" ht="15.75" customHeight="1"/>
    <row r="13770" ht="15.75" customHeight="1"/>
    <row r="13772" ht="15.75" customHeight="1"/>
    <row r="13774" ht="15.75" customHeight="1"/>
    <row r="13776" ht="15.75" customHeight="1"/>
    <row r="13778" ht="15.75" customHeight="1"/>
    <row r="13780" ht="15.75" customHeight="1"/>
    <row r="13782" ht="15.75" customHeight="1"/>
    <row r="13784" ht="15.75" customHeight="1"/>
    <row r="13786" ht="15.75" customHeight="1"/>
    <row r="13788" ht="15.75" customHeight="1"/>
    <row r="13790" ht="15.75" customHeight="1"/>
    <row r="13792" ht="15.75" customHeight="1"/>
    <row r="13794" ht="15.75" customHeight="1"/>
    <row r="13796" ht="15.75" customHeight="1"/>
    <row r="13798" ht="15.75" customHeight="1"/>
    <row r="13800" ht="15.75" customHeight="1"/>
    <row r="13802" ht="15.75" customHeight="1"/>
    <row r="13804" ht="15.75" customHeight="1"/>
    <row r="13806" ht="15.75" customHeight="1"/>
    <row r="13808" ht="15.75" customHeight="1"/>
    <row r="13810" ht="15.75" customHeight="1"/>
    <row r="13812" ht="15.75" customHeight="1"/>
    <row r="13814" ht="15.75" customHeight="1"/>
    <row r="13816" ht="15.75" customHeight="1"/>
    <row r="13818" ht="15.75" customHeight="1"/>
    <row r="13820" ht="15.75" customHeight="1"/>
    <row r="13822" ht="15.75" customHeight="1"/>
    <row r="13824" ht="15.75" customHeight="1"/>
    <row r="13826" ht="15.75" customHeight="1"/>
    <row r="13828" ht="15.75" customHeight="1"/>
    <row r="13830" ht="15.75" customHeight="1"/>
    <row r="13832" ht="15.75" customHeight="1"/>
    <row r="13834" ht="15.75" customHeight="1"/>
    <row r="13836" ht="15.75" customHeight="1"/>
    <row r="13838" ht="15.75" customHeight="1"/>
    <row r="13840" ht="15.75" customHeight="1"/>
    <row r="13842" ht="15.75" customHeight="1"/>
    <row r="13844" ht="15.75" customHeight="1"/>
    <row r="13846" ht="15.75" customHeight="1"/>
    <row r="13848" ht="15.75" customHeight="1"/>
    <row r="13850" ht="15.75" customHeight="1"/>
    <row r="13852" ht="15.75" customHeight="1"/>
    <row r="13854" ht="15.75" customHeight="1"/>
    <row r="13856" ht="15.75" customHeight="1"/>
    <row r="13858" ht="15.75" customHeight="1"/>
    <row r="13860" ht="15.75" customHeight="1"/>
    <row r="13862" ht="15.75" customHeight="1"/>
    <row r="13864" ht="15.75" customHeight="1"/>
    <row r="13866" ht="15.75" customHeight="1"/>
    <row r="13868" ht="15.75" customHeight="1"/>
    <row r="13870" ht="15.75" customHeight="1"/>
    <row r="13872" ht="15.75" customHeight="1"/>
    <row r="13874" ht="15.75" customHeight="1"/>
    <row r="13876" ht="15.75" customHeight="1"/>
    <row r="13878" ht="15.75" customHeight="1"/>
    <row r="13880" ht="15.75" customHeight="1"/>
    <row r="13882" ht="15.75" customHeight="1"/>
    <row r="13884" ht="15.75" customHeight="1"/>
    <row r="13886" ht="15.75" customHeight="1"/>
    <row r="13888" ht="15.75" customHeight="1"/>
    <row r="13890" ht="15.75" customHeight="1"/>
    <row r="13892" ht="15.75" customHeight="1"/>
    <row r="13894" ht="15.75" customHeight="1"/>
    <row r="13896" ht="15.75" customHeight="1"/>
    <row r="13898" ht="15.75" customHeight="1"/>
    <row r="13900" ht="15.75" customHeight="1"/>
    <row r="13902" ht="15.75" customHeight="1"/>
    <row r="13904" ht="15.75" customHeight="1"/>
    <row r="13906" ht="15.75" customHeight="1"/>
    <row r="13908" ht="15.75" customHeight="1"/>
    <row r="13910" ht="15.75" customHeight="1"/>
    <row r="13912" ht="15.75" customHeight="1"/>
    <row r="13914" ht="15.75" customHeight="1"/>
    <row r="13916" ht="15.75" customHeight="1"/>
    <row r="13918" ht="15.75" customHeight="1"/>
    <row r="13920" ht="15.75" customHeight="1"/>
    <row r="13922" ht="15.75" customHeight="1"/>
    <row r="13924" ht="15.75" customHeight="1"/>
    <row r="13926" ht="15.75" customHeight="1"/>
    <row r="13928" ht="15.75" customHeight="1"/>
    <row r="13930" ht="15.75" customHeight="1"/>
    <row r="13932" ht="15.75" customHeight="1"/>
    <row r="13934" ht="15.75" customHeight="1"/>
    <row r="13936" ht="15.75" customHeight="1"/>
    <row r="13938" ht="15.75" customHeight="1"/>
    <row r="13940" ht="15.75" customHeight="1"/>
    <row r="13942" ht="15.75" customHeight="1"/>
    <row r="13944" ht="15.75" customHeight="1"/>
    <row r="13946" ht="15.75" customHeight="1"/>
    <row r="13948" ht="15.75" customHeight="1"/>
    <row r="13950" ht="15.75" customHeight="1"/>
    <row r="13952" ht="15.75" customHeight="1"/>
    <row r="13954" ht="15.75" customHeight="1"/>
    <row r="13956" ht="15.75" customHeight="1"/>
    <row r="13958" ht="15.75" customHeight="1"/>
    <row r="13960" ht="15.75" customHeight="1"/>
    <row r="13962" ht="15.75" customHeight="1"/>
    <row r="13964" ht="15.75" customHeight="1"/>
    <row r="13966" ht="15.75" customHeight="1"/>
    <row r="13968" ht="15.75" customHeight="1"/>
    <row r="13970" ht="15.75" customHeight="1"/>
    <row r="13972" ht="15.75" customHeight="1"/>
    <row r="13974" ht="15.75" customHeight="1"/>
    <row r="13976" ht="15.75" customHeight="1"/>
    <row r="13978" ht="15.75" customHeight="1"/>
    <row r="13980" ht="15.75" customHeight="1"/>
    <row r="13982" ht="15.75" customHeight="1"/>
    <row r="13984" ht="15.75" customHeight="1"/>
    <row r="13986" ht="15.75" customHeight="1"/>
    <row r="13988" ht="15.75" customHeight="1"/>
    <row r="13990" ht="15.75" customHeight="1"/>
    <row r="13992" ht="15.75" customHeight="1"/>
    <row r="13994" ht="15.75" customHeight="1"/>
    <row r="13996" ht="15.75" customHeight="1"/>
    <row r="13998" ht="15.75" customHeight="1"/>
    <row r="14000" ht="15.75" customHeight="1"/>
    <row r="14002" ht="15.75" customHeight="1"/>
    <row r="14004" ht="15.75" customHeight="1"/>
    <row r="14006" ht="15.75" customHeight="1"/>
    <row r="14008" ht="15.75" customHeight="1"/>
    <row r="14010" ht="15.75" customHeight="1"/>
    <row r="14012" ht="15.75" customHeight="1"/>
    <row r="14014" ht="15.75" customHeight="1"/>
    <row r="14016" ht="15.75" customHeight="1"/>
    <row r="14018" ht="15.75" customHeight="1"/>
    <row r="14020" ht="15.75" customHeight="1"/>
    <row r="14022" ht="15.75" customHeight="1"/>
    <row r="14024" ht="15.75" customHeight="1"/>
    <row r="14026" ht="15.75" customHeight="1"/>
    <row r="14028" ht="15.75" customHeight="1"/>
    <row r="14030" ht="15.75" customHeight="1"/>
    <row r="14032" ht="15.75" customHeight="1"/>
    <row r="14034" ht="15.75" customHeight="1"/>
    <row r="14036" ht="15.75" customHeight="1"/>
    <row r="14038" ht="15.75" customHeight="1"/>
    <row r="14040" ht="15.75" customHeight="1"/>
    <row r="14042" ht="15.75" customHeight="1"/>
    <row r="14044" ht="15.75" customHeight="1"/>
    <row r="14046" ht="15.75" customHeight="1"/>
    <row r="14048" ht="15.75" customHeight="1"/>
    <row r="14050" ht="15.75" customHeight="1"/>
    <row r="14052" ht="15.75" customHeight="1"/>
    <row r="14054" ht="15.75" customHeight="1"/>
    <row r="14056" ht="15.75" customHeight="1"/>
    <row r="14058" ht="15.75" customHeight="1"/>
    <row r="14060" ht="15.75" customHeight="1"/>
    <row r="14062" ht="15.75" customHeight="1"/>
    <row r="14064" ht="15.75" customHeight="1"/>
    <row r="14066" ht="15.75" customHeight="1"/>
    <row r="14068" ht="15.75" customHeight="1"/>
    <row r="14070" ht="15.75" customHeight="1"/>
    <row r="14072" ht="15.75" customHeight="1"/>
    <row r="14074" ht="15.75" customHeight="1"/>
    <row r="14076" ht="15.75" customHeight="1"/>
    <row r="14078" ht="15.75" customHeight="1"/>
    <row r="14080" ht="15.75" customHeight="1"/>
    <row r="14082" ht="15.75" customHeight="1"/>
    <row r="14084" ht="15.75" customHeight="1"/>
    <row r="14086" ht="15.75" customHeight="1"/>
    <row r="14088" ht="15.75" customHeight="1"/>
    <row r="14090" ht="15.75" customHeight="1"/>
    <row r="14092" ht="15.75" customHeight="1"/>
    <row r="14094" ht="15.75" customHeight="1"/>
    <row r="14096" ht="15.75" customHeight="1"/>
    <row r="14098" ht="15.75" customHeight="1"/>
    <row r="14100" ht="15.75" customHeight="1"/>
    <row r="14102" ht="15.75" customHeight="1"/>
    <row r="14104" ht="15.75" customHeight="1"/>
    <row r="14106" ht="15.75" customHeight="1"/>
    <row r="14108" ht="15.75" customHeight="1"/>
    <row r="14110" ht="15.75" customHeight="1"/>
    <row r="14112" ht="15.75" customHeight="1"/>
    <row r="14114" ht="15.75" customHeight="1"/>
    <row r="14116" ht="15.75" customHeight="1"/>
    <row r="14118" ht="15.75" customHeight="1"/>
    <row r="14120" ht="15.75" customHeight="1"/>
    <row r="14122" ht="15.75" customHeight="1"/>
    <row r="14124" ht="15.75" customHeight="1"/>
    <row r="14126" ht="15.75" customHeight="1"/>
    <row r="14128" ht="15.75" customHeight="1"/>
    <row r="14130" ht="15.75" customHeight="1"/>
    <row r="14132" ht="15.75" customHeight="1"/>
    <row r="14134" ht="15.75" customHeight="1"/>
    <row r="14136" ht="15.75" customHeight="1"/>
    <row r="14138" ht="15.75" customHeight="1"/>
    <row r="14140" ht="15.75" customHeight="1"/>
    <row r="14142" ht="15.75" customHeight="1"/>
    <row r="14144" ht="15.75" customHeight="1"/>
    <row r="14146" ht="15.75" customHeight="1"/>
    <row r="14148" ht="15.75" customHeight="1"/>
    <row r="14150" ht="15.75" customHeight="1"/>
    <row r="14152" ht="15.75" customHeight="1"/>
    <row r="14154" ht="15.75" customHeight="1"/>
    <row r="14156" ht="15.75" customHeight="1"/>
    <row r="14158" ht="15.75" customHeight="1"/>
    <row r="14160" ht="15.75" customHeight="1"/>
    <row r="14162" ht="15.75" customHeight="1"/>
    <row r="14164" ht="15.75" customHeight="1"/>
    <row r="14166" ht="15.75" customHeight="1"/>
    <row r="14168" ht="15.75" customHeight="1"/>
    <row r="14170" ht="15.75" customHeight="1"/>
    <row r="14172" ht="15.75" customHeight="1"/>
    <row r="14174" ht="15.75" customHeight="1"/>
    <row r="14176" ht="15.75" customHeight="1"/>
    <row r="14178" ht="15.75" customHeight="1"/>
    <row r="14180" ht="15.75" customHeight="1"/>
    <row r="14182" ht="15.75" customHeight="1"/>
    <row r="14184" ht="15.75" customHeight="1"/>
    <row r="14186" ht="15.75" customHeight="1"/>
    <row r="14188" ht="15.75" customHeight="1"/>
    <row r="14190" ht="15.75" customHeight="1"/>
    <row r="14192" ht="15.75" customHeight="1"/>
    <row r="14194" ht="15.75" customHeight="1"/>
    <row r="14196" ht="15.75" customHeight="1"/>
    <row r="14198" ht="15.75" customHeight="1"/>
    <row r="14200" ht="15.75" customHeight="1"/>
    <row r="14202" ht="15.75" customHeight="1"/>
    <row r="14204" ht="15.75" customHeight="1"/>
    <row r="14206" ht="15.75" customHeight="1"/>
    <row r="14208" ht="15.75" customHeight="1"/>
    <row r="14210" ht="15.75" customHeight="1"/>
    <row r="14212" ht="15.75" customHeight="1"/>
    <row r="14214" ht="15.75" customHeight="1"/>
    <row r="14216" ht="15.75" customHeight="1"/>
    <row r="14218" ht="15.75" customHeight="1"/>
    <row r="14220" ht="15.75" customHeight="1"/>
    <row r="14222" ht="15.75" customHeight="1"/>
    <row r="14224" ht="15.75" customHeight="1"/>
    <row r="14226" ht="15.75" customHeight="1"/>
    <row r="14228" ht="15.75" customHeight="1"/>
    <row r="14230" ht="15.75" customHeight="1"/>
    <row r="14232" ht="15.75" customHeight="1"/>
    <row r="14234" ht="15.75" customHeight="1"/>
    <row r="14236" ht="15.75" customHeight="1"/>
    <row r="14238" ht="15.75" customHeight="1"/>
    <row r="14240" ht="15.75" customHeight="1"/>
    <row r="14242" ht="15.75" customHeight="1"/>
    <row r="14244" ht="15.75" customHeight="1"/>
    <row r="14246" ht="15.75" customHeight="1"/>
    <row r="14248" ht="15.75" customHeight="1"/>
    <row r="14250" ht="15.75" customHeight="1"/>
    <row r="14252" ht="15.75" customHeight="1"/>
    <row r="14254" ht="15.75" customHeight="1"/>
    <row r="14256" ht="15.75" customHeight="1"/>
    <row r="14258" ht="15.75" customHeight="1"/>
    <row r="14260" ht="15.75" customHeight="1"/>
    <row r="14262" ht="15.75" customHeight="1"/>
    <row r="14264" ht="15.75" customHeight="1"/>
    <row r="14266" ht="15.75" customHeight="1"/>
    <row r="14268" ht="15.75" customHeight="1"/>
    <row r="14270" ht="15.75" customHeight="1"/>
    <row r="14272" ht="15.75" customHeight="1"/>
    <row r="14274" ht="15.75" customHeight="1"/>
    <row r="14276" ht="15.75" customHeight="1"/>
    <row r="14278" ht="15.75" customHeight="1"/>
    <row r="14280" ht="15.75" customHeight="1"/>
    <row r="14282" ht="15.75" customHeight="1"/>
    <row r="14284" ht="15.75" customHeight="1"/>
    <row r="14286" ht="15.75" customHeight="1"/>
    <row r="14288" ht="15.75" customHeight="1"/>
    <row r="14290" ht="15.75" customHeight="1"/>
    <row r="14292" ht="15.75" customHeight="1"/>
    <row r="14294" ht="15.75" customHeight="1"/>
    <row r="14296" ht="15.75" customHeight="1"/>
    <row r="14298" ht="15.75" customHeight="1"/>
    <row r="14300" ht="15.75" customHeight="1"/>
    <row r="14302" ht="15.75" customHeight="1"/>
    <row r="14304" ht="15.75" customHeight="1"/>
    <row r="14306" ht="15.75" customHeight="1"/>
    <row r="14308" ht="15.75" customHeight="1"/>
    <row r="14310" ht="15.75" customHeight="1"/>
    <row r="14312" ht="15.75" customHeight="1"/>
    <row r="14314" ht="15.75" customHeight="1"/>
    <row r="14316" ht="15.75" customHeight="1"/>
    <row r="14318" ht="15.75" customHeight="1"/>
    <row r="14320" ht="15.75" customHeight="1"/>
    <row r="14322" ht="15.75" customHeight="1"/>
    <row r="14324" ht="15.75" customHeight="1"/>
    <row r="14326" ht="15.75" customHeight="1"/>
    <row r="14328" ht="15.75" customHeight="1"/>
    <row r="14330" ht="15.75" customHeight="1"/>
    <row r="14332" ht="15.75" customHeight="1"/>
    <row r="14334" ht="15.75" customHeight="1"/>
    <row r="14336" ht="15.75" customHeight="1"/>
    <row r="14338" ht="15.75" customHeight="1"/>
    <row r="14340" ht="15.75" customHeight="1"/>
    <row r="14342" ht="15.75" customHeight="1"/>
    <row r="14344" ht="15.75" customHeight="1"/>
    <row r="14346" ht="15.75" customHeight="1"/>
    <row r="14348" ht="15.75" customHeight="1"/>
    <row r="14350" ht="15.75" customHeight="1"/>
    <row r="14352" ht="15.75" customHeight="1"/>
    <row r="14354" ht="15.75" customHeight="1"/>
    <row r="14356" ht="15.75" customHeight="1"/>
    <row r="14358" ht="15.75" customHeight="1"/>
    <row r="14360" ht="15.75" customHeight="1"/>
    <row r="14362" ht="15.75" customHeight="1"/>
    <row r="14364" ht="15.75" customHeight="1"/>
    <row r="14366" ht="15.75" customHeight="1"/>
    <row r="14368" ht="15.75" customHeight="1"/>
    <row r="14370" ht="15.75" customHeight="1"/>
    <row r="14372" ht="15.75" customHeight="1"/>
    <row r="14374" ht="15.75" customHeight="1"/>
    <row r="14376" ht="15.75" customHeight="1"/>
    <row r="14378" ht="15.75" customHeight="1"/>
    <row r="14380" ht="15.75" customHeight="1"/>
    <row r="14382" ht="15.75" customHeight="1"/>
    <row r="14384" ht="15.75" customHeight="1"/>
    <row r="14386" ht="15.75" customHeight="1"/>
    <row r="14388" ht="15.75" customHeight="1"/>
    <row r="14390" ht="15.75" customHeight="1"/>
    <row r="14392" ht="15.75" customHeight="1"/>
    <row r="14394" ht="15.75" customHeight="1"/>
    <row r="14396" ht="15.75" customHeight="1"/>
    <row r="14398" ht="15.75" customHeight="1"/>
    <row r="14400" ht="15.75" customHeight="1"/>
    <row r="14402" ht="15.75" customHeight="1"/>
    <row r="14404" ht="15.75" customHeight="1"/>
    <row r="14406" ht="15.75" customHeight="1"/>
    <row r="14408" ht="15.75" customHeight="1"/>
    <row r="14410" ht="15.75" customHeight="1"/>
    <row r="14412" ht="15.75" customHeight="1"/>
    <row r="14414" ht="15.75" customHeight="1"/>
    <row r="14416" ht="15.75" customHeight="1"/>
    <row r="14418" ht="15.75" customHeight="1"/>
    <row r="14420" ht="15.75" customHeight="1"/>
    <row r="14422" ht="15.75" customHeight="1"/>
    <row r="14424" ht="15.75" customHeight="1"/>
    <row r="14426" ht="15.75" customHeight="1"/>
    <row r="14428" ht="15.75" customHeight="1"/>
    <row r="14430" ht="15.75" customHeight="1"/>
    <row r="14432" ht="15.75" customHeight="1"/>
    <row r="14434" ht="15.75" customHeight="1"/>
    <row r="14436" ht="15.75" customHeight="1"/>
    <row r="14438" ht="15.75" customHeight="1"/>
    <row r="14440" ht="15.75" customHeight="1"/>
    <row r="14442" ht="15.75" customHeight="1"/>
    <row r="14444" ht="15.75" customHeight="1"/>
    <row r="14446" ht="15.75" customHeight="1"/>
    <row r="14448" ht="15.75" customHeight="1"/>
    <row r="14450" ht="15.75" customHeight="1"/>
    <row r="14452" ht="15.75" customHeight="1"/>
    <row r="14454" ht="15.75" customHeight="1"/>
    <row r="14456" ht="15.75" customHeight="1"/>
    <row r="14458" ht="15.75" customHeight="1"/>
    <row r="14460" ht="15.75" customHeight="1"/>
    <row r="14462" ht="15.75" customHeight="1"/>
    <row r="14464" ht="15.75" customHeight="1"/>
    <row r="14466" ht="15.75" customHeight="1"/>
    <row r="14468" ht="15.75" customHeight="1"/>
    <row r="14470" ht="15.75" customHeight="1"/>
    <row r="14472" ht="15.75" customHeight="1"/>
    <row r="14474" ht="15.75" customHeight="1"/>
    <row r="14476" ht="15.75" customHeight="1"/>
    <row r="14478" ht="15.75" customHeight="1"/>
    <row r="14480" ht="15.75" customHeight="1"/>
    <row r="14482" ht="15.75" customHeight="1"/>
    <row r="14484" ht="15.75" customHeight="1"/>
    <row r="14486" ht="15.75" customHeight="1"/>
    <row r="14488" ht="15.75" customHeight="1"/>
    <row r="14490" ht="15.75" customHeight="1"/>
    <row r="14492" ht="15.75" customHeight="1"/>
    <row r="14494" ht="15.75" customHeight="1"/>
    <row r="14496" ht="15.75" customHeight="1"/>
    <row r="14498" ht="15.75" customHeight="1"/>
    <row r="14500" ht="15.75" customHeight="1"/>
    <row r="14502" ht="15.75" customHeight="1"/>
    <row r="14504" ht="15.75" customHeight="1"/>
    <row r="14506" ht="15.75" customHeight="1"/>
    <row r="14508" ht="15.75" customHeight="1"/>
    <row r="14510" ht="15.75" customHeight="1"/>
    <row r="14512" ht="15.75" customHeight="1"/>
    <row r="14514" ht="15.75" customHeight="1"/>
    <row r="14516" ht="15.75" customHeight="1"/>
    <row r="14518" ht="15.75" customHeight="1"/>
    <row r="14520" ht="15.75" customHeight="1"/>
    <row r="14522" ht="15.75" customHeight="1"/>
    <row r="14524" ht="15.75" customHeight="1"/>
    <row r="14526" ht="15.75" customHeight="1"/>
    <row r="14528" ht="15.75" customHeight="1"/>
    <row r="14530" ht="15.75" customHeight="1"/>
    <row r="14532" ht="15.75" customHeight="1"/>
    <row r="14534" ht="15.75" customHeight="1"/>
    <row r="14536" ht="15.75" customHeight="1"/>
    <row r="14538" ht="15.75" customHeight="1"/>
    <row r="14540" ht="15.75" customHeight="1"/>
    <row r="14542" ht="15.75" customHeight="1"/>
    <row r="14544" ht="15.75" customHeight="1"/>
    <row r="14546" ht="15.75" customHeight="1"/>
    <row r="14548" ht="15.75" customHeight="1"/>
    <row r="14550" ht="15.75" customHeight="1"/>
    <row r="14552" ht="15.75" customHeight="1"/>
    <row r="14554" ht="15.75" customHeight="1"/>
    <row r="14556" ht="15.75" customHeight="1"/>
    <row r="14558" ht="15.75" customHeight="1"/>
    <row r="14560" ht="15.75" customHeight="1"/>
    <row r="14562" ht="15.75" customHeight="1"/>
    <row r="14564" ht="15.75" customHeight="1"/>
    <row r="14566" ht="15.75" customHeight="1"/>
    <row r="14568" ht="15.75" customHeight="1"/>
    <row r="14570" ht="15.75" customHeight="1"/>
    <row r="14572" ht="15.75" customHeight="1"/>
    <row r="14574" ht="15.75" customHeight="1"/>
    <row r="14576" ht="15.75" customHeight="1"/>
    <row r="14578" ht="15.75" customHeight="1"/>
    <row r="14580" ht="15.75" customHeight="1"/>
    <row r="14582" ht="15.75" customHeight="1"/>
    <row r="14584" ht="15.75" customHeight="1"/>
    <row r="14586" ht="15.75" customHeight="1"/>
    <row r="14588" ht="15.75" customHeight="1"/>
    <row r="14590" ht="15.75" customHeight="1"/>
    <row r="14592" ht="15.75" customHeight="1"/>
    <row r="14594" ht="15.75" customHeight="1"/>
    <row r="14596" ht="15.75" customHeight="1"/>
    <row r="14598" ht="15.75" customHeight="1"/>
    <row r="14600" ht="15.75" customHeight="1"/>
    <row r="14602" ht="15.75" customHeight="1"/>
    <row r="14604" ht="15.75" customHeight="1"/>
    <row r="14606" ht="15.75" customHeight="1"/>
    <row r="14608" ht="15.75" customHeight="1"/>
    <row r="14610" ht="15.75" customHeight="1"/>
    <row r="14612" ht="15.75" customHeight="1"/>
    <row r="14614" ht="15.75" customHeight="1"/>
    <row r="14616" ht="15.75" customHeight="1"/>
    <row r="14618" ht="15.75" customHeight="1"/>
    <row r="14620" ht="15.75" customHeight="1"/>
    <row r="14622" ht="15.75" customHeight="1"/>
    <row r="14624" ht="15.75" customHeight="1"/>
    <row r="14626" ht="15.75" customHeight="1"/>
    <row r="14628" ht="15.75" customHeight="1"/>
    <row r="14630" ht="15.75" customHeight="1"/>
    <row r="14632" ht="15.75" customHeight="1"/>
    <row r="14634" ht="15.75" customHeight="1"/>
    <row r="14636" ht="15.75" customHeight="1"/>
    <row r="14638" ht="15.75" customHeight="1"/>
    <row r="14640" ht="15.75" customHeight="1"/>
    <row r="14642" ht="15.75" customHeight="1"/>
    <row r="14644" ht="15.75" customHeight="1"/>
    <row r="14646" ht="15.75" customHeight="1"/>
    <row r="14648" ht="15.75" customHeight="1"/>
    <row r="14650" ht="15.75" customHeight="1"/>
    <row r="14652" ht="15.75" customHeight="1"/>
    <row r="14654" ht="15.75" customHeight="1"/>
    <row r="14656" ht="15.75" customHeight="1"/>
    <row r="14658" ht="15.75" customHeight="1"/>
    <row r="14660" ht="15.75" customHeight="1"/>
    <row r="14662" ht="15.75" customHeight="1"/>
    <row r="14664" ht="15.75" customHeight="1"/>
    <row r="14666" ht="15.75" customHeight="1"/>
    <row r="14668" ht="15.75" customHeight="1"/>
    <row r="14670" ht="15.75" customHeight="1"/>
    <row r="14672" ht="15.75" customHeight="1"/>
    <row r="14674" ht="15.75" customHeight="1"/>
    <row r="14676" ht="15.75" customHeight="1"/>
    <row r="14678" ht="15.75" customHeight="1"/>
    <row r="14680" ht="15.75" customHeight="1"/>
    <row r="14682" ht="15.75" customHeight="1"/>
    <row r="14684" ht="15.75" customHeight="1"/>
    <row r="14686" ht="15.75" customHeight="1"/>
    <row r="14688" ht="15.75" customHeight="1"/>
    <row r="14690" ht="15.75" customHeight="1"/>
    <row r="14692" ht="15.75" customHeight="1"/>
    <row r="14694" ht="15.75" customHeight="1"/>
    <row r="14696" ht="15.75" customHeight="1"/>
    <row r="14698" ht="15.75" customHeight="1"/>
    <row r="14700" ht="15.75" customHeight="1"/>
    <row r="14702" ht="15.75" customHeight="1"/>
    <row r="14704" ht="15.75" customHeight="1"/>
    <row r="14706" ht="15.75" customHeight="1"/>
    <row r="14708" ht="15.75" customHeight="1"/>
    <row r="14710" ht="15.75" customHeight="1"/>
    <row r="14712" ht="15.75" customHeight="1"/>
    <row r="14714" ht="15.75" customHeight="1"/>
    <row r="14716" ht="15.75" customHeight="1"/>
    <row r="14718" ht="15.75" customHeight="1"/>
    <row r="14720" ht="15.75" customHeight="1"/>
    <row r="14722" ht="15.75" customHeight="1"/>
    <row r="14724" ht="15.75" customHeight="1"/>
    <row r="14726" ht="15.75" customHeight="1"/>
    <row r="14728" ht="15.75" customHeight="1"/>
    <row r="14730" ht="15.75" customHeight="1"/>
    <row r="14732" ht="15.75" customHeight="1"/>
    <row r="14734" ht="15.75" customHeight="1"/>
    <row r="14736" ht="15.75" customHeight="1"/>
    <row r="14738" ht="15.75" customHeight="1"/>
    <row r="14740" ht="15.75" customHeight="1"/>
    <row r="14742" ht="15.75" customHeight="1"/>
    <row r="14744" ht="15.75" customHeight="1"/>
    <row r="14746" ht="15.75" customHeight="1"/>
    <row r="14748" ht="15.75" customHeight="1"/>
    <row r="14750" ht="15.75" customHeight="1"/>
    <row r="14752" ht="15.75" customHeight="1"/>
    <row r="14754" ht="15.75" customHeight="1"/>
    <row r="14756" ht="15.75" customHeight="1"/>
    <row r="14758" ht="15.75" customHeight="1"/>
    <row r="14760" ht="15.75" customHeight="1"/>
    <row r="14762" ht="15.75" customHeight="1"/>
    <row r="14764" ht="15.75" customHeight="1"/>
    <row r="14766" ht="15.75" customHeight="1"/>
    <row r="14768" ht="15.75" customHeight="1"/>
    <row r="14770" ht="15.75" customHeight="1"/>
    <row r="14772" ht="15.75" customHeight="1"/>
    <row r="14774" ht="15.75" customHeight="1"/>
    <row r="14776" ht="15.75" customHeight="1"/>
    <row r="14778" ht="15.75" customHeight="1"/>
    <row r="14780" ht="15.75" customHeight="1"/>
    <row r="14782" ht="15.75" customHeight="1"/>
    <row r="14784" ht="15.75" customHeight="1"/>
    <row r="14786" ht="15.75" customHeight="1"/>
    <row r="14788" ht="15.75" customHeight="1"/>
    <row r="14790" ht="15.75" customHeight="1"/>
    <row r="14792" ht="15.75" customHeight="1"/>
    <row r="14794" ht="15.75" customHeight="1"/>
    <row r="14796" ht="15.75" customHeight="1"/>
    <row r="14798" ht="15.75" customHeight="1"/>
    <row r="14800" ht="15.75" customHeight="1"/>
    <row r="14802" ht="15.75" customHeight="1"/>
    <row r="14804" ht="15.75" customHeight="1"/>
    <row r="14806" ht="15.75" customHeight="1"/>
    <row r="14808" ht="15.75" customHeight="1"/>
    <row r="14810" ht="15.75" customHeight="1"/>
    <row r="14812" ht="15.75" customHeight="1"/>
    <row r="14814" ht="15.75" customHeight="1"/>
    <row r="14816" ht="15.75" customHeight="1"/>
    <row r="14818" ht="15.75" customHeight="1"/>
    <row r="14820" ht="15.75" customHeight="1"/>
    <row r="14822" ht="15.75" customHeight="1"/>
    <row r="14824" ht="15.75" customHeight="1"/>
    <row r="14826" ht="15.75" customHeight="1"/>
    <row r="14828" ht="15.75" customHeight="1"/>
    <row r="14830" ht="15.75" customHeight="1"/>
    <row r="14832" ht="15.75" customHeight="1"/>
    <row r="14834" ht="15.75" customHeight="1"/>
    <row r="14836" ht="15.75" customHeight="1"/>
    <row r="14838" ht="15.75" customHeight="1"/>
    <row r="14840" ht="15.75" customHeight="1"/>
    <row r="14842" ht="15.75" customHeight="1"/>
    <row r="14844" ht="15.75" customHeight="1"/>
    <row r="14846" ht="15.75" customHeight="1"/>
    <row r="14848" ht="15.75" customHeight="1"/>
    <row r="14850" ht="15.75" customHeight="1"/>
    <row r="14852" ht="15.75" customHeight="1"/>
    <row r="14854" ht="15.75" customHeight="1"/>
    <row r="14856" ht="15.75" customHeight="1"/>
    <row r="14858" ht="15.75" customHeight="1"/>
    <row r="14860" ht="15.75" customHeight="1"/>
    <row r="14862" ht="15.75" customHeight="1"/>
    <row r="14864" ht="15.75" customHeight="1"/>
    <row r="14866" ht="15.75" customHeight="1"/>
    <row r="14868" ht="15.75" customHeight="1"/>
    <row r="14870" ht="15.75" customHeight="1"/>
    <row r="14872" ht="15.75" customHeight="1"/>
    <row r="14874" ht="15.75" customHeight="1"/>
    <row r="14876" ht="15.75" customHeight="1"/>
    <row r="14878" ht="15.75" customHeight="1"/>
    <row r="14880" ht="15.75" customHeight="1"/>
    <row r="14882" ht="15.75" customHeight="1"/>
    <row r="14884" ht="15.75" customHeight="1"/>
    <row r="14886" ht="15.75" customHeight="1"/>
    <row r="14888" ht="15.75" customHeight="1"/>
    <row r="14890" ht="15.75" customHeight="1"/>
    <row r="14892" ht="15.75" customHeight="1"/>
    <row r="14894" ht="15.75" customHeight="1"/>
    <row r="14896" ht="15.75" customHeight="1"/>
    <row r="14898" ht="15.75" customHeight="1"/>
    <row r="14900" ht="15.75" customHeight="1"/>
    <row r="14902" ht="15.75" customHeight="1"/>
    <row r="14904" ht="15.75" customHeight="1"/>
    <row r="14906" ht="15.75" customHeight="1"/>
    <row r="14908" ht="15.75" customHeight="1"/>
    <row r="14910" ht="15.75" customHeight="1"/>
    <row r="14912" ht="15.75" customHeight="1"/>
    <row r="14914" ht="15.75" customHeight="1"/>
    <row r="14916" ht="15.75" customHeight="1"/>
    <row r="14918" ht="15.75" customHeight="1"/>
    <row r="14920" ht="15.75" customHeight="1"/>
    <row r="14922" ht="15.75" customHeight="1"/>
    <row r="14924" ht="15.75" customHeight="1"/>
    <row r="14926" ht="15.75" customHeight="1"/>
    <row r="14928" ht="15.75" customHeight="1"/>
    <row r="14930" ht="15.75" customHeight="1"/>
    <row r="14932" ht="15.75" customHeight="1"/>
    <row r="14934" ht="15.75" customHeight="1"/>
    <row r="14936" ht="15.75" customHeight="1"/>
    <row r="14938" ht="15.75" customHeight="1"/>
    <row r="14940" ht="15.75" customHeight="1"/>
    <row r="14942" ht="15.75" customHeight="1"/>
    <row r="14944" ht="15.75" customHeight="1"/>
    <row r="14946" ht="15.75" customHeight="1"/>
    <row r="14948" ht="15.75" customHeight="1"/>
    <row r="14950" ht="15.75" customHeight="1"/>
    <row r="14952" ht="15.75" customHeight="1"/>
    <row r="14954" ht="15.75" customHeight="1"/>
    <row r="14956" ht="15.75" customHeight="1"/>
    <row r="14958" ht="15.75" customHeight="1"/>
    <row r="14960" ht="15.75" customHeight="1"/>
    <row r="14962" ht="15.75" customHeight="1"/>
    <row r="14964" ht="15.75" customHeight="1"/>
    <row r="14966" ht="15.75" customHeight="1"/>
    <row r="14968" ht="15.75" customHeight="1"/>
    <row r="14970" ht="15.75" customHeight="1"/>
    <row r="14972" ht="15.75" customHeight="1"/>
    <row r="14974" ht="15.75" customHeight="1"/>
    <row r="14976" ht="15.75" customHeight="1"/>
    <row r="14978" ht="15.75" customHeight="1"/>
    <row r="14980" ht="15.75" customHeight="1"/>
    <row r="14982" ht="15.75" customHeight="1"/>
    <row r="14984" ht="15.75" customHeight="1"/>
    <row r="14986" ht="15.75" customHeight="1"/>
    <row r="14988" ht="15.75" customHeight="1"/>
    <row r="14990" ht="15.75" customHeight="1"/>
    <row r="14992" ht="15.75" customHeight="1"/>
    <row r="14994" ht="15.75" customHeight="1"/>
    <row r="14996" ht="15.75" customHeight="1"/>
    <row r="14998" ht="15.75" customHeight="1"/>
    <row r="15000" ht="15.75" customHeight="1"/>
    <row r="15002" ht="15.75" customHeight="1"/>
    <row r="15004" ht="15.75" customHeight="1"/>
    <row r="15006" ht="15.75" customHeight="1"/>
    <row r="15008" ht="15.75" customHeight="1"/>
    <row r="15010" ht="15.75" customHeight="1"/>
    <row r="15012" ht="15.75" customHeight="1"/>
    <row r="15014" ht="15.75" customHeight="1"/>
    <row r="15016" ht="15.75" customHeight="1"/>
    <row r="15018" ht="15.75" customHeight="1"/>
    <row r="15020" ht="15.75" customHeight="1"/>
    <row r="15022" ht="15.75" customHeight="1"/>
    <row r="15024" ht="15.75" customHeight="1"/>
    <row r="15026" ht="15.75" customHeight="1"/>
    <row r="15028" ht="15.75" customHeight="1"/>
    <row r="15030" ht="15.75" customHeight="1"/>
    <row r="15032" ht="15.75" customHeight="1"/>
    <row r="15034" ht="15.75" customHeight="1"/>
    <row r="15036" ht="15.75" customHeight="1"/>
    <row r="15038" ht="15.75" customHeight="1"/>
    <row r="15040" ht="15.75" customHeight="1"/>
    <row r="15042" ht="15.75" customHeight="1"/>
    <row r="15044" ht="15.75" customHeight="1"/>
    <row r="15046" ht="15.75" customHeight="1"/>
    <row r="15048" ht="15.75" customHeight="1"/>
    <row r="15050" ht="15.75" customHeight="1"/>
    <row r="15052" ht="15.75" customHeight="1"/>
    <row r="15054" ht="15.75" customHeight="1"/>
    <row r="15056" ht="15.75" customHeight="1"/>
    <row r="15058" ht="15.75" customHeight="1"/>
    <row r="15060" ht="15.75" customHeight="1"/>
    <row r="15062" ht="15.75" customHeight="1"/>
    <row r="15064" ht="15.75" customHeight="1"/>
    <row r="15066" ht="15.75" customHeight="1"/>
    <row r="15068" ht="15.75" customHeight="1"/>
    <row r="15070" ht="15.75" customHeight="1"/>
    <row r="15072" ht="15.75" customHeight="1"/>
    <row r="15074" ht="15.75" customHeight="1"/>
    <row r="15076" ht="15.75" customHeight="1"/>
    <row r="15078" ht="15.75" customHeight="1"/>
    <row r="15080" ht="15.75" customHeight="1"/>
    <row r="15082" ht="15.75" customHeight="1"/>
    <row r="15084" ht="15.75" customHeight="1"/>
    <row r="15086" ht="15.75" customHeight="1"/>
    <row r="15088" ht="15.75" customHeight="1"/>
    <row r="15090" ht="15.75" customHeight="1"/>
    <row r="15092" ht="15.75" customHeight="1"/>
    <row r="15094" ht="15.75" customHeight="1"/>
    <row r="15096" ht="15.75" customHeight="1"/>
    <row r="15098" ht="15.75" customHeight="1"/>
    <row r="15100" ht="15.75" customHeight="1"/>
    <row r="15102" ht="15.75" customHeight="1"/>
    <row r="15104" ht="15.75" customHeight="1"/>
    <row r="15106" ht="15.75" customHeight="1"/>
    <row r="15108" ht="15.75" customHeight="1"/>
    <row r="15110" ht="15.75" customHeight="1"/>
    <row r="15112" ht="15.75" customHeight="1"/>
    <row r="15114" ht="15.75" customHeight="1"/>
    <row r="15116" ht="15.75" customHeight="1"/>
    <row r="15118" ht="15.75" customHeight="1"/>
    <row r="15120" ht="15.75" customHeight="1"/>
    <row r="15122" ht="15.75" customHeight="1"/>
    <row r="15124" ht="15.75" customHeight="1"/>
    <row r="15126" ht="15.75" customHeight="1"/>
    <row r="15128" ht="15.75" customHeight="1"/>
    <row r="15130" ht="15.75" customHeight="1"/>
    <row r="15132" ht="15.75" customHeight="1"/>
    <row r="15134" ht="15.75" customHeight="1"/>
    <row r="15136" ht="15.75" customHeight="1"/>
    <row r="15138" ht="15.75" customHeight="1"/>
    <row r="15140" ht="15.75" customHeight="1"/>
    <row r="15142" ht="15.75" customHeight="1"/>
    <row r="15144" ht="15.75" customHeight="1"/>
    <row r="15146" ht="15.75" customHeight="1"/>
    <row r="15148" ht="15.75" customHeight="1"/>
    <row r="15150" ht="15.75" customHeight="1"/>
    <row r="15152" ht="15.75" customHeight="1"/>
    <row r="15154" ht="15.75" customHeight="1"/>
    <row r="15156" ht="15.75" customHeight="1"/>
    <row r="15158" ht="15.75" customHeight="1"/>
    <row r="15160" ht="15.75" customHeight="1"/>
    <row r="15162" ht="15.75" customHeight="1"/>
    <row r="15164" ht="15.75" customHeight="1"/>
    <row r="15166" ht="15.75" customHeight="1"/>
    <row r="15168" ht="15.75" customHeight="1"/>
    <row r="15170" ht="15.75" customHeight="1"/>
    <row r="15172" ht="15.75" customHeight="1"/>
    <row r="15174" ht="15.75" customHeight="1"/>
    <row r="15176" ht="15.75" customHeight="1"/>
    <row r="15178" ht="15.75" customHeight="1"/>
    <row r="15180" ht="15.75" customHeight="1"/>
    <row r="15182" ht="15.75" customHeight="1"/>
    <row r="15184" ht="15.75" customHeight="1"/>
    <row r="15186" ht="15.75" customHeight="1"/>
    <row r="15188" ht="15.75" customHeight="1"/>
    <row r="15190" ht="15.75" customHeight="1"/>
    <row r="15192" ht="15.75" customHeight="1"/>
    <row r="15194" ht="15.75" customHeight="1"/>
    <row r="15196" ht="15.75" customHeight="1"/>
    <row r="15198" ht="15.75" customHeight="1"/>
    <row r="15200" ht="15.75" customHeight="1"/>
    <row r="15202" ht="15.75" customHeight="1"/>
    <row r="15204" ht="15.75" customHeight="1"/>
    <row r="15206" ht="15.75" customHeight="1"/>
    <row r="15208" ht="15.75" customHeight="1"/>
    <row r="15210" ht="15.75" customHeight="1"/>
    <row r="15212" ht="15.75" customHeight="1"/>
    <row r="15214" ht="15.75" customHeight="1"/>
    <row r="15216" ht="15.75" customHeight="1"/>
    <row r="15218" ht="15.75" customHeight="1"/>
    <row r="15220" ht="15.75" customHeight="1"/>
    <row r="15222" ht="15.75" customHeight="1"/>
    <row r="15224" ht="15.75" customHeight="1"/>
    <row r="15226" ht="15.75" customHeight="1"/>
    <row r="15228" ht="15.75" customHeight="1"/>
    <row r="15230" ht="15.75" customHeight="1"/>
    <row r="15232" ht="15.75" customHeight="1"/>
    <row r="15234" ht="15.75" customHeight="1"/>
    <row r="15236" ht="15.75" customHeight="1"/>
    <row r="15238" ht="15.75" customHeight="1"/>
    <row r="15240" ht="15.75" customHeight="1"/>
    <row r="15242" ht="15.75" customHeight="1"/>
    <row r="15244" ht="15.75" customHeight="1"/>
    <row r="15246" ht="15.75" customHeight="1"/>
    <row r="15248" ht="15.75" customHeight="1"/>
    <row r="15250" ht="15.75" customHeight="1"/>
    <row r="15252" ht="15.75" customHeight="1"/>
    <row r="15254" ht="15.75" customHeight="1"/>
    <row r="15256" ht="15.75" customHeight="1"/>
    <row r="15258" ht="15.75" customHeight="1"/>
    <row r="15260" ht="15.75" customHeight="1"/>
    <row r="15262" ht="15.75" customHeight="1"/>
    <row r="15264" ht="15.75" customHeight="1"/>
    <row r="15266" ht="15.75" customHeight="1"/>
    <row r="15268" ht="15.75" customHeight="1"/>
    <row r="15270" ht="15.75" customHeight="1"/>
    <row r="15272" ht="15.75" customHeight="1"/>
    <row r="15274" ht="15.75" customHeight="1"/>
    <row r="15276" ht="15.75" customHeight="1"/>
    <row r="15278" ht="15.75" customHeight="1"/>
    <row r="15280" ht="15.75" customHeight="1"/>
    <row r="15282" ht="15.75" customHeight="1"/>
    <row r="15284" ht="15.75" customHeight="1"/>
    <row r="15286" ht="15.75" customHeight="1"/>
    <row r="15288" ht="15.75" customHeight="1"/>
    <row r="15290" ht="15.75" customHeight="1"/>
    <row r="15292" ht="15.75" customHeight="1"/>
    <row r="15294" ht="15.75" customHeight="1"/>
    <row r="15296" ht="15.75" customHeight="1"/>
    <row r="15298" ht="15.75" customHeight="1"/>
    <row r="15300" ht="15.75" customHeight="1"/>
    <row r="15302" ht="15.75" customHeight="1"/>
    <row r="15304" ht="15.75" customHeight="1"/>
    <row r="15306" ht="15.75" customHeight="1"/>
    <row r="15308" ht="15.75" customHeight="1"/>
    <row r="15310" ht="15.75" customHeight="1"/>
    <row r="15312" ht="15.75" customHeight="1"/>
    <row r="15314" ht="15.75" customHeight="1"/>
    <row r="15316" ht="15.75" customHeight="1"/>
    <row r="15318" ht="15.75" customHeight="1"/>
    <row r="15320" ht="15.75" customHeight="1"/>
    <row r="15322" ht="15.75" customHeight="1"/>
    <row r="15324" ht="15.75" customHeight="1"/>
    <row r="15326" ht="15.75" customHeight="1"/>
    <row r="15328" ht="15.75" customHeight="1"/>
    <row r="15330" ht="15.75" customHeight="1"/>
    <row r="15332" ht="15.75" customHeight="1"/>
    <row r="15334" ht="15.75" customHeight="1"/>
    <row r="15336" ht="15.75" customHeight="1"/>
    <row r="15338" ht="15.75" customHeight="1"/>
    <row r="15340" ht="15.75" customHeight="1"/>
    <row r="15342" ht="15.75" customHeight="1"/>
    <row r="15344" ht="15.75" customHeight="1"/>
    <row r="15346" ht="15.75" customHeight="1"/>
    <row r="15348" ht="15.75" customHeight="1"/>
    <row r="15350" ht="15.75" customHeight="1"/>
    <row r="15352" ht="15.75" customHeight="1"/>
    <row r="15354" ht="15.75" customHeight="1"/>
    <row r="15356" ht="15.75" customHeight="1"/>
    <row r="15358" ht="15.75" customHeight="1"/>
    <row r="15360" ht="15.75" customHeight="1"/>
    <row r="15362" ht="15.75" customHeight="1"/>
    <row r="15364" ht="15.75" customHeight="1"/>
    <row r="15366" ht="15.75" customHeight="1"/>
    <row r="15368" ht="15.75" customHeight="1"/>
    <row r="15370" ht="15.75" customHeight="1"/>
    <row r="15372" ht="15.75" customHeight="1"/>
    <row r="15374" ht="15.75" customHeight="1"/>
    <row r="15376" ht="15.75" customHeight="1"/>
    <row r="15378" ht="15.75" customHeight="1"/>
    <row r="15380" ht="15.75" customHeight="1"/>
    <row r="15382" ht="15.75" customHeight="1"/>
    <row r="15384" ht="15.75" customHeight="1"/>
    <row r="15386" ht="15.75" customHeight="1"/>
    <row r="15388" ht="15.75" customHeight="1"/>
    <row r="15390" ht="15.75" customHeight="1"/>
    <row r="15392" ht="15.75" customHeight="1"/>
    <row r="15394" ht="15.75" customHeight="1"/>
    <row r="15396" ht="15.75" customHeight="1"/>
    <row r="15398" ht="15.75" customHeight="1"/>
    <row r="15400" ht="15.75" customHeight="1"/>
    <row r="15402" ht="15.75" customHeight="1"/>
    <row r="15404" ht="15.75" customHeight="1"/>
    <row r="15406" ht="15.75" customHeight="1"/>
    <row r="15408" ht="15.75" customHeight="1"/>
    <row r="15410" ht="15.75" customHeight="1"/>
    <row r="15412" ht="15.75" customHeight="1"/>
    <row r="15414" ht="15.75" customHeight="1"/>
    <row r="15416" ht="15.75" customHeight="1"/>
    <row r="15418" ht="15.75" customHeight="1"/>
    <row r="15420" ht="15.75" customHeight="1"/>
    <row r="15422" ht="15.75" customHeight="1"/>
    <row r="15424" ht="15.75" customHeight="1"/>
    <row r="15426" ht="15.75" customHeight="1"/>
    <row r="15428" ht="15.75" customHeight="1"/>
    <row r="15430" ht="15.75" customHeight="1"/>
    <row r="15432" ht="15.75" customHeight="1"/>
    <row r="15434" ht="15.75" customHeight="1"/>
    <row r="15436" ht="15.75" customHeight="1"/>
    <row r="15438" ht="15.75" customHeight="1"/>
    <row r="15440" ht="15.75" customHeight="1"/>
    <row r="15442" ht="15.75" customHeight="1"/>
    <row r="15444" ht="15.75" customHeight="1"/>
    <row r="15446" ht="15.75" customHeight="1"/>
    <row r="15448" ht="15.75" customHeight="1"/>
    <row r="15450" ht="15.75" customHeight="1"/>
    <row r="15452" ht="15.75" customHeight="1"/>
    <row r="15454" ht="15.75" customHeight="1"/>
    <row r="15456" ht="15.75" customHeight="1"/>
    <row r="15458" ht="15.75" customHeight="1"/>
    <row r="15460" ht="15.75" customHeight="1"/>
    <row r="15462" ht="15.75" customHeight="1"/>
    <row r="15464" ht="15.75" customHeight="1"/>
    <row r="15466" ht="15.75" customHeight="1"/>
    <row r="15468" ht="15.75" customHeight="1"/>
    <row r="15470" ht="15.75" customHeight="1"/>
    <row r="15472" ht="15.75" customHeight="1"/>
    <row r="15474" ht="15.75" customHeight="1"/>
    <row r="15476" ht="15.75" customHeight="1"/>
    <row r="15478" ht="15.75" customHeight="1"/>
    <row r="15480" ht="15.75" customHeight="1"/>
    <row r="15482" ht="15.75" customHeight="1"/>
    <row r="15484" ht="15.75" customHeight="1"/>
    <row r="15486" ht="15.75" customHeight="1"/>
    <row r="15488" ht="15.75" customHeight="1"/>
    <row r="15490" ht="15.75" customHeight="1"/>
    <row r="15492" ht="15.75" customHeight="1"/>
    <row r="15494" ht="15.75" customHeight="1"/>
    <row r="15496" ht="15.75" customHeight="1"/>
    <row r="15498" ht="15.75" customHeight="1"/>
    <row r="15500" ht="15.75" customHeight="1"/>
    <row r="15502" ht="15.75" customHeight="1"/>
    <row r="15504" ht="15.75" customHeight="1"/>
    <row r="15506" ht="15.75" customHeight="1"/>
    <row r="15508" ht="15.75" customHeight="1"/>
    <row r="15510" ht="15.75" customHeight="1"/>
    <row r="15512" ht="15.75" customHeight="1"/>
    <row r="15514" ht="15.75" customHeight="1"/>
    <row r="15516" ht="15.75" customHeight="1"/>
    <row r="15518" ht="15.75" customHeight="1"/>
    <row r="15520" ht="15.75" customHeight="1"/>
    <row r="15522" ht="15.75" customHeight="1"/>
    <row r="15524" ht="15.75" customHeight="1"/>
    <row r="15526" ht="15.75" customHeight="1"/>
    <row r="15528" ht="15.75" customHeight="1"/>
    <row r="15530" ht="15.75" customHeight="1"/>
    <row r="15532" ht="15.75" customHeight="1"/>
    <row r="15534" ht="15.75" customHeight="1"/>
    <row r="15536" ht="15.75" customHeight="1"/>
    <row r="15538" ht="15.75" customHeight="1"/>
    <row r="15540" ht="15.75" customHeight="1"/>
    <row r="15542" ht="15.75" customHeight="1"/>
    <row r="15544" ht="15.75" customHeight="1"/>
    <row r="15546" ht="15.75" customHeight="1"/>
    <row r="15548" ht="15.75" customHeight="1"/>
    <row r="15550" ht="15.75" customHeight="1"/>
    <row r="15552" ht="15.75" customHeight="1"/>
    <row r="15554" ht="15.75" customHeight="1"/>
    <row r="15556" ht="15.75" customHeight="1"/>
    <row r="15558" ht="15.75" customHeight="1"/>
    <row r="15560" ht="15.75" customHeight="1"/>
    <row r="15562" ht="15.75" customHeight="1"/>
    <row r="15564" ht="15.75" customHeight="1"/>
    <row r="15566" ht="15.75" customHeight="1"/>
    <row r="15568" ht="15.75" customHeight="1"/>
    <row r="15570" ht="15.75" customHeight="1"/>
    <row r="15572" ht="15.75" customHeight="1"/>
    <row r="15574" ht="15.75" customHeight="1"/>
    <row r="15576" ht="15.75" customHeight="1"/>
    <row r="15578" ht="15.75" customHeight="1"/>
    <row r="15580" ht="15.75" customHeight="1"/>
    <row r="15582" ht="15.75" customHeight="1"/>
    <row r="15584" ht="15.75" customHeight="1"/>
    <row r="15586" ht="15.75" customHeight="1"/>
    <row r="15588" ht="15.75" customHeight="1"/>
    <row r="15590" ht="15.75" customHeight="1"/>
    <row r="15592" ht="15.75" customHeight="1"/>
    <row r="15594" ht="15.75" customHeight="1"/>
    <row r="15596" ht="15.75" customHeight="1"/>
    <row r="15598" ht="15.75" customHeight="1"/>
    <row r="15600" ht="15.75" customHeight="1"/>
    <row r="15602" ht="15.75" customHeight="1"/>
    <row r="15604" ht="15.75" customHeight="1"/>
    <row r="15606" ht="15.75" customHeight="1"/>
    <row r="15608" ht="15.75" customHeight="1"/>
    <row r="15610" ht="15.75" customHeight="1"/>
    <row r="15612" ht="15.75" customHeight="1"/>
    <row r="15614" ht="15.75" customHeight="1"/>
    <row r="15616" ht="15.75" customHeight="1"/>
    <row r="15618" ht="15.75" customHeight="1"/>
    <row r="15620" ht="15.75" customHeight="1"/>
    <row r="15622" ht="15.75" customHeight="1"/>
    <row r="15624" ht="15.75" customHeight="1"/>
    <row r="15626" ht="15.75" customHeight="1"/>
    <row r="15628" ht="15.75" customHeight="1"/>
    <row r="15630" ht="15.75" customHeight="1"/>
    <row r="15632" ht="15.75" customHeight="1"/>
    <row r="15634" ht="15.75" customHeight="1"/>
    <row r="15636" ht="15.75" customHeight="1"/>
    <row r="15638" ht="15.75" customHeight="1"/>
    <row r="15640" ht="15.75" customHeight="1"/>
    <row r="15642" ht="15.75" customHeight="1"/>
    <row r="15644" ht="15.75" customHeight="1"/>
    <row r="15646" ht="15.75" customHeight="1"/>
    <row r="15648" ht="15.75" customHeight="1"/>
    <row r="15650" ht="15.75" customHeight="1"/>
    <row r="15652" ht="15.75" customHeight="1"/>
    <row r="15654" ht="15.75" customHeight="1"/>
    <row r="15656" ht="15.75" customHeight="1"/>
    <row r="15658" ht="15.75" customHeight="1"/>
    <row r="15660" ht="15.75" customHeight="1"/>
    <row r="15662" ht="15.75" customHeight="1"/>
    <row r="15664" ht="15.75" customHeight="1"/>
    <row r="15666" ht="15.75" customHeight="1"/>
    <row r="15668" ht="15.75" customHeight="1"/>
    <row r="15670" ht="15.75" customHeight="1"/>
    <row r="15672" ht="15.75" customHeight="1"/>
    <row r="15674" ht="15.75" customHeight="1"/>
    <row r="15676" ht="15.75" customHeight="1"/>
    <row r="15678" ht="15.75" customHeight="1"/>
    <row r="15680" ht="15.75" customHeight="1"/>
    <row r="15682" ht="15.75" customHeight="1"/>
    <row r="15684" ht="15.75" customHeight="1"/>
    <row r="15686" ht="15.75" customHeight="1"/>
    <row r="15688" ht="15.75" customHeight="1"/>
    <row r="15690" ht="15.75" customHeight="1"/>
    <row r="15692" ht="15.75" customHeight="1"/>
    <row r="15694" ht="15.75" customHeight="1"/>
    <row r="15696" ht="15.75" customHeight="1"/>
    <row r="15698" ht="15.75" customHeight="1"/>
    <row r="15700" ht="15.75" customHeight="1"/>
    <row r="15702" ht="15.75" customHeight="1"/>
    <row r="15704" ht="15.75" customHeight="1"/>
    <row r="15706" ht="15.75" customHeight="1"/>
    <row r="15708" ht="15.75" customHeight="1"/>
    <row r="15710" ht="15.75" customHeight="1"/>
    <row r="15712" ht="15.75" customHeight="1"/>
    <row r="15714" ht="15.75" customHeight="1"/>
    <row r="15716" ht="15.75" customHeight="1"/>
    <row r="15718" ht="15.75" customHeight="1"/>
    <row r="15720" ht="15.75" customHeight="1"/>
    <row r="15722" ht="15.75" customHeight="1"/>
    <row r="15724" ht="15.75" customHeight="1"/>
    <row r="15726" ht="15.75" customHeight="1"/>
    <row r="15728" ht="15.75" customHeight="1"/>
    <row r="15730" ht="15.75" customHeight="1"/>
    <row r="15732" ht="15.75" customHeight="1"/>
    <row r="15734" ht="15.75" customHeight="1"/>
    <row r="15736" ht="15.75" customHeight="1"/>
    <row r="15738" ht="15.75" customHeight="1"/>
    <row r="15740" ht="15.75" customHeight="1"/>
    <row r="15742" ht="15.75" customHeight="1"/>
    <row r="15744" ht="15.75" customHeight="1"/>
    <row r="15746" ht="15.75" customHeight="1"/>
    <row r="15748" ht="15.75" customHeight="1"/>
    <row r="15750" ht="15.75" customHeight="1"/>
    <row r="15752" ht="15.75" customHeight="1"/>
    <row r="15754" ht="15.75" customHeight="1"/>
    <row r="15756" ht="15.75" customHeight="1"/>
    <row r="15758" ht="15.75" customHeight="1"/>
    <row r="15760" ht="15.75" customHeight="1"/>
    <row r="15762" ht="15.75" customHeight="1"/>
    <row r="15764" ht="15.75" customHeight="1"/>
    <row r="15766" ht="15.75" customHeight="1"/>
    <row r="15768" ht="15.75" customHeight="1"/>
    <row r="15770" ht="15.75" customHeight="1"/>
    <row r="15772" ht="15.75" customHeight="1"/>
    <row r="15774" ht="15.75" customHeight="1"/>
    <row r="15776" ht="15.75" customHeight="1"/>
    <row r="15778" ht="15.75" customHeight="1"/>
    <row r="15780" ht="15.75" customHeight="1"/>
    <row r="15782" ht="15.75" customHeight="1"/>
    <row r="15784" ht="15.75" customHeight="1"/>
    <row r="15786" ht="15.75" customHeight="1"/>
    <row r="15788" ht="15.75" customHeight="1"/>
    <row r="15790" ht="15.75" customHeight="1"/>
    <row r="15792" ht="15.75" customHeight="1"/>
    <row r="15794" ht="15.75" customHeight="1"/>
    <row r="15796" ht="15.75" customHeight="1"/>
    <row r="15798" ht="15.75" customHeight="1"/>
    <row r="15800" ht="15.75" customHeight="1"/>
    <row r="15802" ht="15.75" customHeight="1"/>
    <row r="15804" ht="15.75" customHeight="1"/>
    <row r="15806" ht="15.75" customHeight="1"/>
    <row r="15808" ht="15.75" customHeight="1"/>
    <row r="15810" ht="15.75" customHeight="1"/>
    <row r="15812" ht="15.75" customHeight="1"/>
    <row r="15814" ht="15.75" customHeight="1"/>
    <row r="15816" ht="15.75" customHeight="1"/>
    <row r="15818" ht="15.75" customHeight="1"/>
    <row r="15820" ht="15.75" customHeight="1"/>
    <row r="15822" ht="15.75" customHeight="1"/>
    <row r="15824" ht="15.75" customHeight="1"/>
    <row r="15826" ht="15.75" customHeight="1"/>
    <row r="15828" ht="15.75" customHeight="1"/>
    <row r="15830" ht="15.75" customHeight="1"/>
    <row r="15832" ht="15.75" customHeight="1"/>
    <row r="15834" ht="15.75" customHeight="1"/>
    <row r="15836" ht="15.75" customHeight="1"/>
    <row r="15838" ht="15.75" customHeight="1"/>
    <row r="15840" ht="15.75" customHeight="1"/>
    <row r="15842" ht="15.75" customHeight="1"/>
    <row r="15844" ht="15.75" customHeight="1"/>
    <row r="15846" ht="15.75" customHeight="1"/>
    <row r="15848" ht="15.75" customHeight="1"/>
    <row r="15850" ht="15.75" customHeight="1"/>
    <row r="15852" ht="15.75" customHeight="1"/>
    <row r="15854" ht="15.75" customHeight="1"/>
    <row r="15856" ht="15.75" customHeight="1"/>
    <row r="15858" ht="15.75" customHeight="1"/>
    <row r="15860" ht="15.75" customHeight="1"/>
    <row r="15862" ht="15.75" customHeight="1"/>
    <row r="15864" ht="15.75" customHeight="1"/>
    <row r="15866" ht="15.75" customHeight="1"/>
    <row r="15868" ht="15.75" customHeight="1"/>
    <row r="15870" ht="15.75" customHeight="1"/>
    <row r="15872" ht="15.75" customHeight="1"/>
    <row r="15874" ht="15.75" customHeight="1"/>
    <row r="15876" ht="15.75" customHeight="1"/>
    <row r="15878" ht="15.75" customHeight="1"/>
    <row r="15880" ht="15.75" customHeight="1"/>
    <row r="15882" ht="15.75" customHeight="1"/>
    <row r="15884" ht="15.75" customHeight="1"/>
    <row r="15886" ht="15.75" customHeight="1"/>
    <row r="15888" ht="15.75" customHeight="1"/>
    <row r="15890" ht="15.75" customHeight="1"/>
    <row r="15892" ht="15.75" customHeight="1"/>
    <row r="15894" ht="15.75" customHeight="1"/>
    <row r="15896" ht="15.75" customHeight="1"/>
    <row r="15898" ht="15.75" customHeight="1"/>
    <row r="15900" ht="15.75" customHeight="1"/>
    <row r="15902" ht="15.75" customHeight="1"/>
    <row r="15904" ht="15.75" customHeight="1"/>
    <row r="15906" ht="15.75" customHeight="1"/>
    <row r="15908" ht="15.75" customHeight="1"/>
    <row r="15910" ht="15.75" customHeight="1"/>
    <row r="15912" ht="15.75" customHeight="1"/>
    <row r="15914" ht="15.75" customHeight="1"/>
    <row r="15916" ht="15.75" customHeight="1"/>
    <row r="15918" ht="15.75" customHeight="1"/>
    <row r="15920" ht="15.75" customHeight="1"/>
    <row r="15922" ht="15.75" customHeight="1"/>
    <row r="15924" ht="15.75" customHeight="1"/>
    <row r="15926" ht="15.75" customHeight="1"/>
    <row r="15928" ht="15.75" customHeight="1"/>
    <row r="15930" ht="15.75" customHeight="1"/>
    <row r="15932" ht="15.75" customHeight="1"/>
    <row r="15934" ht="15.75" customHeight="1"/>
    <row r="15936" ht="15.75" customHeight="1"/>
    <row r="15938" ht="15.75" customHeight="1"/>
    <row r="15940" ht="15.75" customHeight="1"/>
    <row r="15942" ht="15.75" customHeight="1"/>
    <row r="15944" ht="15.75" customHeight="1"/>
    <row r="15946" ht="15.75" customHeight="1"/>
    <row r="15948" ht="15.75" customHeight="1"/>
    <row r="15950" ht="15.75" customHeight="1"/>
    <row r="15952" ht="15.75" customHeight="1"/>
    <row r="15954" ht="15.75" customHeight="1"/>
    <row r="15956" ht="15.75" customHeight="1"/>
    <row r="15958" ht="15.75" customHeight="1"/>
    <row r="15960" ht="15.75" customHeight="1"/>
    <row r="15962" ht="15.75" customHeight="1"/>
    <row r="15964" ht="15.75" customHeight="1"/>
    <row r="15966" ht="15.75" customHeight="1"/>
    <row r="15968" ht="15.75" customHeight="1"/>
    <row r="15970" ht="15.75" customHeight="1"/>
    <row r="15972" ht="15.75" customHeight="1"/>
    <row r="15974" ht="15.75" customHeight="1"/>
    <row r="15976" ht="15.75" customHeight="1"/>
    <row r="15978" ht="15.75" customHeight="1"/>
    <row r="15980" ht="15.75" customHeight="1"/>
    <row r="15982" ht="15.75" customHeight="1"/>
    <row r="15984" ht="15.75" customHeight="1"/>
    <row r="15986" ht="15.75" customHeight="1"/>
    <row r="15988" ht="15.75" customHeight="1"/>
    <row r="15990" ht="15.75" customHeight="1"/>
    <row r="15992" ht="15.75" customHeight="1"/>
    <row r="15994" ht="15.75" customHeight="1"/>
    <row r="15996" ht="15.75" customHeight="1"/>
    <row r="15998" ht="15.75" customHeight="1"/>
    <row r="16000" ht="15.75" customHeight="1"/>
    <row r="16002" ht="15.75" customHeight="1"/>
    <row r="16004" ht="15.75" customHeight="1"/>
    <row r="16006" ht="15.75" customHeight="1"/>
    <row r="16008" ht="15.75" customHeight="1"/>
    <row r="16010" ht="15.75" customHeight="1"/>
    <row r="16012" ht="15.75" customHeight="1"/>
    <row r="16014" ht="15.75" customHeight="1"/>
    <row r="16016" ht="15.75" customHeight="1"/>
    <row r="16018" ht="15.75" customHeight="1"/>
    <row r="16020" ht="15.75" customHeight="1"/>
    <row r="16022" ht="15.75" customHeight="1"/>
    <row r="16024" ht="15.75" customHeight="1"/>
    <row r="16026" ht="15.75" customHeight="1"/>
    <row r="16028" ht="15.75" customHeight="1"/>
    <row r="16030" ht="15.75" customHeight="1"/>
    <row r="16032" ht="15.75" customHeight="1"/>
    <row r="16034" ht="15.75" customHeight="1"/>
    <row r="16036" ht="15.75" customHeight="1"/>
    <row r="16038" ht="15.75" customHeight="1"/>
    <row r="16040" ht="15.75" customHeight="1"/>
    <row r="16042" ht="15.75" customHeight="1"/>
    <row r="16044" ht="15.75" customHeight="1"/>
    <row r="16046" ht="15.75" customHeight="1"/>
    <row r="16048" ht="15.75" customHeight="1"/>
    <row r="16050" ht="15.75" customHeight="1"/>
    <row r="16052" ht="15.75" customHeight="1"/>
    <row r="16054" ht="15.75" customHeight="1"/>
    <row r="16056" ht="15.75" customHeight="1"/>
    <row r="16058" ht="15.75" customHeight="1"/>
    <row r="16060" ht="15.75" customHeight="1"/>
    <row r="16062" ht="15.75" customHeight="1"/>
    <row r="16064" ht="15.75" customHeight="1"/>
    <row r="16066" ht="15.75" customHeight="1"/>
    <row r="16068" ht="15.75" customHeight="1"/>
    <row r="16070" ht="15.75" customHeight="1"/>
    <row r="16072" ht="15.75" customHeight="1"/>
    <row r="16074" ht="15.75" customHeight="1"/>
    <row r="16076" ht="15.75" customHeight="1"/>
    <row r="16078" ht="15.75" customHeight="1"/>
    <row r="16080" ht="15.75" customHeight="1"/>
    <row r="16082" ht="15.75" customHeight="1"/>
    <row r="16084" ht="15.75" customHeight="1"/>
    <row r="16086" ht="15.75" customHeight="1"/>
    <row r="16088" ht="15.75" customHeight="1"/>
    <row r="16090" ht="15.75" customHeight="1"/>
    <row r="16092" ht="15.75" customHeight="1"/>
    <row r="16094" ht="15.75" customHeight="1"/>
    <row r="16096" ht="15.75" customHeight="1"/>
    <row r="16098" ht="15.75" customHeight="1"/>
    <row r="16100" ht="15.75" customHeight="1"/>
    <row r="16102" ht="15.75" customHeight="1"/>
    <row r="16104" ht="15.75" customHeight="1"/>
    <row r="16106" ht="15.75" customHeight="1"/>
    <row r="16108" ht="15.75" customHeight="1"/>
    <row r="16110" ht="15.75" customHeight="1"/>
    <row r="16112" ht="15.75" customHeight="1"/>
    <row r="16114" ht="15.75" customHeight="1"/>
    <row r="16116" ht="15.75" customHeight="1"/>
    <row r="16118" ht="15.75" customHeight="1"/>
    <row r="16120" ht="15.75" customHeight="1"/>
    <row r="16122" ht="15.75" customHeight="1"/>
    <row r="16124" ht="15.75" customHeight="1"/>
    <row r="16126" ht="15.75" customHeight="1"/>
    <row r="16128" ht="15.75" customHeight="1"/>
    <row r="16130" ht="15.75" customHeight="1"/>
    <row r="16132" ht="15.75" customHeight="1"/>
    <row r="16134" ht="15.75" customHeight="1"/>
    <row r="16136" ht="15.75" customHeight="1"/>
    <row r="16138" ht="15.75" customHeight="1"/>
    <row r="16140" ht="15.75" customHeight="1"/>
    <row r="16142" ht="15.75" customHeight="1"/>
    <row r="16144" ht="15.75" customHeight="1"/>
    <row r="16146" ht="15.75" customHeight="1"/>
    <row r="16148" ht="15.75" customHeight="1"/>
    <row r="16150" ht="15.75" customHeight="1"/>
    <row r="16152" ht="15.75" customHeight="1"/>
    <row r="16154" ht="15.75" customHeight="1"/>
    <row r="16156" ht="15.75" customHeight="1"/>
    <row r="16158" ht="15.75" customHeight="1"/>
    <row r="16160" ht="15.75" customHeight="1"/>
    <row r="16162" ht="15.75" customHeight="1"/>
    <row r="16164" ht="15.75" customHeight="1"/>
    <row r="16166" ht="15.75" customHeight="1"/>
    <row r="16168" ht="15.75" customHeight="1"/>
    <row r="16170" ht="15.75" customHeight="1"/>
    <row r="16172" ht="15.75" customHeight="1"/>
    <row r="16174" ht="15.75" customHeight="1"/>
    <row r="16176" ht="15.75" customHeight="1"/>
    <row r="16178" ht="15.75" customHeight="1"/>
    <row r="16180" ht="15.75" customHeight="1"/>
    <row r="16182" ht="15.75" customHeight="1"/>
    <row r="16184" ht="15.75" customHeight="1"/>
    <row r="16186" ht="15.75" customHeight="1"/>
    <row r="16188" ht="15.75" customHeight="1"/>
    <row r="16190" ht="15.75" customHeight="1"/>
    <row r="16192" ht="15.75" customHeight="1"/>
    <row r="16194" ht="15.75" customHeight="1"/>
    <row r="16196" ht="15.75" customHeight="1"/>
    <row r="16198" ht="15.75" customHeight="1"/>
    <row r="16200" ht="15.75" customHeight="1"/>
    <row r="16202" ht="15.75" customHeight="1"/>
    <row r="16204" ht="15.75" customHeight="1"/>
    <row r="16206" ht="15.75" customHeight="1"/>
    <row r="16208" ht="15.75" customHeight="1"/>
    <row r="16210" ht="15.75" customHeight="1"/>
    <row r="16212" ht="15.75" customHeight="1"/>
    <row r="16214" ht="15.75" customHeight="1"/>
    <row r="16216" ht="15.75" customHeight="1"/>
    <row r="16218" ht="15.75" customHeight="1"/>
    <row r="16220" ht="15.75" customHeight="1"/>
    <row r="16222" ht="15.75" customHeight="1"/>
    <row r="16224" ht="15.75" customHeight="1"/>
    <row r="16226" ht="15.75" customHeight="1"/>
    <row r="16228" ht="15.75" customHeight="1"/>
    <row r="16230" ht="15.75" customHeight="1"/>
    <row r="16232" ht="15.75" customHeight="1"/>
    <row r="16234" ht="15.75" customHeight="1"/>
    <row r="16236" ht="15.75" customHeight="1"/>
    <row r="16238" ht="15.75" customHeight="1"/>
    <row r="16240" ht="15.75" customHeight="1"/>
    <row r="16242" ht="15.75" customHeight="1"/>
    <row r="16244" ht="15.75" customHeight="1"/>
    <row r="16246" ht="15.75" customHeight="1"/>
    <row r="16248" ht="15.75" customHeight="1"/>
    <row r="16250" ht="15.75" customHeight="1"/>
    <row r="16252" ht="15.75" customHeight="1"/>
    <row r="16254" ht="15.75" customHeight="1"/>
    <row r="16256" ht="15.75" customHeight="1"/>
    <row r="16258" ht="15.75" customHeight="1"/>
    <row r="16260" ht="15.75" customHeight="1"/>
    <row r="16262" ht="15.75" customHeight="1"/>
    <row r="16264" ht="15.75" customHeight="1"/>
    <row r="16266" ht="15.75" customHeight="1"/>
    <row r="16268" ht="15.75" customHeight="1"/>
    <row r="16270" ht="15.75" customHeight="1"/>
    <row r="16272" ht="15.75" customHeight="1"/>
    <row r="16274" ht="15.75" customHeight="1"/>
    <row r="16276" ht="15.75" customHeight="1"/>
    <row r="16278" ht="15.75" customHeight="1"/>
    <row r="16280" ht="15.75" customHeight="1"/>
    <row r="16282" ht="15.75" customHeight="1"/>
    <row r="16284" ht="15.75" customHeight="1"/>
    <row r="16286" ht="15.75" customHeight="1"/>
    <row r="16288" ht="15.75" customHeight="1"/>
    <row r="16290" ht="15.75" customHeight="1"/>
    <row r="16292" ht="15.75" customHeight="1"/>
    <row r="16294" ht="15.75" customHeight="1"/>
    <row r="16296" ht="15.75" customHeight="1"/>
    <row r="16298" ht="15.75" customHeight="1"/>
    <row r="16300" ht="15.75" customHeight="1"/>
    <row r="16302" ht="15.75" customHeight="1"/>
    <row r="16304" ht="15.75" customHeight="1"/>
    <row r="16306" ht="15.75" customHeight="1"/>
    <row r="16308" ht="15.75" customHeight="1"/>
    <row r="16310" ht="15.75" customHeight="1"/>
    <row r="16312" ht="15.75" customHeight="1"/>
    <row r="16314" ht="15.75" customHeight="1"/>
    <row r="16316" ht="15.75" customHeight="1"/>
    <row r="16318" ht="15.75" customHeight="1"/>
    <row r="16320" ht="15.75" customHeight="1"/>
    <row r="16322" ht="15.75" customHeight="1"/>
    <row r="16324" ht="15.75" customHeight="1"/>
    <row r="16326" ht="15.75" customHeight="1"/>
    <row r="16328" ht="15.75" customHeight="1"/>
    <row r="16330" ht="15.75" customHeight="1"/>
    <row r="16332" ht="15.75" customHeight="1"/>
    <row r="16334" ht="15.75" customHeight="1"/>
    <row r="16336" ht="15.75" customHeight="1"/>
    <row r="16338" ht="15.75" customHeight="1"/>
    <row r="16340" ht="15.75" customHeight="1"/>
    <row r="16342" ht="15.75" customHeight="1"/>
    <row r="16344" ht="15.75" customHeight="1"/>
    <row r="16346" ht="15.75" customHeight="1"/>
    <row r="16348" ht="15.75" customHeight="1"/>
    <row r="16350" ht="15.75" customHeight="1"/>
    <row r="16352" ht="15.75" customHeight="1"/>
    <row r="16354" ht="15.75" customHeight="1"/>
    <row r="16356" ht="15.75" customHeight="1"/>
    <row r="16358" ht="15.75" customHeight="1"/>
    <row r="16360" ht="15.75" customHeight="1"/>
    <row r="16362" ht="15.75" customHeight="1"/>
    <row r="16364" ht="15.75" customHeight="1"/>
    <row r="16366" ht="15.75" customHeight="1"/>
    <row r="16368" ht="15.75" customHeight="1"/>
    <row r="16370" ht="15.75" customHeight="1"/>
    <row r="16372" ht="15.75" customHeight="1"/>
    <row r="16374" ht="15.75" customHeight="1"/>
    <row r="16376" ht="15.75" customHeight="1"/>
    <row r="16378" ht="15.75" customHeight="1"/>
    <row r="16380" ht="15.75" customHeight="1"/>
    <row r="16382" ht="15.75" customHeight="1"/>
    <row r="16384" ht="15.75" customHeight="1"/>
    <row r="16386" ht="15.75" customHeight="1"/>
    <row r="16388" ht="15.75" customHeight="1"/>
    <row r="16390" ht="15.75" customHeight="1"/>
    <row r="16392" ht="15.75" customHeight="1"/>
    <row r="16394" ht="15.75" customHeight="1"/>
    <row r="16396" ht="15.75" customHeight="1"/>
    <row r="16398" ht="15.75" customHeight="1"/>
    <row r="16400" ht="15.75" customHeight="1"/>
    <row r="16402" ht="15.75" customHeight="1"/>
    <row r="16404" ht="15.75" customHeight="1"/>
    <row r="16406" ht="15.75" customHeight="1"/>
    <row r="16408" ht="15.75" customHeight="1"/>
    <row r="16410" ht="15.75" customHeight="1"/>
    <row r="16412" ht="15.75" customHeight="1"/>
    <row r="16414" ht="15.75" customHeight="1"/>
    <row r="16416" ht="15.75" customHeight="1"/>
    <row r="16418" ht="15.75" customHeight="1"/>
    <row r="16420" ht="15.75" customHeight="1"/>
    <row r="16422" ht="15.75" customHeight="1"/>
    <row r="16424" ht="15.75" customHeight="1"/>
    <row r="16426" ht="15.75" customHeight="1"/>
    <row r="16428" ht="15.75" customHeight="1"/>
    <row r="16430" ht="15.75" customHeight="1"/>
    <row r="16432" ht="15.75" customHeight="1"/>
    <row r="16434" ht="15.75" customHeight="1"/>
    <row r="16436" ht="15.75" customHeight="1"/>
    <row r="16438" ht="15.75" customHeight="1"/>
    <row r="16440" ht="15.75" customHeight="1"/>
    <row r="16442" ht="15.75" customHeight="1"/>
    <row r="16444" ht="15.75" customHeight="1"/>
    <row r="16446" ht="15.75" customHeight="1"/>
    <row r="16448" ht="15.75" customHeight="1"/>
    <row r="16450" ht="15.75" customHeight="1"/>
    <row r="16452" ht="15.75" customHeight="1"/>
    <row r="16454" ht="15.75" customHeight="1"/>
    <row r="16456" ht="15.75" customHeight="1"/>
    <row r="16458" ht="15.75" customHeight="1"/>
    <row r="16460" ht="15.75" customHeight="1"/>
    <row r="16462" ht="15.75" customHeight="1"/>
    <row r="16464" ht="15.75" customHeight="1"/>
    <row r="16466" ht="15.75" customHeight="1"/>
    <row r="16468" ht="15.75" customHeight="1"/>
    <row r="16470" ht="15.75" customHeight="1"/>
    <row r="16472" ht="15.75" customHeight="1"/>
    <row r="16474" ht="15.75" customHeight="1"/>
    <row r="16476" ht="15.75" customHeight="1"/>
    <row r="16478" ht="15.75" customHeight="1"/>
    <row r="16480" ht="15.75" customHeight="1"/>
    <row r="16482" ht="15.75" customHeight="1"/>
    <row r="16484" ht="15.75" customHeight="1"/>
    <row r="16486" ht="15.75" customHeight="1"/>
    <row r="16488" ht="15.75" customHeight="1"/>
    <row r="16490" ht="15.75" customHeight="1"/>
    <row r="16492" ht="15.75" customHeight="1"/>
    <row r="16494" ht="15.75" customHeight="1"/>
    <row r="16496" ht="15.75" customHeight="1"/>
    <row r="16498" ht="15.75" customHeight="1"/>
    <row r="16500" ht="15.75" customHeight="1"/>
    <row r="16502" ht="15.75" customHeight="1"/>
    <row r="16504" ht="15.75" customHeight="1"/>
    <row r="16506" ht="15.75" customHeight="1"/>
    <row r="16508" ht="15.75" customHeight="1"/>
    <row r="16510" ht="15.75" customHeight="1"/>
    <row r="16512" ht="15.75" customHeight="1"/>
    <row r="16514" ht="15.75" customHeight="1"/>
    <row r="16516" ht="15.75" customHeight="1"/>
    <row r="16518" ht="15.75" customHeight="1"/>
    <row r="16520" ht="15.75" customHeight="1"/>
    <row r="16522" ht="15.75" customHeight="1"/>
    <row r="16524" ht="15.75" customHeight="1"/>
    <row r="16526" ht="15.75" customHeight="1"/>
    <row r="16528" ht="15.75" customHeight="1"/>
    <row r="16530" ht="15.75" customHeight="1"/>
    <row r="16532" ht="15.75" customHeight="1"/>
    <row r="16534" ht="15.75" customHeight="1"/>
    <row r="16536" ht="15.75" customHeight="1"/>
    <row r="16538" ht="15.75" customHeight="1"/>
    <row r="16540" ht="15.75" customHeight="1"/>
    <row r="16542" ht="15.75" customHeight="1"/>
    <row r="16544" ht="15.75" customHeight="1"/>
    <row r="16546" ht="15.75" customHeight="1"/>
    <row r="16548" ht="15.75" customHeight="1"/>
    <row r="16550" ht="15.75" customHeight="1"/>
    <row r="16552" ht="15.75" customHeight="1"/>
    <row r="16554" ht="15.75" customHeight="1"/>
    <row r="16556" ht="15.75" customHeight="1"/>
    <row r="16558" ht="15.75" customHeight="1"/>
    <row r="16560" ht="15.75" customHeight="1"/>
    <row r="16562" ht="15.75" customHeight="1"/>
    <row r="16564" ht="15.75" customHeight="1"/>
    <row r="16566" ht="15.75" customHeight="1"/>
    <row r="16568" ht="15.75" customHeight="1"/>
    <row r="16570" ht="15.75" customHeight="1"/>
    <row r="16572" ht="15.75" customHeight="1"/>
    <row r="16574" ht="15.75" customHeight="1"/>
    <row r="16576" ht="15.75" customHeight="1"/>
    <row r="16578" ht="15.75" customHeight="1"/>
    <row r="16580" ht="15.75" customHeight="1"/>
    <row r="16582" ht="15.75" customHeight="1"/>
    <row r="16584" ht="15.75" customHeight="1"/>
    <row r="16586" ht="15.75" customHeight="1"/>
    <row r="16588" ht="15.75" customHeight="1"/>
    <row r="16590" ht="15.75" customHeight="1"/>
    <row r="16592" ht="15.75" customHeight="1"/>
    <row r="16594" ht="15.75" customHeight="1"/>
    <row r="16596" ht="15.75" customHeight="1"/>
    <row r="16598" ht="15.75" customHeight="1"/>
    <row r="16600" ht="15.75" customHeight="1"/>
    <row r="16602" ht="15.75" customHeight="1"/>
    <row r="16604" ht="15.75" customHeight="1"/>
    <row r="16606" ht="15.75" customHeight="1"/>
    <row r="16608" ht="15.75" customHeight="1"/>
    <row r="16610" ht="15.75" customHeight="1"/>
    <row r="16612" ht="15.75" customHeight="1"/>
    <row r="16614" ht="15.75" customHeight="1"/>
    <row r="16616" ht="15.75" customHeight="1"/>
    <row r="16618" ht="15.75" customHeight="1"/>
    <row r="16620" ht="15.75" customHeight="1"/>
    <row r="16622" ht="15.75" customHeight="1"/>
    <row r="16624" ht="15.75" customHeight="1"/>
    <row r="16626" ht="15.75" customHeight="1"/>
    <row r="16628" ht="15.75" customHeight="1"/>
    <row r="16630" ht="15.75" customHeight="1"/>
    <row r="16632" ht="15.75" customHeight="1"/>
    <row r="16634" ht="15.75" customHeight="1"/>
    <row r="16636" ht="15.75" customHeight="1"/>
    <row r="16638" ht="15.75" customHeight="1"/>
    <row r="16640" ht="15.75" customHeight="1"/>
    <row r="16642" ht="15.75" customHeight="1"/>
    <row r="16644" ht="15.75" customHeight="1"/>
    <row r="16646" ht="15.75" customHeight="1"/>
    <row r="16648" ht="15.75" customHeight="1"/>
    <row r="16650" ht="15.75" customHeight="1"/>
    <row r="16652" ht="15.75" customHeight="1"/>
    <row r="16654" ht="15.75" customHeight="1"/>
    <row r="16656" ht="15.75" customHeight="1"/>
    <row r="16658" ht="15.75" customHeight="1"/>
    <row r="16660" ht="15.75" customHeight="1"/>
    <row r="16662" ht="15.75" customHeight="1"/>
    <row r="16664" ht="15.75" customHeight="1"/>
    <row r="16666" ht="15.75" customHeight="1"/>
    <row r="16668" ht="15.75" customHeight="1"/>
    <row r="16670" ht="15.75" customHeight="1"/>
    <row r="16672" ht="15.75" customHeight="1"/>
    <row r="16674" ht="15.75" customHeight="1"/>
    <row r="16676" ht="15.75" customHeight="1"/>
    <row r="16678" ht="15.75" customHeight="1"/>
    <row r="16680" ht="15.75" customHeight="1"/>
    <row r="16682" ht="15.75" customHeight="1"/>
    <row r="16684" ht="15.75" customHeight="1"/>
    <row r="16686" ht="15.75" customHeight="1"/>
    <row r="16688" ht="15.75" customHeight="1"/>
    <row r="16690" ht="15.75" customHeight="1"/>
    <row r="16692" ht="15.75" customHeight="1"/>
    <row r="16694" ht="15.75" customHeight="1"/>
    <row r="16696" ht="15.75" customHeight="1"/>
    <row r="16698" ht="15.75" customHeight="1"/>
    <row r="16700" ht="15.75" customHeight="1"/>
    <row r="16702" ht="15.75" customHeight="1"/>
    <row r="16704" ht="15.75" customHeight="1"/>
    <row r="16706" ht="15.75" customHeight="1"/>
    <row r="16708" ht="15.75" customHeight="1"/>
    <row r="16710" ht="15.75" customHeight="1"/>
    <row r="16712" ht="15.75" customHeight="1"/>
    <row r="16714" ht="15.75" customHeight="1"/>
    <row r="16716" ht="15.75" customHeight="1"/>
    <row r="16718" ht="15.75" customHeight="1"/>
    <row r="16720" ht="15.75" customHeight="1"/>
    <row r="16722" ht="15.75" customHeight="1"/>
    <row r="16724" ht="15.75" customHeight="1"/>
    <row r="16726" ht="15.75" customHeight="1"/>
    <row r="16728" ht="15.75" customHeight="1"/>
    <row r="16730" ht="15.75" customHeight="1"/>
    <row r="16732" ht="15.75" customHeight="1"/>
    <row r="16734" ht="15.75" customHeight="1"/>
    <row r="16736" ht="15.75" customHeight="1"/>
    <row r="16738" ht="15.75" customHeight="1"/>
    <row r="16740" ht="15.75" customHeight="1"/>
    <row r="16742" ht="15.75" customHeight="1"/>
    <row r="16744" ht="15.75" customHeight="1"/>
    <row r="16746" ht="15.75" customHeight="1"/>
    <row r="16748" ht="15.75" customHeight="1"/>
    <row r="16750" ht="15.75" customHeight="1"/>
    <row r="16752" ht="15.75" customHeight="1"/>
    <row r="16754" ht="15.75" customHeight="1"/>
    <row r="16756" ht="15.75" customHeight="1"/>
    <row r="16758" ht="15.75" customHeight="1"/>
    <row r="16760" ht="15.75" customHeight="1"/>
    <row r="16762" ht="15.75" customHeight="1"/>
    <row r="16764" ht="15.75" customHeight="1"/>
    <row r="16766" ht="15.75" customHeight="1"/>
    <row r="16768" ht="15.75" customHeight="1"/>
    <row r="16770" ht="15.75" customHeight="1"/>
    <row r="16772" ht="15.75" customHeight="1"/>
    <row r="16774" ht="15.75" customHeight="1"/>
    <row r="16776" ht="15.75" customHeight="1"/>
    <row r="16778" ht="15.75" customHeight="1"/>
    <row r="16780" ht="15.75" customHeight="1"/>
    <row r="16782" ht="15.75" customHeight="1"/>
    <row r="16784" ht="15.75" customHeight="1"/>
    <row r="16786" ht="15.75" customHeight="1"/>
    <row r="16788" ht="15.75" customHeight="1"/>
    <row r="16790" ht="15.75" customHeight="1"/>
    <row r="16792" ht="15.75" customHeight="1"/>
    <row r="16794" ht="15.75" customHeight="1"/>
    <row r="16796" ht="15.75" customHeight="1"/>
    <row r="16798" ht="15.75" customHeight="1"/>
    <row r="16800" ht="15.75" customHeight="1"/>
    <row r="16802" ht="15.75" customHeight="1"/>
    <row r="16804" ht="15.75" customHeight="1"/>
    <row r="16806" ht="15.75" customHeight="1"/>
    <row r="16808" ht="15.75" customHeight="1"/>
    <row r="16810" ht="15.75" customHeight="1"/>
    <row r="16812" ht="15.75" customHeight="1"/>
    <row r="16814" ht="15.75" customHeight="1"/>
    <row r="16816" ht="15.75" customHeight="1"/>
    <row r="16818" ht="15.75" customHeight="1"/>
    <row r="16820" ht="15.75" customHeight="1"/>
    <row r="16822" ht="15.75" customHeight="1"/>
    <row r="16824" ht="15.75" customHeight="1"/>
    <row r="16826" ht="15.75" customHeight="1"/>
    <row r="16828" ht="15.75" customHeight="1"/>
    <row r="16830" ht="15.75" customHeight="1"/>
    <row r="16832" ht="15.75" customHeight="1"/>
    <row r="16834" ht="15.75" customHeight="1"/>
    <row r="16836" ht="15.75" customHeight="1"/>
    <row r="16838" ht="15.75" customHeight="1"/>
    <row r="16840" ht="15.75" customHeight="1"/>
    <row r="16842" ht="15.75" customHeight="1"/>
    <row r="16844" ht="15.75" customHeight="1"/>
    <row r="16846" ht="15.75" customHeight="1"/>
    <row r="16848" ht="15.75" customHeight="1"/>
    <row r="16850" ht="15.75" customHeight="1"/>
    <row r="16852" ht="15.75" customHeight="1"/>
    <row r="16854" ht="15.75" customHeight="1"/>
    <row r="16856" ht="15.75" customHeight="1"/>
    <row r="16858" ht="15.75" customHeight="1"/>
    <row r="16860" ht="15.75" customHeight="1"/>
    <row r="16862" ht="15.75" customHeight="1"/>
    <row r="16864" ht="15.75" customHeight="1"/>
    <row r="16866" ht="15.75" customHeight="1"/>
    <row r="16868" ht="15.75" customHeight="1"/>
    <row r="16870" ht="15.75" customHeight="1"/>
    <row r="16872" ht="15.75" customHeight="1"/>
    <row r="16874" ht="15.75" customHeight="1"/>
    <row r="16876" ht="15.75" customHeight="1"/>
    <row r="16878" ht="15.75" customHeight="1"/>
    <row r="16880" ht="15.75" customHeight="1"/>
    <row r="16882" ht="15.75" customHeight="1"/>
    <row r="16884" ht="15.75" customHeight="1"/>
    <row r="16886" ht="15.75" customHeight="1"/>
    <row r="16888" ht="15.75" customHeight="1"/>
    <row r="16890" ht="15.75" customHeight="1"/>
    <row r="16892" ht="15.75" customHeight="1"/>
    <row r="16894" ht="15.75" customHeight="1"/>
    <row r="16896" ht="15.75" customHeight="1"/>
    <row r="16898" ht="15.75" customHeight="1"/>
    <row r="16900" ht="15.75" customHeight="1"/>
    <row r="16902" ht="15.75" customHeight="1"/>
    <row r="16904" ht="15.75" customHeight="1"/>
    <row r="16906" ht="15.75" customHeight="1"/>
    <row r="16908" ht="15.75" customHeight="1"/>
    <row r="16910" ht="15.75" customHeight="1"/>
    <row r="16912" ht="15.75" customHeight="1"/>
    <row r="16914" ht="15.75" customHeight="1"/>
    <row r="16916" ht="15.75" customHeight="1"/>
    <row r="16918" ht="15.75" customHeight="1"/>
    <row r="16920" ht="15.75" customHeight="1"/>
    <row r="16922" ht="15.75" customHeight="1"/>
    <row r="16924" ht="15.75" customHeight="1"/>
    <row r="16926" ht="15.75" customHeight="1"/>
    <row r="16928" ht="15.75" customHeight="1"/>
    <row r="16930" ht="15.75" customHeight="1"/>
    <row r="16932" ht="15.75" customHeight="1"/>
    <row r="16934" ht="15.75" customHeight="1"/>
    <row r="16936" ht="15.75" customHeight="1"/>
    <row r="16938" ht="15.75" customHeight="1"/>
    <row r="16940" ht="15.75" customHeight="1"/>
    <row r="16942" ht="15.75" customHeight="1"/>
    <row r="16944" ht="15.75" customHeight="1"/>
    <row r="16946" ht="15.75" customHeight="1"/>
    <row r="16948" ht="15.75" customHeight="1"/>
    <row r="16950" ht="15.75" customHeight="1"/>
    <row r="16952" ht="15.75" customHeight="1"/>
    <row r="16954" ht="15.75" customHeight="1"/>
    <row r="16956" ht="15.75" customHeight="1"/>
    <row r="16958" ht="15.75" customHeight="1"/>
    <row r="16960" ht="15.75" customHeight="1"/>
    <row r="16962" ht="15.75" customHeight="1"/>
    <row r="16964" ht="15.75" customHeight="1"/>
    <row r="16966" ht="15.75" customHeight="1"/>
    <row r="16968" ht="15.75" customHeight="1"/>
    <row r="16970" ht="15.75" customHeight="1"/>
    <row r="16972" ht="15.75" customHeight="1"/>
    <row r="16974" ht="15.75" customHeight="1"/>
    <row r="16976" ht="15.75" customHeight="1"/>
    <row r="16978" ht="15.75" customHeight="1"/>
    <row r="16980" ht="15.75" customHeight="1"/>
    <row r="16982" ht="15.75" customHeight="1"/>
    <row r="16984" ht="15.75" customHeight="1"/>
    <row r="16986" ht="15.75" customHeight="1"/>
    <row r="16988" ht="15.75" customHeight="1"/>
    <row r="16990" ht="15.75" customHeight="1"/>
    <row r="16992" ht="15.75" customHeight="1"/>
    <row r="16994" ht="15.75" customHeight="1"/>
    <row r="16996" ht="15.75" customHeight="1"/>
    <row r="16998" ht="15.75" customHeight="1"/>
    <row r="17000" ht="15.75" customHeight="1"/>
    <row r="17002" ht="15.75" customHeight="1"/>
    <row r="17004" ht="15.75" customHeight="1"/>
    <row r="17006" ht="15.75" customHeight="1"/>
    <row r="17008" ht="15.75" customHeight="1"/>
    <row r="17010" ht="15.75" customHeight="1"/>
    <row r="17012" ht="15.75" customHeight="1"/>
    <row r="17014" ht="15.75" customHeight="1"/>
    <row r="17016" ht="15.75" customHeight="1"/>
    <row r="17018" ht="15.75" customHeight="1"/>
    <row r="17020" ht="15.75" customHeight="1"/>
    <row r="17022" ht="15.75" customHeight="1"/>
    <row r="17024" ht="15.75" customHeight="1"/>
    <row r="17026" ht="15.75" customHeight="1"/>
    <row r="17028" ht="15.75" customHeight="1"/>
    <row r="17030" ht="15.75" customHeight="1"/>
    <row r="17032" ht="15.75" customHeight="1"/>
    <row r="17034" ht="15.75" customHeight="1"/>
    <row r="17036" ht="15.75" customHeight="1"/>
    <row r="17038" ht="15.75" customHeight="1"/>
    <row r="17040" ht="15.75" customHeight="1"/>
    <row r="17042" ht="15.75" customHeight="1"/>
    <row r="17044" ht="15.75" customHeight="1"/>
    <row r="17046" ht="15.75" customHeight="1"/>
    <row r="17048" ht="15.75" customHeight="1"/>
    <row r="17050" ht="15.75" customHeight="1"/>
    <row r="17052" ht="15.75" customHeight="1"/>
    <row r="17054" ht="15.75" customHeight="1"/>
    <row r="17056" ht="15.75" customHeight="1"/>
    <row r="17058" ht="15.75" customHeight="1"/>
    <row r="17060" ht="15.75" customHeight="1"/>
    <row r="17062" ht="15.75" customHeight="1"/>
    <row r="17064" ht="15.75" customHeight="1"/>
    <row r="17066" ht="15.75" customHeight="1"/>
    <row r="17068" ht="15.75" customHeight="1"/>
    <row r="17070" ht="15.75" customHeight="1"/>
    <row r="17072" ht="15.75" customHeight="1"/>
    <row r="17074" ht="15.75" customHeight="1"/>
    <row r="17076" ht="15.75" customHeight="1"/>
    <row r="17078" ht="15.75" customHeight="1"/>
    <row r="17080" ht="15.75" customHeight="1"/>
    <row r="17082" ht="15.75" customHeight="1"/>
    <row r="17084" ht="15.75" customHeight="1"/>
    <row r="17086" ht="15.75" customHeight="1"/>
    <row r="17088" ht="15.75" customHeight="1"/>
    <row r="17090" ht="15.75" customHeight="1"/>
    <row r="17092" ht="15.75" customHeight="1"/>
    <row r="17094" ht="15.75" customHeight="1"/>
    <row r="17096" ht="15.75" customHeight="1"/>
    <row r="17098" ht="15.75" customHeight="1"/>
    <row r="17100" ht="15.75" customHeight="1"/>
    <row r="17102" ht="15.75" customHeight="1"/>
    <row r="17104" ht="15.75" customHeight="1"/>
    <row r="17106" ht="15.75" customHeight="1"/>
    <row r="17108" ht="15.75" customHeight="1"/>
    <row r="17110" ht="15.75" customHeight="1"/>
    <row r="17112" ht="15.75" customHeight="1"/>
    <row r="17114" ht="15.75" customHeight="1"/>
    <row r="17116" ht="15.75" customHeight="1"/>
    <row r="17118" ht="15.75" customHeight="1"/>
    <row r="17120" ht="15.75" customHeight="1"/>
    <row r="17122" ht="15.75" customHeight="1"/>
    <row r="17124" ht="15.75" customHeight="1"/>
    <row r="17126" ht="15.75" customHeight="1"/>
    <row r="17128" ht="15.75" customHeight="1"/>
    <row r="17130" ht="15.75" customHeight="1"/>
    <row r="17132" ht="15.75" customHeight="1"/>
    <row r="17134" ht="15.75" customHeight="1"/>
    <row r="17136" ht="15.75" customHeight="1"/>
    <row r="17138" ht="15.75" customHeight="1"/>
    <row r="17140" ht="15.75" customHeight="1"/>
    <row r="17142" ht="15.75" customHeight="1"/>
    <row r="17144" ht="15.75" customHeight="1"/>
    <row r="17146" ht="15.75" customHeight="1"/>
    <row r="17148" ht="15.75" customHeight="1"/>
    <row r="17150" ht="15.75" customHeight="1"/>
    <row r="17152" ht="15.75" customHeight="1"/>
    <row r="17154" ht="15.75" customHeight="1"/>
    <row r="17156" ht="15.75" customHeight="1"/>
    <row r="17158" ht="15.75" customHeight="1"/>
    <row r="17160" ht="15.75" customHeight="1"/>
    <row r="17162" ht="15.75" customHeight="1"/>
    <row r="17164" ht="15.75" customHeight="1"/>
    <row r="17166" ht="15.75" customHeight="1"/>
    <row r="17168" ht="15.75" customHeight="1"/>
    <row r="17170" ht="15.75" customHeight="1"/>
    <row r="17172" ht="15.75" customHeight="1"/>
    <row r="17174" ht="15.75" customHeight="1"/>
    <row r="17176" ht="15.75" customHeight="1"/>
    <row r="17178" ht="15.75" customHeight="1"/>
    <row r="17180" ht="15.75" customHeight="1"/>
    <row r="17182" ht="15.75" customHeight="1"/>
    <row r="17184" ht="15.75" customHeight="1"/>
    <row r="17186" ht="15.75" customHeight="1"/>
    <row r="17188" ht="15.75" customHeight="1"/>
    <row r="17190" ht="15.75" customHeight="1"/>
    <row r="17192" ht="15.75" customHeight="1"/>
    <row r="17194" ht="15.75" customHeight="1"/>
    <row r="17196" ht="15.75" customHeight="1"/>
    <row r="17198" ht="15.75" customHeight="1"/>
    <row r="17200" ht="15.75" customHeight="1"/>
    <row r="17202" ht="15.75" customHeight="1"/>
    <row r="17204" ht="15.75" customHeight="1"/>
    <row r="17206" ht="15.75" customHeight="1"/>
    <row r="17208" ht="15.75" customHeight="1"/>
    <row r="17210" ht="15.75" customHeight="1"/>
    <row r="17212" ht="15.75" customHeight="1"/>
    <row r="17214" ht="15.75" customHeight="1"/>
    <row r="17216" ht="15.75" customHeight="1"/>
    <row r="17218" ht="15.75" customHeight="1"/>
    <row r="17220" ht="15.75" customHeight="1"/>
    <row r="17222" ht="15.75" customHeight="1"/>
    <row r="17224" ht="15.75" customHeight="1"/>
    <row r="17226" ht="15.75" customHeight="1"/>
    <row r="17228" ht="15.75" customHeight="1"/>
    <row r="17230" ht="15.75" customHeight="1"/>
    <row r="17232" ht="15.75" customHeight="1"/>
    <row r="17234" ht="15.75" customHeight="1"/>
    <row r="17236" ht="15.75" customHeight="1"/>
    <row r="17238" ht="15.75" customHeight="1"/>
    <row r="17240" ht="15.75" customHeight="1"/>
    <row r="17242" ht="15.75" customHeight="1"/>
    <row r="17244" ht="15.75" customHeight="1"/>
    <row r="17246" ht="15.75" customHeight="1"/>
    <row r="17248" ht="15.75" customHeight="1"/>
    <row r="17250" ht="15.75" customHeight="1"/>
    <row r="17252" ht="15.75" customHeight="1"/>
    <row r="17254" ht="15.75" customHeight="1"/>
    <row r="17256" ht="15.75" customHeight="1"/>
    <row r="17258" ht="15.75" customHeight="1"/>
    <row r="17260" ht="15.75" customHeight="1"/>
    <row r="17262" ht="15.75" customHeight="1"/>
    <row r="17264" ht="15.75" customHeight="1"/>
    <row r="17266" ht="15.75" customHeight="1"/>
    <row r="17268" ht="15.75" customHeight="1"/>
    <row r="17270" ht="15.75" customHeight="1"/>
    <row r="17272" ht="15.75" customHeight="1"/>
    <row r="17274" ht="15.75" customHeight="1"/>
    <row r="17276" ht="15.75" customHeight="1"/>
    <row r="17278" ht="15.75" customHeight="1"/>
    <row r="17280" ht="15.75" customHeight="1"/>
    <row r="17282" ht="15.75" customHeight="1"/>
    <row r="17284" ht="15.75" customHeight="1"/>
    <row r="17286" ht="15.75" customHeight="1"/>
    <row r="17288" ht="15.75" customHeight="1"/>
    <row r="17290" ht="15.75" customHeight="1"/>
    <row r="17292" ht="15.75" customHeight="1"/>
    <row r="17294" ht="15.75" customHeight="1"/>
    <row r="17296" ht="15.75" customHeight="1"/>
    <row r="17298" ht="15.75" customHeight="1"/>
    <row r="17300" ht="15.75" customHeight="1"/>
    <row r="17302" ht="15.75" customHeight="1"/>
    <row r="17304" ht="15.75" customHeight="1"/>
    <row r="17306" ht="15.75" customHeight="1"/>
    <row r="17308" ht="15.75" customHeight="1"/>
    <row r="17310" ht="15.75" customHeight="1"/>
    <row r="17312" ht="15.75" customHeight="1"/>
    <row r="17314" ht="15.75" customHeight="1"/>
    <row r="17316" ht="15.75" customHeight="1"/>
    <row r="17318" ht="15.75" customHeight="1"/>
    <row r="17320" ht="15.75" customHeight="1"/>
    <row r="17322" ht="15.75" customHeight="1"/>
    <row r="17324" ht="15.75" customHeight="1"/>
    <row r="17326" ht="15.75" customHeight="1"/>
    <row r="17328" ht="15.75" customHeight="1"/>
    <row r="17330" ht="15.75" customHeight="1"/>
    <row r="17332" ht="15.75" customHeight="1"/>
    <row r="17334" ht="15.75" customHeight="1"/>
    <row r="17336" ht="15.75" customHeight="1"/>
    <row r="17338" ht="15.75" customHeight="1"/>
    <row r="17340" ht="15.75" customHeight="1"/>
    <row r="17342" ht="15.75" customHeight="1"/>
    <row r="17344" ht="15.75" customHeight="1"/>
    <row r="17346" ht="15.75" customHeight="1"/>
    <row r="17348" ht="15.75" customHeight="1"/>
    <row r="17350" ht="15.75" customHeight="1"/>
    <row r="17352" ht="15.75" customHeight="1"/>
    <row r="17354" ht="15.75" customHeight="1"/>
    <row r="17356" ht="15.75" customHeight="1"/>
    <row r="17358" ht="15.75" customHeight="1"/>
    <row r="17360" ht="15.75" customHeight="1"/>
    <row r="17362" ht="15.75" customHeight="1"/>
    <row r="17364" ht="15.75" customHeight="1"/>
    <row r="17366" ht="15.75" customHeight="1"/>
    <row r="17368" ht="15.75" customHeight="1"/>
    <row r="17370" ht="15.75" customHeight="1"/>
    <row r="17372" ht="15.75" customHeight="1"/>
    <row r="17374" ht="15.75" customHeight="1"/>
    <row r="17376" ht="15.75" customHeight="1"/>
    <row r="17378" ht="15.75" customHeight="1"/>
    <row r="17380" ht="15.75" customHeight="1"/>
    <row r="17382" ht="15.75" customHeight="1"/>
    <row r="17384" ht="15.75" customHeight="1"/>
    <row r="17386" ht="15.75" customHeight="1"/>
    <row r="17388" ht="15.75" customHeight="1"/>
    <row r="17390" ht="15.75" customHeight="1"/>
    <row r="17392" ht="15.75" customHeight="1"/>
    <row r="17394" ht="15.75" customHeight="1"/>
    <row r="17396" ht="15.75" customHeight="1"/>
    <row r="17398" ht="15.75" customHeight="1"/>
    <row r="17400" ht="15.75" customHeight="1"/>
    <row r="17402" ht="15.75" customHeight="1"/>
    <row r="17404" ht="15.75" customHeight="1"/>
    <row r="17406" ht="15.75" customHeight="1"/>
    <row r="17408" ht="15.75" customHeight="1"/>
    <row r="17410" ht="15.75" customHeight="1"/>
    <row r="17412" ht="15.75" customHeight="1"/>
    <row r="17414" ht="15.75" customHeight="1"/>
    <row r="17416" ht="15.75" customHeight="1"/>
    <row r="17418" ht="15.75" customHeight="1"/>
    <row r="17420" ht="15.75" customHeight="1"/>
    <row r="17422" ht="15.75" customHeight="1"/>
    <row r="17424" ht="15.75" customHeight="1"/>
    <row r="17426" ht="15.75" customHeight="1"/>
    <row r="17428" ht="15.75" customHeight="1"/>
    <row r="17430" ht="15.75" customHeight="1"/>
    <row r="17432" ht="15.75" customHeight="1"/>
    <row r="17434" ht="15.75" customHeight="1"/>
    <row r="17436" ht="15.75" customHeight="1"/>
    <row r="17438" ht="15.75" customHeight="1"/>
    <row r="17440" ht="15.75" customHeight="1"/>
    <row r="17442" ht="15.75" customHeight="1"/>
    <row r="17444" ht="15.75" customHeight="1"/>
    <row r="17446" ht="15.75" customHeight="1"/>
    <row r="17448" ht="15.75" customHeight="1"/>
    <row r="17450" ht="15.75" customHeight="1"/>
    <row r="17452" ht="15.75" customHeight="1"/>
    <row r="17454" ht="15.75" customHeight="1"/>
    <row r="17456" ht="15.75" customHeight="1"/>
    <row r="17458" ht="15.75" customHeight="1"/>
    <row r="17460" ht="15.75" customHeight="1"/>
    <row r="17462" ht="15.75" customHeight="1"/>
    <row r="17464" ht="15.75" customHeight="1"/>
    <row r="17466" ht="15.75" customHeight="1"/>
    <row r="17468" ht="15.75" customHeight="1"/>
    <row r="17470" ht="15.75" customHeight="1"/>
    <row r="17472" ht="15.75" customHeight="1"/>
    <row r="17474" ht="15.75" customHeight="1"/>
    <row r="17476" ht="15.75" customHeight="1"/>
    <row r="17478" ht="15.75" customHeight="1"/>
    <row r="17480" ht="15.75" customHeight="1"/>
    <row r="17482" ht="15.75" customHeight="1"/>
    <row r="17484" ht="15.75" customHeight="1"/>
    <row r="17486" ht="15.75" customHeight="1"/>
    <row r="17488" ht="15.75" customHeight="1"/>
    <row r="17490" ht="15.75" customHeight="1"/>
    <row r="17492" ht="15.75" customHeight="1"/>
    <row r="17494" ht="15.75" customHeight="1"/>
    <row r="17496" ht="15.75" customHeight="1"/>
    <row r="17498" ht="15.75" customHeight="1"/>
    <row r="17500" ht="15.75" customHeight="1"/>
    <row r="17502" ht="15.75" customHeight="1"/>
    <row r="17504" ht="15.75" customHeight="1"/>
    <row r="17506" ht="15.75" customHeight="1"/>
    <row r="17508" ht="15.75" customHeight="1"/>
    <row r="17510" ht="15.75" customHeight="1"/>
    <row r="17512" ht="15.75" customHeight="1"/>
    <row r="17514" ht="15.75" customHeight="1"/>
    <row r="17516" ht="15.75" customHeight="1"/>
    <row r="17518" ht="15.75" customHeight="1"/>
    <row r="17520" ht="15.75" customHeight="1"/>
    <row r="17522" ht="15.75" customHeight="1"/>
    <row r="17524" ht="15.75" customHeight="1"/>
    <row r="17526" ht="15.75" customHeight="1"/>
    <row r="17528" ht="15.75" customHeight="1"/>
    <row r="17530" ht="15.75" customHeight="1"/>
    <row r="17532" ht="15.75" customHeight="1"/>
    <row r="17534" ht="15.75" customHeight="1"/>
    <row r="17536" ht="15.75" customHeight="1"/>
    <row r="17538" ht="15.75" customHeight="1"/>
    <row r="17540" ht="15.75" customHeight="1"/>
    <row r="17542" ht="15.75" customHeight="1"/>
    <row r="17544" ht="15.75" customHeight="1"/>
    <row r="17546" ht="15.75" customHeight="1"/>
    <row r="17548" ht="15.75" customHeight="1"/>
    <row r="17550" ht="15.75" customHeight="1"/>
    <row r="17552" ht="15.75" customHeight="1"/>
    <row r="17554" ht="15.75" customHeight="1"/>
    <row r="17556" ht="15.75" customHeight="1"/>
    <row r="17558" ht="15.75" customHeight="1"/>
    <row r="17560" ht="15.75" customHeight="1"/>
    <row r="17562" ht="15.75" customHeight="1"/>
    <row r="17564" ht="15.75" customHeight="1"/>
    <row r="17566" ht="15.75" customHeight="1"/>
    <row r="17568" ht="15.75" customHeight="1"/>
    <row r="17570" ht="15.75" customHeight="1"/>
    <row r="17572" ht="15.75" customHeight="1"/>
    <row r="17574" ht="15.75" customHeight="1"/>
    <row r="17576" ht="15.75" customHeight="1"/>
    <row r="17578" ht="15.75" customHeight="1"/>
    <row r="17580" ht="15.75" customHeight="1"/>
    <row r="17582" ht="15.75" customHeight="1"/>
    <row r="17584" ht="15.75" customHeight="1"/>
    <row r="17586" ht="15.75" customHeight="1"/>
    <row r="17588" ht="15.75" customHeight="1"/>
    <row r="17590" ht="15.75" customHeight="1"/>
    <row r="17592" ht="15.75" customHeight="1"/>
    <row r="17594" ht="15.75" customHeight="1"/>
    <row r="17596" ht="15.75" customHeight="1"/>
    <row r="17598" ht="15.75" customHeight="1"/>
    <row r="17600" ht="15.75" customHeight="1"/>
    <row r="17602" ht="15.75" customHeight="1"/>
    <row r="17604" ht="15.75" customHeight="1"/>
    <row r="17606" ht="15.75" customHeight="1"/>
    <row r="17608" ht="15.75" customHeight="1"/>
    <row r="17610" ht="15.75" customHeight="1"/>
    <row r="17612" ht="15.75" customHeight="1"/>
    <row r="17614" ht="15.75" customHeight="1"/>
    <row r="17616" ht="15.75" customHeight="1"/>
    <row r="17618" ht="15.75" customHeight="1"/>
    <row r="17620" ht="15.75" customHeight="1"/>
    <row r="17622" ht="15.75" customHeight="1"/>
    <row r="17624" ht="15.75" customHeight="1"/>
    <row r="17626" ht="15.75" customHeight="1"/>
    <row r="17628" ht="15.75" customHeight="1"/>
    <row r="17630" ht="15.75" customHeight="1"/>
    <row r="17632" ht="15.75" customHeight="1"/>
    <row r="17634" ht="15.75" customHeight="1"/>
    <row r="17636" ht="15.75" customHeight="1"/>
    <row r="17638" ht="15.75" customHeight="1"/>
    <row r="17640" ht="15.75" customHeight="1"/>
    <row r="17642" ht="15.75" customHeight="1"/>
    <row r="17644" ht="15.75" customHeight="1"/>
    <row r="17646" ht="15.75" customHeight="1"/>
    <row r="17648" ht="15.75" customHeight="1"/>
    <row r="17650" ht="15.75" customHeight="1"/>
    <row r="17652" ht="15.75" customHeight="1"/>
    <row r="17654" ht="15.75" customHeight="1"/>
    <row r="17656" ht="15.75" customHeight="1"/>
    <row r="17658" ht="15.75" customHeight="1"/>
    <row r="17660" ht="15.75" customHeight="1"/>
    <row r="17662" ht="15.75" customHeight="1"/>
    <row r="17664" ht="15.75" customHeight="1"/>
    <row r="17666" ht="15.75" customHeight="1"/>
    <row r="17668" ht="15.75" customHeight="1"/>
    <row r="17670" ht="15.75" customHeight="1"/>
    <row r="17672" ht="15.75" customHeight="1"/>
    <row r="17674" ht="15.75" customHeight="1"/>
    <row r="17676" ht="15.75" customHeight="1"/>
    <row r="17678" ht="15.75" customHeight="1"/>
    <row r="17680" ht="15.75" customHeight="1"/>
    <row r="17682" ht="15.75" customHeight="1"/>
    <row r="17684" ht="15.75" customHeight="1"/>
    <row r="17686" ht="15.75" customHeight="1"/>
    <row r="17688" ht="15.75" customHeight="1"/>
    <row r="17690" ht="15.75" customHeight="1"/>
    <row r="17692" ht="15.75" customHeight="1"/>
    <row r="17694" ht="15.75" customHeight="1"/>
    <row r="17696" ht="15.75" customHeight="1"/>
    <row r="17698" ht="15.75" customHeight="1"/>
    <row r="17700" ht="15.75" customHeight="1"/>
    <row r="17702" ht="15.75" customHeight="1"/>
    <row r="17704" ht="15.75" customHeight="1"/>
    <row r="17706" ht="15.75" customHeight="1"/>
    <row r="17708" ht="15.75" customHeight="1"/>
    <row r="17710" ht="15.75" customHeight="1"/>
    <row r="17712" ht="15.75" customHeight="1"/>
    <row r="17714" ht="15.75" customHeight="1"/>
    <row r="17716" ht="15.75" customHeight="1"/>
    <row r="17718" ht="15.75" customHeight="1"/>
    <row r="17720" ht="15.75" customHeight="1"/>
    <row r="17722" ht="15.75" customHeight="1"/>
    <row r="17724" ht="15.75" customHeight="1"/>
    <row r="17726" ht="15.75" customHeight="1"/>
    <row r="17728" ht="15.75" customHeight="1"/>
    <row r="17730" ht="15.75" customHeight="1"/>
    <row r="17732" ht="15.75" customHeight="1"/>
    <row r="17734" ht="15.75" customHeight="1"/>
    <row r="17736" ht="15.75" customHeight="1"/>
    <row r="17738" ht="15.75" customHeight="1"/>
    <row r="17740" ht="15.75" customHeight="1"/>
    <row r="17742" ht="15.75" customHeight="1"/>
    <row r="17744" ht="15.75" customHeight="1"/>
    <row r="17746" ht="15.75" customHeight="1"/>
    <row r="17748" ht="15.75" customHeight="1"/>
    <row r="17750" ht="15.75" customHeight="1"/>
    <row r="17752" ht="15.75" customHeight="1"/>
    <row r="17754" ht="15.75" customHeight="1"/>
    <row r="17756" ht="15.75" customHeight="1"/>
    <row r="17758" ht="15.75" customHeight="1"/>
    <row r="17760" ht="15.75" customHeight="1"/>
    <row r="17762" ht="15.75" customHeight="1"/>
    <row r="17764" ht="15.75" customHeight="1"/>
    <row r="17766" ht="15.75" customHeight="1"/>
    <row r="17768" ht="15.75" customHeight="1"/>
    <row r="17770" ht="15.75" customHeight="1"/>
    <row r="17772" ht="15.75" customHeight="1"/>
    <row r="17774" ht="15.75" customHeight="1"/>
    <row r="17776" ht="15.75" customHeight="1"/>
    <row r="17778" ht="15.75" customHeight="1"/>
    <row r="17780" ht="15.75" customHeight="1"/>
    <row r="17782" ht="15.75" customHeight="1"/>
    <row r="17784" ht="15.75" customHeight="1"/>
    <row r="17786" ht="15.75" customHeight="1"/>
    <row r="17788" ht="15.75" customHeight="1"/>
    <row r="17790" ht="15.75" customHeight="1"/>
    <row r="17792" ht="15.75" customHeight="1"/>
    <row r="17794" ht="15.75" customHeight="1"/>
    <row r="17796" ht="15.75" customHeight="1"/>
    <row r="17798" ht="15.75" customHeight="1"/>
    <row r="17800" ht="15.75" customHeight="1"/>
    <row r="17802" ht="15.75" customHeight="1"/>
    <row r="17804" ht="15.75" customHeight="1"/>
    <row r="17806" ht="15.75" customHeight="1"/>
    <row r="17808" ht="15.75" customHeight="1"/>
    <row r="17810" ht="15.75" customHeight="1"/>
    <row r="17812" ht="15.75" customHeight="1"/>
    <row r="17814" ht="15.75" customHeight="1"/>
    <row r="17816" ht="15.75" customHeight="1"/>
    <row r="17818" ht="15.75" customHeight="1"/>
    <row r="17820" ht="15.75" customHeight="1"/>
    <row r="17822" ht="15.75" customHeight="1"/>
    <row r="17824" ht="15.75" customHeight="1"/>
    <row r="17826" ht="15.75" customHeight="1"/>
    <row r="17828" ht="15.75" customHeight="1"/>
    <row r="17830" ht="15.75" customHeight="1"/>
    <row r="17832" ht="15.75" customHeight="1"/>
    <row r="17834" ht="15.75" customHeight="1"/>
    <row r="17836" ht="15.75" customHeight="1"/>
    <row r="17838" ht="15.75" customHeight="1"/>
    <row r="17840" ht="15.75" customHeight="1"/>
    <row r="17842" ht="15.75" customHeight="1"/>
    <row r="17844" ht="15.75" customHeight="1"/>
    <row r="17846" ht="15.75" customHeight="1"/>
    <row r="17848" ht="15.75" customHeight="1"/>
    <row r="17850" ht="15.75" customHeight="1"/>
    <row r="17852" ht="15.75" customHeight="1"/>
    <row r="17854" ht="15.75" customHeight="1"/>
    <row r="17856" ht="15.75" customHeight="1"/>
    <row r="17858" ht="15.75" customHeight="1"/>
    <row r="17860" ht="15.75" customHeight="1"/>
    <row r="17862" ht="15.75" customHeight="1"/>
    <row r="17864" ht="15.75" customHeight="1"/>
    <row r="17866" ht="15.75" customHeight="1"/>
    <row r="17868" ht="15.75" customHeight="1"/>
    <row r="17870" ht="15.75" customHeight="1"/>
    <row r="17872" ht="15.75" customHeight="1"/>
    <row r="17874" ht="15.75" customHeight="1"/>
    <row r="17876" ht="15.75" customHeight="1"/>
    <row r="17878" ht="15.75" customHeight="1"/>
    <row r="17880" ht="15.75" customHeight="1"/>
    <row r="17882" ht="15.75" customHeight="1"/>
    <row r="17884" ht="15.75" customHeight="1"/>
    <row r="17886" ht="15.75" customHeight="1"/>
    <row r="17888" ht="15.75" customHeight="1"/>
    <row r="17890" ht="15.75" customHeight="1"/>
    <row r="17892" ht="15.75" customHeight="1"/>
    <row r="17894" ht="15.75" customHeight="1"/>
    <row r="17896" ht="15.75" customHeight="1"/>
    <row r="17898" ht="15.75" customHeight="1"/>
    <row r="17900" ht="15.75" customHeight="1"/>
    <row r="17902" ht="15.75" customHeight="1"/>
    <row r="17904" ht="15.75" customHeight="1"/>
    <row r="17906" ht="15.75" customHeight="1"/>
    <row r="17908" ht="15.75" customHeight="1"/>
    <row r="17910" ht="15.75" customHeight="1"/>
    <row r="17912" ht="15.75" customHeight="1"/>
    <row r="17914" ht="15.75" customHeight="1"/>
    <row r="17916" ht="15.75" customHeight="1"/>
    <row r="17918" ht="15.75" customHeight="1"/>
    <row r="17920" ht="15.75" customHeight="1"/>
    <row r="17922" ht="15.75" customHeight="1"/>
    <row r="17924" ht="15.75" customHeight="1"/>
    <row r="17926" ht="15.75" customHeight="1"/>
    <row r="17928" ht="15.75" customHeight="1"/>
    <row r="17930" ht="15.75" customHeight="1"/>
    <row r="17932" ht="15.75" customHeight="1"/>
    <row r="17934" ht="15.75" customHeight="1"/>
    <row r="17936" ht="15.75" customHeight="1"/>
    <row r="17938" ht="15.75" customHeight="1"/>
    <row r="17940" ht="15.75" customHeight="1"/>
    <row r="17942" ht="15.75" customHeight="1"/>
    <row r="17944" ht="15.75" customHeight="1"/>
    <row r="17946" ht="15.75" customHeight="1"/>
    <row r="17948" ht="15.75" customHeight="1"/>
    <row r="17950" ht="15.75" customHeight="1"/>
    <row r="17952" ht="15.75" customHeight="1"/>
    <row r="17954" ht="15.75" customHeight="1"/>
    <row r="17956" ht="15.75" customHeight="1"/>
    <row r="17958" ht="15.75" customHeight="1"/>
    <row r="17960" ht="15.75" customHeight="1"/>
    <row r="17962" ht="15.75" customHeight="1"/>
    <row r="17964" ht="15.75" customHeight="1"/>
    <row r="17966" ht="15.75" customHeight="1"/>
    <row r="17968" ht="15.75" customHeight="1"/>
    <row r="17970" ht="15.75" customHeight="1"/>
    <row r="17972" ht="15.75" customHeight="1"/>
    <row r="17974" ht="15.75" customHeight="1"/>
    <row r="17976" ht="15.75" customHeight="1"/>
    <row r="17978" ht="15.75" customHeight="1"/>
    <row r="17980" ht="15.75" customHeight="1"/>
    <row r="17982" ht="15.75" customHeight="1"/>
    <row r="17984" ht="15.75" customHeight="1"/>
    <row r="17986" ht="15.75" customHeight="1"/>
    <row r="17988" ht="15.75" customHeight="1"/>
    <row r="17990" ht="15.75" customHeight="1"/>
    <row r="17992" ht="15.75" customHeight="1"/>
    <row r="17994" ht="15.75" customHeight="1"/>
    <row r="17996" ht="15.75" customHeight="1"/>
    <row r="17998" ht="15.75" customHeight="1"/>
    <row r="18000" ht="15.75" customHeight="1"/>
    <row r="18002" ht="15.75" customHeight="1"/>
    <row r="18004" ht="15.75" customHeight="1"/>
    <row r="18006" ht="15.75" customHeight="1"/>
    <row r="18008" ht="15.75" customHeight="1"/>
    <row r="18010" ht="15.75" customHeight="1"/>
    <row r="18012" ht="15.75" customHeight="1"/>
    <row r="18014" ht="15.75" customHeight="1"/>
    <row r="18016" ht="15.75" customHeight="1"/>
    <row r="18018" ht="15.75" customHeight="1"/>
    <row r="18020" ht="15.75" customHeight="1"/>
    <row r="18022" ht="15.75" customHeight="1"/>
    <row r="18024" ht="15.75" customHeight="1"/>
    <row r="18026" ht="15.75" customHeight="1"/>
    <row r="18028" ht="15.75" customHeight="1"/>
    <row r="18030" ht="15.75" customHeight="1"/>
    <row r="18032" ht="15.75" customHeight="1"/>
    <row r="18034" ht="15.75" customHeight="1"/>
    <row r="18036" ht="15.75" customHeight="1"/>
    <row r="18038" ht="15.75" customHeight="1"/>
    <row r="18040" ht="15.75" customHeight="1"/>
    <row r="18042" ht="15.75" customHeight="1"/>
    <row r="18044" ht="15.75" customHeight="1"/>
    <row r="18046" ht="15.75" customHeight="1"/>
    <row r="18048" ht="15.75" customHeight="1"/>
    <row r="18050" ht="15.75" customHeight="1"/>
    <row r="18052" ht="15.75" customHeight="1"/>
    <row r="18054" ht="15.75" customHeight="1"/>
    <row r="18056" ht="15.75" customHeight="1"/>
    <row r="18058" ht="15.75" customHeight="1"/>
    <row r="18060" ht="15.75" customHeight="1"/>
    <row r="18062" ht="15.75" customHeight="1"/>
    <row r="18064" ht="15.75" customHeight="1"/>
    <row r="18066" ht="15.75" customHeight="1"/>
    <row r="18068" ht="15.75" customHeight="1"/>
    <row r="18070" ht="15.75" customHeight="1"/>
    <row r="18072" ht="15.75" customHeight="1"/>
    <row r="18074" ht="15.75" customHeight="1"/>
    <row r="18076" ht="15.75" customHeight="1"/>
    <row r="18078" ht="15.75" customHeight="1"/>
    <row r="18080" ht="15.75" customHeight="1"/>
    <row r="18082" ht="15.75" customHeight="1"/>
    <row r="18084" ht="15.75" customHeight="1"/>
    <row r="18086" ht="15.75" customHeight="1"/>
    <row r="18088" ht="15.75" customHeight="1"/>
    <row r="18090" ht="15.75" customHeight="1"/>
    <row r="18092" ht="15.75" customHeight="1"/>
    <row r="18094" ht="15.75" customHeight="1"/>
    <row r="18096" ht="15.75" customHeight="1"/>
    <row r="18098" ht="15.75" customHeight="1"/>
    <row r="18100" ht="15.75" customHeight="1"/>
    <row r="18102" ht="15.75" customHeight="1"/>
    <row r="18104" ht="15.75" customHeight="1"/>
    <row r="18106" ht="15.75" customHeight="1"/>
    <row r="18108" ht="15.75" customHeight="1"/>
    <row r="18110" ht="15.75" customHeight="1"/>
    <row r="18112" ht="15.75" customHeight="1"/>
    <row r="18114" ht="15.75" customHeight="1"/>
    <row r="18116" ht="15.75" customHeight="1"/>
    <row r="18118" ht="15.75" customHeight="1"/>
    <row r="18120" ht="15.75" customHeight="1"/>
    <row r="18122" ht="15.75" customHeight="1"/>
    <row r="18124" ht="15.75" customHeight="1"/>
    <row r="18126" ht="15.75" customHeight="1"/>
    <row r="18128" ht="15.75" customHeight="1"/>
    <row r="18130" ht="15.75" customHeight="1"/>
    <row r="18132" ht="15.75" customHeight="1"/>
    <row r="18134" ht="15.75" customHeight="1"/>
    <row r="18136" ht="15.75" customHeight="1"/>
    <row r="18138" ht="15.75" customHeight="1"/>
    <row r="18140" ht="15.75" customHeight="1"/>
    <row r="18142" ht="15.75" customHeight="1"/>
    <row r="18144" ht="15.75" customHeight="1"/>
    <row r="18146" ht="15.75" customHeight="1"/>
    <row r="18148" ht="15.75" customHeight="1"/>
    <row r="18150" ht="15.75" customHeight="1"/>
    <row r="18152" ht="15.75" customHeight="1"/>
    <row r="18154" ht="15.75" customHeight="1"/>
    <row r="18156" ht="15.75" customHeight="1"/>
    <row r="18158" ht="15.75" customHeight="1"/>
    <row r="18160" ht="15.75" customHeight="1"/>
    <row r="18162" ht="15.75" customHeight="1"/>
    <row r="18164" ht="15.75" customHeight="1"/>
    <row r="18166" ht="15.75" customHeight="1"/>
    <row r="18168" ht="15.75" customHeight="1"/>
    <row r="18170" ht="15.75" customHeight="1"/>
    <row r="18172" ht="15.75" customHeight="1"/>
    <row r="18174" ht="15.75" customHeight="1"/>
    <row r="18176" ht="15.75" customHeight="1"/>
    <row r="18178" ht="15.75" customHeight="1"/>
    <row r="18180" ht="15.75" customHeight="1"/>
    <row r="18182" ht="15.75" customHeight="1"/>
    <row r="18184" ht="15.75" customHeight="1"/>
    <row r="18186" ht="15.75" customHeight="1"/>
    <row r="18188" ht="15.75" customHeight="1"/>
    <row r="18190" ht="15.75" customHeight="1"/>
    <row r="18192" ht="15.75" customHeight="1"/>
    <row r="18194" ht="15.75" customHeight="1"/>
    <row r="18196" ht="15.75" customHeight="1"/>
    <row r="18198" ht="15.75" customHeight="1"/>
    <row r="18200" ht="15.75" customHeight="1"/>
    <row r="18202" ht="15.75" customHeight="1"/>
    <row r="18204" ht="15.75" customHeight="1"/>
    <row r="18206" ht="15.75" customHeight="1"/>
    <row r="18208" ht="15.75" customHeight="1"/>
    <row r="18210" ht="15.75" customHeight="1"/>
    <row r="18212" ht="15.75" customHeight="1"/>
    <row r="18214" ht="15.75" customHeight="1"/>
    <row r="18216" ht="15.75" customHeight="1"/>
    <row r="18218" ht="15.75" customHeight="1"/>
    <row r="18220" ht="15.75" customHeight="1"/>
    <row r="18222" ht="15.75" customHeight="1"/>
    <row r="18224" ht="15.75" customHeight="1"/>
    <row r="18226" ht="15.75" customHeight="1"/>
    <row r="18228" ht="15.75" customHeight="1"/>
    <row r="18230" ht="15.75" customHeight="1"/>
    <row r="18232" ht="15.75" customHeight="1"/>
    <row r="18234" ht="15.75" customHeight="1"/>
    <row r="18236" ht="15.75" customHeight="1"/>
    <row r="18238" ht="15.75" customHeight="1"/>
    <row r="18240" ht="15.75" customHeight="1"/>
    <row r="18242" ht="15.75" customHeight="1"/>
    <row r="18244" ht="15.75" customHeight="1"/>
    <row r="18246" ht="15.75" customHeight="1"/>
    <row r="18248" ht="15.75" customHeight="1"/>
    <row r="18250" ht="15.75" customHeight="1"/>
    <row r="18252" ht="15.75" customHeight="1"/>
    <row r="18254" ht="15.75" customHeight="1"/>
    <row r="18256" ht="15.75" customHeight="1"/>
    <row r="18258" ht="15.75" customHeight="1"/>
    <row r="18260" ht="15.75" customHeight="1"/>
    <row r="18262" ht="15.75" customHeight="1"/>
    <row r="18264" ht="15.75" customHeight="1"/>
    <row r="18266" ht="15.75" customHeight="1"/>
    <row r="18268" ht="15.75" customHeight="1"/>
    <row r="18270" ht="15.75" customHeight="1"/>
    <row r="18272" ht="15.75" customHeight="1"/>
    <row r="18274" ht="15.75" customHeight="1"/>
    <row r="18276" ht="15.75" customHeight="1"/>
    <row r="18278" ht="15.75" customHeight="1"/>
    <row r="18280" ht="15.75" customHeight="1"/>
    <row r="18282" ht="15.75" customHeight="1"/>
    <row r="18284" ht="15.75" customHeight="1"/>
    <row r="18286" ht="15.75" customHeight="1"/>
    <row r="18288" ht="15.75" customHeight="1"/>
    <row r="18290" ht="15.75" customHeight="1"/>
    <row r="18292" ht="15.75" customHeight="1"/>
    <row r="18294" ht="15.75" customHeight="1"/>
    <row r="18296" ht="15.75" customHeight="1"/>
    <row r="18298" ht="15.75" customHeight="1"/>
    <row r="18300" ht="15.75" customHeight="1"/>
    <row r="18302" ht="15.75" customHeight="1"/>
    <row r="18304" ht="15.75" customHeight="1"/>
    <row r="18306" ht="15.75" customHeight="1"/>
    <row r="18308" ht="15.75" customHeight="1"/>
    <row r="18310" ht="15.75" customHeight="1"/>
    <row r="18312" ht="15.75" customHeight="1"/>
    <row r="18314" ht="15.75" customHeight="1"/>
    <row r="18316" ht="15.75" customHeight="1"/>
    <row r="18318" ht="15.75" customHeight="1"/>
    <row r="18320" ht="15.75" customHeight="1"/>
    <row r="18322" ht="15.75" customHeight="1"/>
    <row r="18324" ht="15.75" customHeight="1"/>
    <row r="18326" ht="15.75" customHeight="1"/>
    <row r="18328" ht="15.75" customHeight="1"/>
    <row r="18330" ht="15.75" customHeight="1"/>
    <row r="18332" ht="15.75" customHeight="1"/>
    <row r="18334" ht="15.75" customHeight="1"/>
    <row r="18336" ht="15.75" customHeight="1"/>
    <row r="18338" ht="15.75" customHeight="1"/>
    <row r="18340" ht="15.75" customHeight="1"/>
    <row r="18342" ht="15.75" customHeight="1"/>
    <row r="18344" ht="15.75" customHeight="1"/>
    <row r="18346" ht="15.75" customHeight="1"/>
    <row r="18348" ht="15.75" customHeight="1"/>
    <row r="18350" ht="15.75" customHeight="1"/>
    <row r="18352" ht="15.75" customHeight="1"/>
    <row r="18354" ht="15.75" customHeight="1"/>
    <row r="18356" ht="15.75" customHeight="1"/>
    <row r="18358" ht="15.75" customHeight="1"/>
    <row r="18360" ht="15.75" customHeight="1"/>
    <row r="18362" ht="15.75" customHeight="1"/>
    <row r="18364" ht="15.75" customHeight="1"/>
    <row r="18366" ht="15.75" customHeight="1"/>
    <row r="18368" ht="15.75" customHeight="1"/>
    <row r="18370" ht="15.75" customHeight="1"/>
    <row r="18372" ht="15.75" customHeight="1"/>
    <row r="18374" ht="15.75" customHeight="1"/>
    <row r="18376" ht="15.75" customHeight="1"/>
    <row r="18378" ht="15.75" customHeight="1"/>
    <row r="18380" ht="15.75" customHeight="1"/>
    <row r="18382" ht="15.75" customHeight="1"/>
    <row r="18384" ht="15.75" customHeight="1"/>
    <row r="18386" ht="15.75" customHeight="1"/>
    <row r="18388" ht="15.75" customHeight="1"/>
    <row r="18390" ht="15.75" customHeight="1"/>
    <row r="18392" ht="15.75" customHeight="1"/>
    <row r="18394" ht="15.75" customHeight="1"/>
    <row r="18396" ht="15.75" customHeight="1"/>
    <row r="18398" ht="15.75" customHeight="1"/>
    <row r="18400" ht="15.75" customHeight="1"/>
    <row r="18402" ht="15.75" customHeight="1"/>
    <row r="18404" ht="15.75" customHeight="1"/>
    <row r="18406" ht="15.75" customHeight="1"/>
    <row r="18408" ht="15.75" customHeight="1"/>
    <row r="18410" ht="15.75" customHeight="1"/>
    <row r="18412" ht="15.75" customHeight="1"/>
    <row r="18414" ht="15.75" customHeight="1"/>
    <row r="18416" ht="15.75" customHeight="1"/>
    <row r="18418" ht="15.75" customHeight="1"/>
    <row r="18420" ht="15.75" customHeight="1"/>
    <row r="18422" ht="15.75" customHeight="1"/>
    <row r="18424" ht="15.75" customHeight="1"/>
    <row r="18426" ht="15.75" customHeight="1"/>
    <row r="18428" ht="15.75" customHeight="1"/>
    <row r="18430" ht="15.75" customHeight="1"/>
    <row r="18432" ht="15.75" customHeight="1"/>
    <row r="18434" ht="15.75" customHeight="1"/>
    <row r="18436" ht="15.75" customHeight="1"/>
    <row r="18438" ht="15.75" customHeight="1"/>
    <row r="18440" ht="15.75" customHeight="1"/>
    <row r="18442" ht="15.75" customHeight="1"/>
    <row r="18444" ht="15.75" customHeight="1"/>
    <row r="18446" ht="15.75" customHeight="1"/>
    <row r="18448" ht="15.75" customHeight="1"/>
    <row r="18450" ht="15.75" customHeight="1"/>
    <row r="18452" ht="15.75" customHeight="1"/>
    <row r="18454" ht="15.75" customHeight="1"/>
    <row r="18456" ht="15.75" customHeight="1"/>
    <row r="18458" ht="15.75" customHeight="1"/>
    <row r="18460" ht="15.75" customHeight="1"/>
    <row r="18462" ht="15.75" customHeight="1"/>
    <row r="18464" ht="15.75" customHeight="1"/>
    <row r="18466" ht="15.75" customHeight="1"/>
    <row r="18468" ht="15.75" customHeight="1"/>
    <row r="18470" ht="15.75" customHeight="1"/>
    <row r="18472" ht="15.75" customHeight="1"/>
    <row r="18474" ht="15.75" customHeight="1"/>
    <row r="18476" ht="15.75" customHeight="1"/>
    <row r="18478" ht="15.75" customHeight="1"/>
    <row r="18480" ht="15.75" customHeight="1"/>
    <row r="18482" ht="15.75" customHeight="1"/>
    <row r="18484" ht="15.75" customHeight="1"/>
    <row r="18486" ht="15.75" customHeight="1"/>
    <row r="18488" ht="15.75" customHeight="1"/>
    <row r="18490" ht="15.75" customHeight="1"/>
    <row r="18492" ht="15.75" customHeight="1"/>
    <row r="18494" ht="15.75" customHeight="1"/>
    <row r="18496" ht="15.75" customHeight="1"/>
    <row r="18498" ht="15.75" customHeight="1"/>
    <row r="18500" ht="15.75" customHeight="1"/>
    <row r="18502" ht="15.75" customHeight="1"/>
    <row r="18504" ht="15.75" customHeight="1"/>
    <row r="18506" ht="15.75" customHeight="1"/>
    <row r="18508" ht="15.75" customHeight="1"/>
    <row r="18510" ht="15.75" customHeight="1"/>
    <row r="18512" ht="15.75" customHeight="1"/>
    <row r="18514" ht="15.75" customHeight="1"/>
    <row r="18516" ht="15.75" customHeight="1"/>
    <row r="18518" ht="15.75" customHeight="1"/>
    <row r="18520" ht="15.75" customHeight="1"/>
    <row r="18522" ht="15.75" customHeight="1"/>
    <row r="18524" ht="15.75" customHeight="1"/>
    <row r="18526" ht="15.75" customHeight="1"/>
    <row r="18528" ht="15.75" customHeight="1"/>
    <row r="18530" ht="15.75" customHeight="1"/>
    <row r="18532" ht="15.75" customHeight="1"/>
    <row r="18534" ht="15.75" customHeight="1"/>
    <row r="18536" ht="15.75" customHeight="1"/>
    <row r="18538" ht="15.75" customHeight="1"/>
    <row r="18540" ht="15.75" customHeight="1"/>
    <row r="18542" ht="15.75" customHeight="1"/>
    <row r="18544" ht="15.75" customHeight="1"/>
    <row r="18546" ht="15.75" customHeight="1"/>
    <row r="18548" ht="15.75" customHeight="1"/>
    <row r="18550" ht="15.75" customHeight="1"/>
    <row r="18552" ht="15.75" customHeight="1"/>
    <row r="18554" ht="15.75" customHeight="1"/>
    <row r="18556" ht="15.75" customHeight="1"/>
    <row r="18558" ht="15.75" customHeight="1"/>
    <row r="18560" ht="15.75" customHeight="1"/>
    <row r="18562" ht="15.75" customHeight="1"/>
    <row r="18564" ht="15.75" customHeight="1"/>
    <row r="18566" ht="15.75" customHeight="1"/>
    <row r="18568" ht="15.75" customHeight="1"/>
    <row r="18570" ht="15.75" customHeight="1"/>
    <row r="18572" ht="15.75" customHeight="1"/>
    <row r="18574" ht="15.75" customHeight="1"/>
    <row r="18576" ht="15.75" customHeight="1"/>
    <row r="18578" ht="15.75" customHeight="1"/>
    <row r="18580" ht="15.75" customHeight="1"/>
    <row r="18582" ht="15.75" customHeight="1"/>
    <row r="18584" ht="15.75" customHeight="1"/>
    <row r="18586" ht="15.75" customHeight="1"/>
    <row r="18588" ht="15.75" customHeight="1"/>
    <row r="18590" ht="15.75" customHeight="1"/>
    <row r="18592" ht="15.75" customHeight="1"/>
    <row r="18594" ht="15.75" customHeight="1"/>
    <row r="18596" ht="15.75" customHeight="1"/>
    <row r="18598" ht="15.75" customHeight="1"/>
    <row r="18600" ht="15.75" customHeight="1"/>
    <row r="18602" ht="15.75" customHeight="1"/>
    <row r="18604" ht="15.75" customHeight="1"/>
    <row r="18606" ht="15.75" customHeight="1"/>
    <row r="18608" ht="15.75" customHeight="1"/>
    <row r="18610" ht="15.75" customHeight="1"/>
    <row r="18612" ht="15.75" customHeight="1"/>
    <row r="18614" ht="15.75" customHeight="1"/>
    <row r="18616" ht="15.75" customHeight="1"/>
    <row r="18618" ht="15.75" customHeight="1"/>
    <row r="18620" ht="15.75" customHeight="1"/>
    <row r="18622" ht="15.75" customHeight="1"/>
    <row r="18624" ht="15.75" customHeight="1"/>
    <row r="18626" ht="15.75" customHeight="1"/>
    <row r="18628" ht="15.75" customHeight="1"/>
    <row r="18630" ht="15.75" customHeight="1"/>
    <row r="18632" ht="15.75" customHeight="1"/>
    <row r="18634" ht="15.75" customHeight="1"/>
    <row r="18636" ht="15.75" customHeight="1"/>
    <row r="18638" ht="15.75" customHeight="1"/>
    <row r="18640" ht="15.75" customHeight="1"/>
    <row r="18642" ht="15.75" customHeight="1"/>
    <row r="18644" ht="15.75" customHeight="1"/>
    <row r="18646" ht="15.75" customHeight="1"/>
    <row r="18648" ht="15.75" customHeight="1"/>
    <row r="18650" ht="15.75" customHeight="1"/>
    <row r="18652" ht="15.75" customHeight="1"/>
    <row r="18654" ht="15.75" customHeight="1"/>
    <row r="18656" ht="15.75" customHeight="1"/>
    <row r="18658" ht="15.75" customHeight="1"/>
    <row r="18660" ht="15.75" customHeight="1"/>
    <row r="18662" ht="15.75" customHeight="1"/>
    <row r="18664" ht="15.75" customHeight="1"/>
    <row r="18666" ht="15.75" customHeight="1"/>
    <row r="18668" ht="15.75" customHeight="1"/>
    <row r="18670" ht="15.75" customHeight="1"/>
    <row r="18672" ht="15.75" customHeight="1"/>
    <row r="18674" ht="15.75" customHeight="1"/>
    <row r="18676" ht="15.75" customHeight="1"/>
    <row r="18678" ht="15.75" customHeight="1"/>
    <row r="18680" ht="15.75" customHeight="1"/>
    <row r="18682" ht="15.75" customHeight="1"/>
    <row r="18684" ht="15.75" customHeight="1"/>
    <row r="18686" ht="15.75" customHeight="1"/>
    <row r="18688" ht="15.75" customHeight="1"/>
    <row r="18690" ht="15.75" customHeight="1"/>
    <row r="18692" ht="15.75" customHeight="1"/>
    <row r="18694" ht="15.75" customHeight="1"/>
    <row r="18696" ht="15.75" customHeight="1"/>
    <row r="18698" ht="15.75" customHeight="1"/>
    <row r="18700" ht="15.75" customHeight="1"/>
    <row r="18702" ht="15.75" customHeight="1"/>
    <row r="18704" ht="15.75" customHeight="1"/>
    <row r="18706" ht="15.75" customHeight="1"/>
    <row r="18708" ht="15.75" customHeight="1"/>
    <row r="18710" ht="15.75" customHeight="1"/>
    <row r="18712" ht="15.75" customHeight="1"/>
    <row r="18714" ht="15.75" customHeight="1"/>
    <row r="18716" ht="15.75" customHeight="1"/>
    <row r="18718" ht="15.75" customHeight="1"/>
    <row r="18720" ht="15.75" customHeight="1"/>
    <row r="18722" ht="15.75" customHeight="1"/>
    <row r="18724" ht="15.75" customHeight="1"/>
    <row r="18726" ht="15.75" customHeight="1"/>
    <row r="18728" ht="15.75" customHeight="1"/>
    <row r="18730" ht="15.75" customHeight="1"/>
    <row r="18732" ht="15.75" customHeight="1"/>
    <row r="18734" ht="15.75" customHeight="1"/>
    <row r="18736" ht="15.75" customHeight="1"/>
    <row r="18738" ht="15.75" customHeight="1"/>
    <row r="18740" ht="15.75" customHeight="1"/>
    <row r="18742" ht="15.75" customHeight="1"/>
    <row r="18744" ht="15.75" customHeight="1"/>
    <row r="18746" ht="15.75" customHeight="1"/>
    <row r="18748" ht="15.75" customHeight="1"/>
    <row r="18750" ht="15.75" customHeight="1"/>
    <row r="18752" ht="15.75" customHeight="1"/>
    <row r="18754" ht="15.75" customHeight="1"/>
    <row r="18756" ht="15.75" customHeight="1"/>
    <row r="18758" ht="15.75" customHeight="1"/>
    <row r="18760" ht="15.75" customHeight="1"/>
    <row r="18762" ht="15.75" customHeight="1"/>
    <row r="18764" ht="15.75" customHeight="1"/>
    <row r="18766" ht="15.75" customHeight="1"/>
    <row r="18768" ht="15.75" customHeight="1"/>
    <row r="18770" ht="15.75" customHeight="1"/>
    <row r="18772" ht="15.75" customHeight="1"/>
    <row r="18774" ht="15.75" customHeight="1"/>
    <row r="18776" ht="15.75" customHeight="1"/>
    <row r="18778" ht="15.75" customHeight="1"/>
    <row r="18780" ht="15.75" customHeight="1"/>
    <row r="18782" ht="15.75" customHeight="1"/>
    <row r="18784" ht="15.75" customHeight="1"/>
    <row r="18786" ht="15.75" customHeight="1"/>
    <row r="18788" ht="15.75" customHeight="1"/>
    <row r="18790" ht="15.75" customHeight="1"/>
    <row r="18792" ht="15.75" customHeight="1"/>
    <row r="18794" ht="15.75" customHeight="1"/>
    <row r="18796" ht="15.75" customHeight="1"/>
    <row r="18798" ht="15.75" customHeight="1"/>
    <row r="18800" ht="15.75" customHeight="1"/>
    <row r="18802" ht="15.75" customHeight="1"/>
    <row r="18804" ht="15.75" customHeight="1"/>
    <row r="18806" ht="15.75" customHeight="1"/>
    <row r="18808" ht="15.75" customHeight="1"/>
    <row r="18810" ht="15.75" customHeight="1"/>
    <row r="18812" ht="15.75" customHeight="1"/>
    <row r="18814" ht="15.75" customHeight="1"/>
    <row r="18816" ht="15.75" customHeight="1"/>
    <row r="18818" ht="15.75" customHeight="1"/>
    <row r="18820" ht="15.75" customHeight="1"/>
    <row r="18822" ht="15.75" customHeight="1"/>
    <row r="18824" ht="15.75" customHeight="1"/>
    <row r="18826" ht="15.75" customHeight="1"/>
    <row r="18828" ht="15.75" customHeight="1"/>
    <row r="18830" ht="15.75" customHeight="1"/>
    <row r="18832" ht="15.75" customHeight="1"/>
    <row r="18834" ht="15.75" customHeight="1"/>
    <row r="18836" ht="15.75" customHeight="1"/>
    <row r="18838" ht="15.75" customHeight="1"/>
    <row r="18840" ht="15.75" customHeight="1"/>
    <row r="18842" ht="15.75" customHeight="1"/>
    <row r="18844" ht="15.75" customHeight="1"/>
    <row r="18846" ht="15.75" customHeight="1"/>
    <row r="18848" ht="15.75" customHeight="1"/>
    <row r="18850" ht="15.75" customHeight="1"/>
    <row r="18852" ht="15.75" customHeight="1"/>
    <row r="18854" ht="15.75" customHeight="1"/>
    <row r="18856" ht="15.75" customHeight="1"/>
    <row r="18858" ht="15.75" customHeight="1"/>
    <row r="18860" ht="15.75" customHeight="1"/>
    <row r="18862" ht="15.75" customHeight="1"/>
    <row r="18864" ht="15.75" customHeight="1"/>
    <row r="18866" ht="15.75" customHeight="1"/>
    <row r="18868" ht="15.75" customHeight="1"/>
    <row r="18870" ht="15.75" customHeight="1"/>
    <row r="18872" ht="15.75" customHeight="1"/>
    <row r="18874" ht="15.75" customHeight="1"/>
    <row r="18876" ht="15.75" customHeight="1"/>
    <row r="18878" ht="15.75" customHeight="1"/>
    <row r="18880" ht="15.75" customHeight="1"/>
    <row r="18882" ht="15.75" customHeight="1"/>
    <row r="18884" ht="15.75" customHeight="1"/>
    <row r="18886" ht="15.75" customHeight="1"/>
    <row r="18888" ht="15.75" customHeight="1"/>
    <row r="18890" ht="15.75" customHeight="1"/>
    <row r="18892" ht="15.75" customHeight="1"/>
    <row r="18894" ht="15.75" customHeight="1"/>
    <row r="18896" ht="15.75" customHeight="1"/>
    <row r="18898" ht="15.75" customHeight="1"/>
    <row r="18900" ht="15.75" customHeight="1"/>
    <row r="18902" ht="15.75" customHeight="1"/>
    <row r="18904" ht="15.75" customHeight="1"/>
    <row r="18906" ht="15.75" customHeight="1"/>
    <row r="18908" ht="15.75" customHeight="1"/>
    <row r="18910" ht="15.75" customHeight="1"/>
    <row r="18912" ht="15.75" customHeight="1"/>
    <row r="18914" ht="15.75" customHeight="1"/>
    <row r="18916" ht="15.75" customHeight="1"/>
    <row r="18918" ht="15.75" customHeight="1"/>
    <row r="18920" ht="15.75" customHeight="1"/>
    <row r="18922" ht="15.75" customHeight="1"/>
    <row r="18924" ht="15.75" customHeight="1"/>
    <row r="18926" ht="15.75" customHeight="1"/>
    <row r="18928" ht="15.75" customHeight="1"/>
    <row r="18930" ht="15.75" customHeight="1"/>
    <row r="18932" ht="15.75" customHeight="1"/>
    <row r="18934" ht="15.75" customHeight="1"/>
    <row r="18936" ht="15.75" customHeight="1"/>
    <row r="18938" ht="15.75" customHeight="1"/>
    <row r="18940" ht="15.75" customHeight="1"/>
    <row r="18942" ht="15.75" customHeight="1"/>
    <row r="18944" ht="15.75" customHeight="1"/>
    <row r="18946" ht="15.75" customHeight="1"/>
    <row r="18948" ht="15.75" customHeight="1"/>
    <row r="18950" ht="15.75" customHeight="1"/>
    <row r="18952" ht="15.75" customHeight="1"/>
    <row r="18954" ht="15.75" customHeight="1"/>
    <row r="18956" ht="15.75" customHeight="1"/>
    <row r="18958" ht="15.75" customHeight="1"/>
    <row r="18960" ht="15.75" customHeight="1"/>
    <row r="18962" ht="15.75" customHeight="1"/>
    <row r="18964" ht="15.75" customHeight="1"/>
    <row r="18966" ht="15.75" customHeight="1"/>
    <row r="18968" ht="15.75" customHeight="1"/>
    <row r="18970" ht="15.75" customHeight="1"/>
    <row r="18972" ht="15.75" customHeight="1"/>
    <row r="18974" ht="15.75" customHeight="1"/>
    <row r="18976" ht="15.75" customHeight="1"/>
    <row r="18978" ht="15.75" customHeight="1"/>
    <row r="18980" ht="15.75" customHeight="1"/>
    <row r="18982" ht="15.75" customHeight="1"/>
    <row r="18984" ht="15.75" customHeight="1"/>
    <row r="18986" ht="15.75" customHeight="1"/>
    <row r="18988" ht="15.75" customHeight="1"/>
    <row r="18990" ht="15.75" customHeight="1"/>
    <row r="18992" ht="15.75" customHeight="1"/>
    <row r="18994" ht="15.75" customHeight="1"/>
    <row r="18996" ht="15.75" customHeight="1"/>
    <row r="18998" ht="15.75" customHeight="1"/>
    <row r="19000" ht="15.75" customHeight="1"/>
    <row r="19002" ht="15.75" customHeight="1"/>
    <row r="19004" ht="15.75" customHeight="1"/>
    <row r="19006" ht="15.75" customHeight="1"/>
    <row r="19008" ht="15.75" customHeight="1"/>
    <row r="19010" ht="15.75" customHeight="1"/>
    <row r="19012" ht="15.75" customHeight="1"/>
    <row r="19014" ht="15.75" customHeight="1"/>
    <row r="19016" ht="15.75" customHeight="1"/>
    <row r="19018" ht="15.75" customHeight="1"/>
    <row r="19020" ht="15.75" customHeight="1"/>
    <row r="19022" ht="15.75" customHeight="1"/>
    <row r="19024" ht="15.75" customHeight="1"/>
    <row r="19026" ht="15.75" customHeight="1"/>
    <row r="19028" ht="15.75" customHeight="1"/>
    <row r="19030" ht="15.75" customHeight="1"/>
    <row r="19032" ht="15.75" customHeight="1"/>
    <row r="19034" ht="15.75" customHeight="1"/>
    <row r="19036" ht="15.75" customHeight="1"/>
    <row r="19038" ht="15.75" customHeight="1"/>
    <row r="19040" ht="15.75" customHeight="1"/>
    <row r="19042" ht="15.75" customHeight="1"/>
    <row r="19044" ht="15.75" customHeight="1"/>
    <row r="19046" ht="15.75" customHeight="1"/>
    <row r="19048" ht="15.75" customHeight="1"/>
    <row r="19050" ht="15.75" customHeight="1"/>
    <row r="19052" ht="15.75" customHeight="1"/>
    <row r="19054" ht="15.75" customHeight="1"/>
    <row r="19056" ht="15.75" customHeight="1"/>
    <row r="19058" ht="15.75" customHeight="1"/>
    <row r="19060" ht="15.75" customHeight="1"/>
    <row r="19062" ht="15.75" customHeight="1"/>
    <row r="19064" ht="15.75" customHeight="1"/>
    <row r="19066" ht="15.75" customHeight="1"/>
    <row r="19068" ht="15.75" customHeight="1"/>
    <row r="19070" ht="15.75" customHeight="1"/>
    <row r="19072" ht="15.75" customHeight="1"/>
    <row r="19074" ht="15.75" customHeight="1"/>
    <row r="19076" ht="15.75" customHeight="1"/>
    <row r="19078" ht="15.75" customHeight="1"/>
    <row r="19080" ht="15.75" customHeight="1"/>
    <row r="19082" ht="15.75" customHeight="1"/>
    <row r="19084" ht="15.75" customHeight="1"/>
    <row r="19086" ht="15.75" customHeight="1"/>
    <row r="19088" ht="15.75" customHeight="1"/>
    <row r="19090" ht="15.75" customHeight="1"/>
    <row r="19092" ht="15.75" customHeight="1"/>
    <row r="19094" ht="15.75" customHeight="1"/>
    <row r="19096" ht="15.75" customHeight="1"/>
    <row r="19098" ht="15.75" customHeight="1"/>
    <row r="19100" ht="15.75" customHeight="1"/>
    <row r="19102" ht="15.75" customHeight="1"/>
    <row r="19104" ht="15.75" customHeight="1"/>
    <row r="19106" ht="15.75" customHeight="1"/>
    <row r="19108" ht="15.75" customHeight="1"/>
    <row r="19110" ht="15.75" customHeight="1"/>
    <row r="19112" ht="15.75" customHeight="1"/>
    <row r="19114" ht="15.75" customHeight="1"/>
    <row r="19116" ht="15.75" customHeight="1"/>
    <row r="19118" ht="15.75" customHeight="1"/>
    <row r="19120" ht="15.75" customHeight="1"/>
    <row r="19122" ht="15.75" customHeight="1"/>
    <row r="19124" ht="15.75" customHeight="1"/>
    <row r="19126" ht="15.75" customHeight="1"/>
    <row r="19128" ht="15.75" customHeight="1"/>
    <row r="19130" ht="15.75" customHeight="1"/>
    <row r="19132" ht="15.75" customHeight="1"/>
    <row r="19134" ht="15.75" customHeight="1"/>
    <row r="19136" ht="15.75" customHeight="1"/>
    <row r="19138" ht="15.75" customHeight="1"/>
    <row r="19140" ht="15.75" customHeight="1"/>
    <row r="19142" ht="15.75" customHeight="1"/>
    <row r="19144" ht="15.75" customHeight="1"/>
    <row r="19146" ht="15.75" customHeight="1"/>
    <row r="19148" ht="15.75" customHeight="1"/>
    <row r="19150" ht="15.75" customHeight="1"/>
    <row r="19152" ht="15.75" customHeight="1"/>
    <row r="19154" ht="15.75" customHeight="1"/>
    <row r="19156" ht="15.75" customHeight="1"/>
    <row r="19158" ht="15.75" customHeight="1"/>
    <row r="19160" ht="15.75" customHeight="1"/>
    <row r="19162" ht="15.75" customHeight="1"/>
    <row r="19164" ht="15.75" customHeight="1"/>
    <row r="19166" ht="15.75" customHeight="1"/>
    <row r="19168" ht="15.75" customHeight="1"/>
    <row r="19170" ht="15.75" customHeight="1"/>
    <row r="19172" ht="15.75" customHeight="1"/>
    <row r="19174" ht="15.75" customHeight="1"/>
    <row r="19176" ht="15.75" customHeight="1"/>
    <row r="19178" ht="15.75" customHeight="1"/>
    <row r="19180" ht="15.75" customHeight="1"/>
    <row r="19182" ht="15.75" customHeight="1"/>
    <row r="19184" ht="15.75" customHeight="1"/>
    <row r="19186" ht="15.75" customHeight="1"/>
    <row r="19188" ht="15.75" customHeight="1"/>
    <row r="19190" ht="15.75" customHeight="1"/>
    <row r="19192" ht="15.75" customHeight="1"/>
    <row r="19194" ht="15.75" customHeight="1"/>
    <row r="19196" ht="15.75" customHeight="1"/>
    <row r="19198" ht="15.75" customHeight="1"/>
    <row r="19200" ht="15.75" customHeight="1"/>
    <row r="19202" ht="15.75" customHeight="1"/>
    <row r="19204" ht="15.75" customHeight="1"/>
    <row r="19206" ht="15.75" customHeight="1"/>
    <row r="19208" ht="15.75" customHeight="1"/>
    <row r="19210" ht="15.75" customHeight="1"/>
    <row r="19212" ht="15.75" customHeight="1"/>
    <row r="19214" ht="15.75" customHeight="1"/>
    <row r="19216" ht="15.75" customHeight="1"/>
    <row r="19218" ht="15.75" customHeight="1"/>
    <row r="19220" ht="15.75" customHeight="1"/>
    <row r="19222" ht="15.75" customHeight="1"/>
    <row r="19224" ht="15.75" customHeight="1"/>
    <row r="19226" ht="15.75" customHeight="1"/>
    <row r="19228" ht="15.75" customHeight="1"/>
    <row r="19230" ht="15.75" customHeight="1"/>
    <row r="19232" ht="15.75" customHeight="1"/>
    <row r="19234" ht="15.75" customHeight="1"/>
    <row r="19236" ht="15.75" customHeight="1"/>
    <row r="19238" ht="15.75" customHeight="1"/>
    <row r="19240" ht="15.75" customHeight="1"/>
    <row r="19242" ht="15.75" customHeight="1"/>
    <row r="19244" ht="15.75" customHeight="1"/>
    <row r="19246" ht="15.75" customHeight="1"/>
    <row r="19248" ht="15.75" customHeight="1"/>
    <row r="19250" ht="15.75" customHeight="1"/>
    <row r="19252" ht="15.75" customHeight="1"/>
    <row r="19254" ht="15.75" customHeight="1"/>
    <row r="19256" ht="15.75" customHeight="1"/>
    <row r="19258" ht="15.75" customHeight="1"/>
    <row r="19260" ht="15.75" customHeight="1"/>
    <row r="19262" ht="15.75" customHeight="1"/>
    <row r="19264" ht="15.75" customHeight="1"/>
    <row r="19266" ht="15.75" customHeight="1"/>
    <row r="19268" ht="15.75" customHeight="1"/>
    <row r="19270" ht="15.75" customHeight="1"/>
    <row r="19272" ht="15.75" customHeight="1"/>
    <row r="19274" ht="15.75" customHeight="1"/>
    <row r="19276" ht="15.75" customHeight="1"/>
    <row r="19278" ht="15.75" customHeight="1"/>
    <row r="19280" ht="15.75" customHeight="1"/>
    <row r="19282" ht="15.75" customHeight="1"/>
    <row r="19284" ht="15.75" customHeight="1"/>
    <row r="19286" ht="15.75" customHeight="1"/>
    <row r="19288" ht="15.75" customHeight="1"/>
    <row r="19290" ht="15.75" customHeight="1"/>
    <row r="19292" ht="15.75" customHeight="1"/>
    <row r="19294" ht="15.75" customHeight="1"/>
    <row r="19296" ht="15.75" customHeight="1"/>
    <row r="19298" ht="15.75" customHeight="1"/>
    <row r="19300" ht="15.75" customHeight="1"/>
    <row r="19302" ht="15.75" customHeight="1"/>
    <row r="19304" ht="15.75" customHeight="1"/>
    <row r="19306" ht="15.75" customHeight="1"/>
    <row r="19308" ht="15.75" customHeight="1"/>
    <row r="19310" ht="15.75" customHeight="1"/>
    <row r="19312" ht="15.75" customHeight="1"/>
    <row r="19314" ht="15.75" customHeight="1"/>
    <row r="19316" ht="15.75" customHeight="1"/>
    <row r="19318" ht="15.75" customHeight="1"/>
    <row r="19320" ht="15.75" customHeight="1"/>
    <row r="19322" ht="15.75" customHeight="1"/>
    <row r="19324" ht="15.75" customHeight="1"/>
    <row r="19326" ht="15.75" customHeight="1"/>
    <row r="19328" ht="15.75" customHeight="1"/>
    <row r="19330" ht="15.75" customHeight="1"/>
    <row r="19332" ht="15.75" customHeight="1"/>
    <row r="19334" ht="15.75" customHeight="1"/>
    <row r="19336" ht="15.75" customHeight="1"/>
    <row r="19338" ht="15.75" customHeight="1"/>
    <row r="19340" ht="15.75" customHeight="1"/>
    <row r="19342" ht="15.75" customHeight="1"/>
    <row r="19344" ht="15.75" customHeight="1"/>
    <row r="19346" ht="15.75" customHeight="1"/>
    <row r="19348" ht="15.75" customHeight="1"/>
    <row r="19350" ht="15.75" customHeight="1"/>
    <row r="19352" ht="15.75" customHeight="1"/>
    <row r="19354" ht="15.75" customHeight="1"/>
    <row r="19356" ht="15.75" customHeight="1"/>
    <row r="19358" ht="15.75" customHeight="1"/>
    <row r="19360" ht="15.75" customHeight="1"/>
    <row r="19362" ht="15.75" customHeight="1"/>
    <row r="19364" ht="15.75" customHeight="1"/>
    <row r="19366" ht="15.75" customHeight="1"/>
    <row r="19368" ht="15.75" customHeight="1"/>
    <row r="19370" ht="15.75" customHeight="1"/>
    <row r="19372" ht="15.75" customHeight="1"/>
    <row r="19374" ht="15.75" customHeight="1"/>
    <row r="19376" ht="15.75" customHeight="1"/>
    <row r="19378" ht="15.75" customHeight="1"/>
    <row r="19380" ht="15.75" customHeight="1"/>
    <row r="19382" ht="15.75" customHeight="1"/>
    <row r="19384" ht="15.75" customHeight="1"/>
    <row r="19386" ht="15.75" customHeight="1"/>
    <row r="19388" ht="15.75" customHeight="1"/>
    <row r="19390" ht="15.75" customHeight="1"/>
    <row r="19392" ht="15.75" customHeight="1"/>
    <row r="19394" ht="15.75" customHeight="1"/>
    <row r="19396" ht="15.75" customHeight="1"/>
    <row r="19398" ht="15.75" customHeight="1"/>
    <row r="19400" ht="15.75" customHeight="1"/>
    <row r="19402" ht="15.75" customHeight="1"/>
    <row r="19404" ht="15.75" customHeight="1"/>
    <row r="19406" ht="15.75" customHeight="1"/>
    <row r="19408" ht="15.75" customHeight="1"/>
    <row r="19410" ht="15.75" customHeight="1"/>
    <row r="19412" ht="15.75" customHeight="1"/>
    <row r="19414" ht="15.75" customHeight="1"/>
    <row r="19416" ht="15.75" customHeight="1"/>
    <row r="19418" ht="15.75" customHeight="1"/>
    <row r="19420" ht="15.75" customHeight="1"/>
    <row r="19422" ht="15.75" customHeight="1"/>
    <row r="19424" ht="15.75" customHeight="1"/>
    <row r="19426" ht="15.75" customHeight="1"/>
    <row r="19428" ht="15.75" customHeight="1"/>
    <row r="19430" ht="15.75" customHeight="1"/>
    <row r="19432" ht="15.75" customHeight="1"/>
    <row r="19434" ht="15.75" customHeight="1"/>
    <row r="19436" ht="15.75" customHeight="1"/>
    <row r="19438" ht="15.75" customHeight="1"/>
    <row r="19440" ht="15.75" customHeight="1"/>
    <row r="19442" ht="15.75" customHeight="1"/>
    <row r="19444" ht="15.75" customHeight="1"/>
    <row r="19446" ht="15.75" customHeight="1"/>
    <row r="19448" ht="15.75" customHeight="1"/>
    <row r="19450" ht="15.75" customHeight="1"/>
    <row r="19452" ht="15.75" customHeight="1"/>
    <row r="19454" ht="15.75" customHeight="1"/>
    <row r="19456" ht="15.75" customHeight="1"/>
    <row r="19458" ht="15.75" customHeight="1"/>
    <row r="19460" ht="15.75" customHeight="1"/>
    <row r="19462" ht="15.75" customHeight="1"/>
    <row r="19464" ht="15.75" customHeight="1"/>
    <row r="19466" ht="15.75" customHeight="1"/>
    <row r="19468" ht="15.75" customHeight="1"/>
    <row r="19470" ht="15.75" customHeight="1"/>
    <row r="19472" ht="15.75" customHeight="1"/>
    <row r="19474" ht="15.75" customHeight="1"/>
    <row r="19476" ht="15.75" customHeight="1"/>
    <row r="19478" ht="15.75" customHeight="1"/>
    <row r="19480" ht="15.75" customHeight="1"/>
    <row r="19482" ht="15.75" customHeight="1"/>
    <row r="19484" ht="15.75" customHeight="1"/>
    <row r="19486" ht="15.75" customHeight="1"/>
    <row r="19488" ht="15.75" customHeight="1"/>
    <row r="19490" ht="15.75" customHeight="1"/>
    <row r="19492" ht="15.75" customHeight="1"/>
    <row r="19494" ht="15.75" customHeight="1"/>
    <row r="19496" ht="15.75" customHeight="1"/>
    <row r="19498" ht="15.75" customHeight="1"/>
    <row r="19500" ht="15.75" customHeight="1"/>
    <row r="19502" ht="15.75" customHeight="1"/>
    <row r="19504" ht="15.75" customHeight="1"/>
    <row r="19506" ht="15.75" customHeight="1"/>
    <row r="19508" ht="15.75" customHeight="1"/>
    <row r="19510" ht="15.75" customHeight="1"/>
    <row r="19512" ht="15.75" customHeight="1"/>
    <row r="19514" ht="15.75" customHeight="1"/>
    <row r="19516" ht="15.75" customHeight="1"/>
    <row r="19518" ht="15.75" customHeight="1"/>
    <row r="19520" ht="15.75" customHeight="1"/>
    <row r="19522" ht="15.75" customHeight="1"/>
    <row r="19524" ht="15.75" customHeight="1"/>
    <row r="19526" ht="15.75" customHeight="1"/>
    <row r="19528" ht="15.75" customHeight="1"/>
    <row r="19530" ht="15.75" customHeight="1"/>
    <row r="19532" ht="15.75" customHeight="1"/>
    <row r="19534" ht="15.75" customHeight="1"/>
    <row r="19536" ht="15.75" customHeight="1"/>
    <row r="19538" ht="15.75" customHeight="1"/>
    <row r="19540" ht="15.75" customHeight="1"/>
    <row r="19542" ht="15.75" customHeight="1"/>
    <row r="19544" ht="15.75" customHeight="1"/>
    <row r="19546" ht="15.75" customHeight="1"/>
    <row r="19548" ht="15.75" customHeight="1"/>
    <row r="19550" ht="15.75" customHeight="1"/>
    <row r="19552" ht="15.75" customHeight="1"/>
    <row r="19554" ht="15.75" customHeight="1"/>
    <row r="19556" ht="15.75" customHeight="1"/>
    <row r="19558" ht="15.75" customHeight="1"/>
    <row r="19560" ht="15.75" customHeight="1"/>
    <row r="19562" ht="15.75" customHeight="1"/>
    <row r="19564" ht="15.75" customHeight="1"/>
    <row r="19566" ht="15.75" customHeight="1"/>
    <row r="19568" ht="15.75" customHeight="1"/>
    <row r="19570" ht="15.75" customHeight="1"/>
    <row r="19572" ht="15.75" customHeight="1"/>
    <row r="19574" ht="15.75" customHeight="1"/>
    <row r="19576" ht="15.75" customHeight="1"/>
    <row r="19578" ht="15.75" customHeight="1"/>
    <row r="19580" ht="15.75" customHeight="1"/>
    <row r="19582" ht="15.75" customHeight="1"/>
    <row r="19584" ht="15.75" customHeight="1"/>
    <row r="19586" ht="15.75" customHeight="1"/>
    <row r="19588" ht="15.75" customHeight="1"/>
    <row r="19590" ht="15.75" customHeight="1"/>
    <row r="19592" ht="15.75" customHeight="1"/>
    <row r="19594" ht="15.75" customHeight="1"/>
    <row r="19596" ht="15.75" customHeight="1"/>
    <row r="19598" ht="15.75" customHeight="1"/>
    <row r="19600" ht="15.75" customHeight="1"/>
    <row r="19602" ht="15.75" customHeight="1"/>
    <row r="19604" ht="15.75" customHeight="1"/>
    <row r="19606" ht="15.75" customHeight="1"/>
    <row r="19608" ht="15.75" customHeight="1"/>
    <row r="19610" ht="15.75" customHeight="1"/>
    <row r="19612" ht="15.75" customHeight="1"/>
    <row r="19614" ht="15.75" customHeight="1"/>
    <row r="19616" ht="15.75" customHeight="1"/>
    <row r="19618" ht="15.75" customHeight="1"/>
    <row r="19620" ht="15.75" customHeight="1"/>
    <row r="19622" ht="15.75" customHeight="1"/>
    <row r="19624" ht="15.75" customHeight="1"/>
    <row r="19626" ht="15.75" customHeight="1"/>
    <row r="19628" ht="15.75" customHeight="1"/>
    <row r="19630" ht="15.75" customHeight="1"/>
    <row r="19632" ht="15.75" customHeight="1"/>
    <row r="19634" ht="15.75" customHeight="1"/>
    <row r="19636" ht="15.75" customHeight="1"/>
    <row r="19638" ht="15.75" customHeight="1"/>
    <row r="19640" ht="15.75" customHeight="1"/>
    <row r="19642" ht="15.75" customHeight="1"/>
    <row r="19644" ht="15.75" customHeight="1"/>
    <row r="19646" ht="15.75" customHeight="1"/>
    <row r="19648" ht="15.75" customHeight="1"/>
    <row r="19650" ht="15.75" customHeight="1"/>
    <row r="19652" ht="15.75" customHeight="1"/>
    <row r="19654" ht="15.75" customHeight="1"/>
    <row r="19656" ht="15.75" customHeight="1"/>
    <row r="19658" ht="15.75" customHeight="1"/>
    <row r="19660" ht="15.75" customHeight="1"/>
    <row r="19662" ht="15.75" customHeight="1"/>
    <row r="19664" ht="15.75" customHeight="1"/>
    <row r="19666" ht="15.75" customHeight="1"/>
    <row r="19668" ht="15.75" customHeight="1"/>
    <row r="19670" ht="15.75" customHeight="1"/>
    <row r="19672" ht="15.75" customHeight="1"/>
    <row r="19674" ht="15.75" customHeight="1"/>
    <row r="19676" ht="15.75" customHeight="1"/>
    <row r="19678" ht="15.75" customHeight="1"/>
    <row r="19680" ht="15.75" customHeight="1"/>
    <row r="19682" ht="15.75" customHeight="1"/>
    <row r="19684" ht="15.75" customHeight="1"/>
    <row r="19686" ht="15.75" customHeight="1"/>
    <row r="19688" ht="15.75" customHeight="1"/>
    <row r="19690" ht="15.75" customHeight="1"/>
    <row r="19692" ht="15.75" customHeight="1"/>
    <row r="19694" ht="15.75" customHeight="1"/>
    <row r="19696" ht="15.75" customHeight="1"/>
    <row r="19698" ht="15.75" customHeight="1"/>
    <row r="19700" ht="15.75" customHeight="1"/>
    <row r="19702" ht="15.75" customHeight="1"/>
    <row r="19704" ht="15.75" customHeight="1"/>
    <row r="19706" ht="15.75" customHeight="1"/>
    <row r="19708" ht="15.75" customHeight="1"/>
    <row r="19710" ht="15.75" customHeight="1"/>
    <row r="19712" ht="15.75" customHeight="1"/>
    <row r="19714" ht="15.75" customHeight="1"/>
    <row r="19716" ht="15.75" customHeight="1"/>
    <row r="19718" ht="15.75" customHeight="1"/>
    <row r="19720" ht="15.75" customHeight="1"/>
    <row r="19722" ht="15.75" customHeight="1"/>
    <row r="19724" ht="15.75" customHeight="1"/>
    <row r="19726" ht="15.75" customHeight="1"/>
    <row r="19728" ht="15.75" customHeight="1"/>
    <row r="19730" ht="15.75" customHeight="1"/>
    <row r="19732" ht="15.75" customHeight="1"/>
    <row r="19734" ht="15.75" customHeight="1"/>
    <row r="19736" ht="15.75" customHeight="1"/>
    <row r="19738" ht="15.75" customHeight="1"/>
    <row r="19740" ht="15.75" customHeight="1"/>
    <row r="19742" ht="15.75" customHeight="1"/>
    <row r="19744" ht="15.75" customHeight="1"/>
    <row r="19746" ht="15.75" customHeight="1"/>
    <row r="19748" ht="15.75" customHeight="1"/>
    <row r="19750" ht="15.75" customHeight="1"/>
    <row r="19752" ht="15.75" customHeight="1"/>
    <row r="19754" ht="15.75" customHeight="1"/>
    <row r="19756" ht="15.75" customHeight="1"/>
    <row r="19758" ht="15.75" customHeight="1"/>
    <row r="19760" ht="15.75" customHeight="1"/>
    <row r="19762" ht="15.75" customHeight="1"/>
    <row r="19764" ht="15.75" customHeight="1"/>
    <row r="19766" ht="15.75" customHeight="1"/>
    <row r="19768" ht="15.75" customHeight="1"/>
    <row r="19770" ht="15.75" customHeight="1"/>
    <row r="19772" ht="15.75" customHeight="1"/>
    <row r="19774" ht="15.75" customHeight="1"/>
    <row r="19776" ht="15.75" customHeight="1"/>
    <row r="19778" ht="15.75" customHeight="1"/>
    <row r="19780" ht="15.75" customHeight="1"/>
    <row r="19782" ht="15.75" customHeight="1"/>
    <row r="19784" ht="15.75" customHeight="1"/>
    <row r="19786" ht="15.75" customHeight="1"/>
    <row r="19788" ht="15.75" customHeight="1"/>
    <row r="19790" ht="15.75" customHeight="1"/>
    <row r="19792" ht="15.75" customHeight="1"/>
    <row r="19794" ht="15.75" customHeight="1"/>
    <row r="19796" ht="15.75" customHeight="1"/>
    <row r="19798" ht="15.75" customHeight="1"/>
    <row r="19800" ht="15.75" customHeight="1"/>
    <row r="19802" ht="15.75" customHeight="1"/>
    <row r="19804" ht="15.75" customHeight="1"/>
    <row r="19806" ht="15.75" customHeight="1"/>
    <row r="19808" ht="15.75" customHeight="1"/>
    <row r="19810" ht="15.75" customHeight="1"/>
    <row r="19812" ht="15.75" customHeight="1"/>
    <row r="19814" ht="15.75" customHeight="1"/>
    <row r="19816" ht="15.75" customHeight="1"/>
    <row r="19818" ht="15.75" customHeight="1"/>
    <row r="19820" ht="15.75" customHeight="1"/>
    <row r="19822" ht="15.75" customHeight="1"/>
    <row r="19824" ht="15.75" customHeight="1"/>
    <row r="19826" ht="15.75" customHeight="1"/>
    <row r="19828" ht="15.75" customHeight="1"/>
    <row r="19830" ht="15.75" customHeight="1"/>
    <row r="19832" ht="15.75" customHeight="1"/>
    <row r="19834" ht="15.75" customHeight="1"/>
    <row r="19836" ht="15.75" customHeight="1"/>
    <row r="19838" ht="15.75" customHeight="1"/>
    <row r="19840" ht="15.75" customHeight="1"/>
    <row r="19842" ht="15.75" customHeight="1"/>
    <row r="19844" ht="15.75" customHeight="1"/>
    <row r="19846" ht="15.75" customHeight="1"/>
    <row r="19848" ht="15.75" customHeight="1"/>
    <row r="19850" ht="15.75" customHeight="1"/>
    <row r="19852" ht="15.75" customHeight="1"/>
    <row r="19854" ht="15.75" customHeight="1"/>
    <row r="19856" ht="15.75" customHeight="1"/>
    <row r="19858" ht="15.75" customHeight="1"/>
    <row r="19860" ht="15.75" customHeight="1"/>
    <row r="19862" ht="15.75" customHeight="1"/>
    <row r="19864" ht="15.75" customHeight="1"/>
    <row r="19866" ht="15.75" customHeight="1"/>
    <row r="19868" ht="15.75" customHeight="1"/>
    <row r="19870" ht="15.75" customHeight="1"/>
    <row r="19872" ht="15.75" customHeight="1"/>
    <row r="19874" ht="15.75" customHeight="1"/>
    <row r="19876" ht="15.75" customHeight="1"/>
    <row r="19878" ht="15.75" customHeight="1"/>
    <row r="19880" ht="15.75" customHeight="1"/>
    <row r="19882" ht="15.75" customHeight="1"/>
    <row r="19884" ht="15.75" customHeight="1"/>
    <row r="19886" ht="15.75" customHeight="1"/>
    <row r="19888" ht="15.75" customHeight="1"/>
    <row r="19890" ht="15.75" customHeight="1"/>
    <row r="19892" ht="15.75" customHeight="1"/>
    <row r="19894" ht="15.75" customHeight="1"/>
    <row r="19896" ht="15.75" customHeight="1"/>
    <row r="19898" ht="15.75" customHeight="1"/>
    <row r="19900" ht="15.75" customHeight="1"/>
    <row r="19902" ht="15.75" customHeight="1"/>
    <row r="19904" ht="15.75" customHeight="1"/>
    <row r="19906" ht="15.75" customHeight="1"/>
    <row r="19908" ht="15.75" customHeight="1"/>
    <row r="19910" ht="15.75" customHeight="1"/>
    <row r="19912" ht="15.75" customHeight="1"/>
    <row r="19914" ht="15.75" customHeight="1"/>
    <row r="19916" ht="15.75" customHeight="1"/>
    <row r="19918" ht="15.75" customHeight="1"/>
    <row r="19920" ht="15.75" customHeight="1"/>
    <row r="19922" ht="15.75" customHeight="1"/>
    <row r="19924" ht="15.75" customHeight="1"/>
    <row r="19926" ht="15.75" customHeight="1"/>
    <row r="19928" ht="15.75" customHeight="1"/>
    <row r="19930" ht="15.75" customHeight="1"/>
    <row r="19932" ht="15.75" customHeight="1"/>
    <row r="19934" ht="15.75" customHeight="1"/>
    <row r="19936" ht="15.75" customHeight="1"/>
    <row r="19938" ht="15.75" customHeight="1"/>
    <row r="19940" ht="15.75" customHeight="1"/>
    <row r="19942" ht="15.75" customHeight="1"/>
    <row r="19944" ht="15.75" customHeight="1"/>
    <row r="19946" ht="15.75" customHeight="1"/>
    <row r="19948" ht="15.75" customHeight="1"/>
    <row r="19950" ht="15.75" customHeight="1"/>
    <row r="19952" ht="15.75" customHeight="1"/>
    <row r="19954" ht="15.75" customHeight="1"/>
    <row r="19956" ht="15.75" customHeight="1"/>
    <row r="19958" ht="15.75" customHeight="1"/>
    <row r="19960" ht="15.75" customHeight="1"/>
    <row r="19962" ht="15.75" customHeight="1"/>
    <row r="19964" ht="15.75" customHeight="1"/>
    <row r="19966" ht="15.75" customHeight="1"/>
    <row r="19968" ht="15.75" customHeight="1"/>
    <row r="19970" ht="15.75" customHeight="1"/>
    <row r="19972" ht="15.75" customHeight="1"/>
    <row r="19974" ht="15.75" customHeight="1"/>
    <row r="19976" ht="15.75" customHeight="1"/>
    <row r="19978" ht="15.75" customHeight="1"/>
    <row r="19980" ht="15.75" customHeight="1"/>
    <row r="19982" ht="15.75" customHeight="1"/>
    <row r="19984" ht="15.75" customHeight="1"/>
    <row r="19986" ht="15.75" customHeight="1"/>
    <row r="19988" ht="15.75" customHeight="1"/>
    <row r="19990" ht="15.75" customHeight="1"/>
    <row r="19992" ht="15.75" customHeight="1"/>
    <row r="19994" ht="15.75" customHeight="1"/>
    <row r="19996" ht="15.75" customHeight="1"/>
    <row r="19998" ht="15.75" customHeight="1"/>
    <row r="20000" ht="15.75" customHeight="1"/>
    <row r="20002" ht="15.75" customHeight="1"/>
    <row r="20004" ht="15.75" customHeight="1"/>
    <row r="20006" ht="15.75" customHeight="1"/>
    <row r="20008" ht="15.75" customHeight="1"/>
    <row r="20010" ht="15.75" customHeight="1"/>
    <row r="20012" ht="15.75" customHeight="1"/>
    <row r="20014" ht="15.75" customHeight="1"/>
    <row r="20016" ht="15.75" customHeight="1"/>
    <row r="20018" ht="15.75" customHeight="1"/>
    <row r="20020" ht="15.75" customHeight="1"/>
    <row r="20022" ht="15.75" customHeight="1"/>
    <row r="20024" ht="15.75" customHeight="1"/>
    <row r="20026" ht="15.75" customHeight="1"/>
    <row r="20028" ht="15.75" customHeight="1"/>
    <row r="20030" ht="15.75" customHeight="1"/>
    <row r="20032" ht="15.75" customHeight="1"/>
    <row r="20034" ht="15.75" customHeight="1"/>
    <row r="20036" ht="15.75" customHeight="1"/>
    <row r="20038" ht="15.75" customHeight="1"/>
    <row r="20040" ht="15.75" customHeight="1"/>
    <row r="20042" ht="15.75" customHeight="1"/>
    <row r="20044" ht="15.75" customHeight="1"/>
    <row r="20046" ht="15.75" customHeight="1"/>
    <row r="20048" ht="15.75" customHeight="1"/>
    <row r="20050" ht="15.75" customHeight="1"/>
    <row r="20052" ht="15.75" customHeight="1"/>
    <row r="20054" ht="15.75" customHeight="1"/>
    <row r="20056" ht="15.75" customHeight="1"/>
    <row r="20058" ht="15.75" customHeight="1"/>
    <row r="20060" ht="15.75" customHeight="1"/>
    <row r="20062" ht="15.75" customHeight="1"/>
    <row r="20064" ht="15.75" customHeight="1"/>
    <row r="20066" ht="15.75" customHeight="1"/>
    <row r="20068" ht="15.75" customHeight="1"/>
    <row r="20070" ht="15.75" customHeight="1"/>
    <row r="20072" ht="15.75" customHeight="1"/>
    <row r="20074" ht="15.75" customHeight="1"/>
    <row r="20076" ht="15.75" customHeight="1"/>
    <row r="20078" ht="15.75" customHeight="1"/>
    <row r="20080" ht="15.75" customHeight="1"/>
    <row r="20082" ht="15.75" customHeight="1"/>
    <row r="20084" ht="15.75" customHeight="1"/>
    <row r="20086" ht="15.75" customHeight="1"/>
    <row r="20088" ht="15.75" customHeight="1"/>
    <row r="20090" ht="15.75" customHeight="1"/>
    <row r="20092" ht="15.75" customHeight="1"/>
    <row r="20094" ht="15.75" customHeight="1"/>
    <row r="20096" ht="15.75" customHeight="1"/>
    <row r="20098" ht="15.75" customHeight="1"/>
    <row r="20100" ht="15.75" customHeight="1"/>
    <row r="20102" ht="15.75" customHeight="1"/>
    <row r="20104" ht="15.75" customHeight="1"/>
    <row r="20106" ht="15.75" customHeight="1"/>
    <row r="20108" ht="15.75" customHeight="1"/>
    <row r="20110" ht="15.75" customHeight="1"/>
    <row r="20112" ht="15.75" customHeight="1"/>
    <row r="20114" ht="15.75" customHeight="1"/>
    <row r="20116" ht="15.75" customHeight="1"/>
    <row r="20118" ht="15.75" customHeight="1"/>
    <row r="20120" ht="15.75" customHeight="1"/>
    <row r="20122" ht="15.75" customHeight="1"/>
    <row r="20124" ht="15.75" customHeight="1"/>
    <row r="20126" ht="15.75" customHeight="1"/>
    <row r="20128" ht="15.75" customHeight="1"/>
    <row r="20130" ht="15.75" customHeight="1"/>
    <row r="20132" ht="15.75" customHeight="1"/>
    <row r="20134" ht="15.75" customHeight="1"/>
    <row r="20136" ht="15.75" customHeight="1"/>
    <row r="20138" ht="15.75" customHeight="1"/>
    <row r="20140" ht="15.75" customHeight="1"/>
    <row r="20142" ht="15.75" customHeight="1"/>
    <row r="20144" ht="15.75" customHeight="1"/>
    <row r="20146" ht="15.75" customHeight="1"/>
    <row r="20148" ht="15.75" customHeight="1"/>
    <row r="20150" ht="15.75" customHeight="1"/>
    <row r="20152" ht="15.75" customHeight="1"/>
    <row r="20154" ht="15.75" customHeight="1"/>
    <row r="20156" ht="15.75" customHeight="1"/>
    <row r="20158" ht="15.75" customHeight="1"/>
    <row r="20160" ht="15.75" customHeight="1"/>
    <row r="20162" ht="15.75" customHeight="1"/>
    <row r="20164" ht="15.75" customHeight="1"/>
    <row r="20166" ht="15.75" customHeight="1"/>
    <row r="20168" ht="15.75" customHeight="1"/>
    <row r="20170" ht="15.75" customHeight="1"/>
    <row r="20172" ht="15.75" customHeight="1"/>
    <row r="20174" ht="15.75" customHeight="1"/>
    <row r="20176" ht="15.75" customHeight="1"/>
    <row r="20178" ht="15.75" customHeight="1"/>
    <row r="20180" ht="15.75" customHeight="1"/>
    <row r="20182" ht="15.75" customHeight="1"/>
    <row r="20184" ht="15.75" customHeight="1"/>
    <row r="20186" ht="15.75" customHeight="1"/>
    <row r="20188" ht="15.75" customHeight="1"/>
    <row r="20190" ht="15.75" customHeight="1"/>
    <row r="20192" ht="15.75" customHeight="1"/>
    <row r="20194" ht="15.75" customHeight="1"/>
    <row r="20196" ht="15.75" customHeight="1"/>
    <row r="20198" ht="15.75" customHeight="1"/>
    <row r="20200" ht="15.75" customHeight="1"/>
    <row r="20202" ht="15.75" customHeight="1"/>
    <row r="20204" ht="15.75" customHeight="1"/>
    <row r="20206" ht="15.75" customHeight="1"/>
    <row r="20208" ht="15.75" customHeight="1"/>
    <row r="20210" ht="15.75" customHeight="1"/>
    <row r="20212" ht="15.75" customHeight="1"/>
    <row r="20214" ht="15.75" customHeight="1"/>
    <row r="20216" ht="15.75" customHeight="1"/>
    <row r="20218" ht="15.75" customHeight="1"/>
    <row r="20220" ht="15.75" customHeight="1"/>
    <row r="20222" ht="15.75" customHeight="1"/>
    <row r="20224" ht="15.75" customHeight="1"/>
    <row r="20226" ht="15.75" customHeight="1"/>
    <row r="20228" ht="15.75" customHeight="1"/>
    <row r="20230" ht="15.75" customHeight="1"/>
    <row r="20232" ht="15.75" customHeight="1"/>
    <row r="20234" ht="15.75" customHeight="1"/>
    <row r="20236" ht="15.75" customHeight="1"/>
    <row r="20238" ht="15.75" customHeight="1"/>
    <row r="20240" ht="15.75" customHeight="1"/>
    <row r="20242" ht="15.75" customHeight="1"/>
    <row r="20244" ht="15.75" customHeight="1"/>
    <row r="20246" ht="15.75" customHeight="1"/>
    <row r="20248" ht="15.75" customHeight="1"/>
    <row r="20250" ht="15.75" customHeight="1"/>
    <row r="20252" ht="15.75" customHeight="1"/>
    <row r="20254" ht="15.75" customHeight="1"/>
    <row r="20256" ht="15.75" customHeight="1"/>
    <row r="20258" ht="15.75" customHeight="1"/>
    <row r="20260" ht="15.75" customHeight="1"/>
    <row r="20262" ht="15.75" customHeight="1"/>
    <row r="20264" ht="15.75" customHeight="1"/>
    <row r="20266" ht="15.75" customHeight="1"/>
    <row r="20268" ht="15.75" customHeight="1"/>
    <row r="20270" ht="15.75" customHeight="1"/>
    <row r="20272" ht="15.75" customHeight="1"/>
    <row r="20274" ht="15.75" customHeight="1"/>
    <row r="20276" ht="15.75" customHeight="1"/>
    <row r="20278" ht="15.75" customHeight="1"/>
    <row r="20280" ht="15.75" customHeight="1"/>
    <row r="20282" ht="15.75" customHeight="1"/>
    <row r="20284" ht="15.75" customHeight="1"/>
    <row r="20286" ht="15.75" customHeight="1"/>
    <row r="20288" ht="15.75" customHeight="1"/>
    <row r="20290" ht="15.75" customHeight="1"/>
    <row r="20292" ht="15.75" customHeight="1"/>
    <row r="20294" ht="15.75" customHeight="1"/>
    <row r="20296" ht="15.75" customHeight="1"/>
    <row r="20298" ht="15.75" customHeight="1"/>
    <row r="20300" ht="15.75" customHeight="1"/>
    <row r="20302" ht="15.75" customHeight="1"/>
    <row r="20304" ht="15.75" customHeight="1"/>
    <row r="20306" ht="15.75" customHeight="1"/>
    <row r="20308" ht="15.75" customHeight="1"/>
    <row r="20310" ht="15.75" customHeight="1"/>
    <row r="20312" ht="15.75" customHeight="1"/>
    <row r="20314" ht="15.75" customHeight="1"/>
    <row r="20316" ht="15.75" customHeight="1"/>
    <row r="20318" ht="15.75" customHeight="1"/>
    <row r="20320" ht="15.75" customHeight="1"/>
    <row r="20322" ht="15.75" customHeight="1"/>
    <row r="20324" ht="15.75" customHeight="1"/>
    <row r="20326" ht="15.75" customHeight="1"/>
    <row r="20328" ht="15.75" customHeight="1"/>
    <row r="20330" ht="15.75" customHeight="1"/>
    <row r="20332" ht="15.75" customHeight="1"/>
    <row r="20334" ht="15.75" customHeight="1"/>
    <row r="20336" ht="15.75" customHeight="1"/>
    <row r="20338" ht="15.75" customHeight="1"/>
    <row r="20340" ht="15.75" customHeight="1"/>
    <row r="20342" ht="15.75" customHeight="1"/>
    <row r="20344" ht="15.75" customHeight="1"/>
    <row r="20346" ht="15.75" customHeight="1"/>
    <row r="20348" ht="15.75" customHeight="1"/>
    <row r="20350" ht="15.75" customHeight="1"/>
    <row r="20352" ht="15.75" customHeight="1"/>
    <row r="20354" ht="15.75" customHeight="1"/>
    <row r="20356" ht="15.75" customHeight="1"/>
    <row r="20358" ht="15.75" customHeight="1"/>
    <row r="20360" ht="15.75" customHeight="1"/>
    <row r="20362" ht="15.75" customHeight="1"/>
    <row r="20364" ht="15.75" customHeight="1"/>
    <row r="20366" ht="15.75" customHeight="1"/>
    <row r="20368" ht="15.75" customHeight="1"/>
    <row r="20370" ht="15.75" customHeight="1"/>
    <row r="20372" ht="15.75" customHeight="1"/>
    <row r="20374" ht="15.75" customHeight="1"/>
    <row r="20376" ht="15.75" customHeight="1"/>
    <row r="20378" ht="15.75" customHeight="1"/>
    <row r="20380" ht="15.75" customHeight="1"/>
    <row r="20382" ht="15.75" customHeight="1"/>
    <row r="20384" ht="15.75" customHeight="1"/>
    <row r="20386" ht="15.75" customHeight="1"/>
    <row r="20388" ht="15.75" customHeight="1"/>
    <row r="20390" ht="15.75" customHeight="1"/>
    <row r="20392" ht="15.75" customHeight="1"/>
    <row r="20394" ht="15.75" customHeight="1"/>
    <row r="20396" ht="15.75" customHeight="1"/>
    <row r="20398" ht="15.75" customHeight="1"/>
    <row r="20400" ht="15.75" customHeight="1"/>
    <row r="20402" ht="15.75" customHeight="1"/>
    <row r="20404" ht="15.75" customHeight="1"/>
    <row r="20406" ht="15.75" customHeight="1"/>
    <row r="20408" ht="15.75" customHeight="1"/>
    <row r="20410" ht="15.75" customHeight="1"/>
    <row r="20412" ht="15.75" customHeight="1"/>
    <row r="20414" ht="15.75" customHeight="1"/>
    <row r="20416" ht="15.75" customHeight="1"/>
    <row r="20418" ht="15.75" customHeight="1"/>
    <row r="20420" ht="15.75" customHeight="1"/>
    <row r="20422" ht="15.75" customHeight="1"/>
    <row r="20424" ht="15.75" customHeight="1"/>
    <row r="20426" ht="15.75" customHeight="1"/>
    <row r="20428" ht="15.75" customHeight="1"/>
    <row r="20430" ht="15.75" customHeight="1"/>
    <row r="20432" ht="15.75" customHeight="1"/>
    <row r="20434" ht="15.75" customHeight="1"/>
    <row r="20436" ht="15.75" customHeight="1"/>
    <row r="20438" ht="15.75" customHeight="1"/>
    <row r="20440" ht="15.75" customHeight="1"/>
    <row r="20442" ht="15.75" customHeight="1"/>
    <row r="20444" ht="15.75" customHeight="1"/>
    <row r="20446" ht="15.75" customHeight="1"/>
    <row r="20448" ht="15.75" customHeight="1"/>
    <row r="20450" ht="15.75" customHeight="1"/>
    <row r="20452" ht="15.75" customHeight="1"/>
    <row r="20454" ht="15.75" customHeight="1"/>
    <row r="20456" ht="15.75" customHeight="1"/>
    <row r="20458" ht="15.75" customHeight="1"/>
    <row r="20460" ht="15.75" customHeight="1"/>
    <row r="20462" ht="15.75" customHeight="1"/>
    <row r="20464" ht="15.75" customHeight="1"/>
    <row r="20466" ht="15.75" customHeight="1"/>
    <row r="20468" ht="15.75" customHeight="1"/>
    <row r="20470" ht="15.75" customHeight="1"/>
    <row r="20472" ht="15.75" customHeight="1"/>
    <row r="20474" ht="15.75" customHeight="1"/>
    <row r="20476" ht="15.75" customHeight="1"/>
    <row r="20478" ht="15.75" customHeight="1"/>
    <row r="20480" ht="15.75" customHeight="1"/>
    <row r="20482" ht="15.75" customHeight="1"/>
    <row r="20484" ht="15.75" customHeight="1"/>
    <row r="20486" ht="15.75" customHeight="1"/>
    <row r="20488" ht="15.75" customHeight="1"/>
    <row r="20490" ht="15.75" customHeight="1"/>
    <row r="20492" ht="15.75" customHeight="1"/>
    <row r="20494" ht="15.75" customHeight="1"/>
    <row r="20496" ht="15.75" customHeight="1"/>
    <row r="20498" ht="15.75" customHeight="1"/>
    <row r="20500" ht="15.75" customHeight="1"/>
    <row r="20502" ht="15.75" customHeight="1"/>
    <row r="20504" ht="15.75" customHeight="1"/>
    <row r="20506" ht="15.75" customHeight="1"/>
    <row r="20508" ht="15.75" customHeight="1"/>
    <row r="20510" ht="15.75" customHeight="1"/>
    <row r="20512" ht="15.75" customHeight="1"/>
    <row r="20514" ht="15.75" customHeight="1"/>
    <row r="20516" ht="15.75" customHeight="1"/>
    <row r="20518" ht="15.75" customHeight="1"/>
    <row r="20520" ht="15.75" customHeight="1"/>
    <row r="20522" ht="15.75" customHeight="1"/>
    <row r="20524" ht="15.75" customHeight="1"/>
    <row r="20526" ht="15.75" customHeight="1"/>
    <row r="20528" ht="15.75" customHeight="1"/>
    <row r="20530" ht="15.75" customHeight="1"/>
    <row r="20532" ht="15.75" customHeight="1"/>
    <row r="20534" ht="15.75" customHeight="1"/>
    <row r="20536" ht="15.75" customHeight="1"/>
    <row r="20538" ht="15.75" customHeight="1"/>
    <row r="20540" ht="15.75" customHeight="1"/>
    <row r="20542" ht="15.75" customHeight="1"/>
    <row r="20544" ht="15.75" customHeight="1"/>
    <row r="20546" ht="15.75" customHeight="1"/>
    <row r="20548" ht="15.75" customHeight="1"/>
    <row r="20550" ht="15.75" customHeight="1"/>
    <row r="20552" ht="15.75" customHeight="1"/>
    <row r="20554" ht="15.75" customHeight="1"/>
    <row r="20556" ht="15.75" customHeight="1"/>
    <row r="20558" ht="15.75" customHeight="1"/>
    <row r="20560" ht="15.75" customHeight="1"/>
    <row r="20562" ht="15.75" customHeight="1"/>
    <row r="20564" ht="15.75" customHeight="1"/>
    <row r="20566" ht="15.75" customHeight="1"/>
    <row r="20568" ht="15.75" customHeight="1"/>
    <row r="20570" ht="15.75" customHeight="1"/>
    <row r="20572" ht="15.75" customHeight="1"/>
    <row r="20574" ht="15.75" customHeight="1"/>
    <row r="20576" ht="15.75" customHeight="1"/>
    <row r="20578" ht="15.75" customHeight="1"/>
    <row r="20580" ht="15.75" customHeight="1"/>
    <row r="20582" ht="15.75" customHeight="1"/>
    <row r="20584" ht="15.75" customHeight="1"/>
    <row r="20586" ht="15.75" customHeight="1"/>
    <row r="20588" ht="15.75" customHeight="1"/>
    <row r="20590" ht="15.75" customHeight="1"/>
    <row r="20592" ht="15.75" customHeight="1"/>
    <row r="20594" ht="15.75" customHeight="1"/>
    <row r="20596" ht="15.75" customHeight="1"/>
    <row r="20598" ht="15.75" customHeight="1"/>
    <row r="20600" ht="15.75" customHeight="1"/>
    <row r="20602" ht="15.75" customHeight="1"/>
    <row r="20604" ht="15.75" customHeight="1"/>
    <row r="20606" ht="15.75" customHeight="1"/>
    <row r="20608" ht="15.75" customHeight="1"/>
    <row r="20610" ht="15.75" customHeight="1"/>
    <row r="20612" ht="15.75" customHeight="1"/>
    <row r="20614" ht="15.75" customHeight="1"/>
    <row r="20616" ht="15.75" customHeight="1"/>
    <row r="20618" ht="15.75" customHeight="1"/>
    <row r="20620" ht="15.75" customHeight="1"/>
    <row r="20622" ht="15.75" customHeight="1"/>
    <row r="20624" ht="15.75" customHeight="1"/>
    <row r="20626" ht="15.75" customHeight="1"/>
    <row r="20628" ht="15.75" customHeight="1"/>
    <row r="20630" ht="15.75" customHeight="1"/>
    <row r="20632" ht="15.75" customHeight="1"/>
    <row r="20634" ht="15.75" customHeight="1"/>
    <row r="20636" ht="15.75" customHeight="1"/>
    <row r="20638" ht="15.75" customHeight="1"/>
    <row r="20640" ht="15.75" customHeight="1"/>
    <row r="20642" ht="15.75" customHeight="1"/>
    <row r="20644" ht="15.75" customHeight="1"/>
    <row r="20646" ht="15.75" customHeight="1"/>
    <row r="20648" ht="15.75" customHeight="1"/>
    <row r="20650" ht="15.75" customHeight="1"/>
    <row r="20652" ht="15.75" customHeight="1"/>
    <row r="20654" ht="15.75" customHeight="1"/>
    <row r="20656" ht="15.75" customHeight="1"/>
    <row r="20658" ht="15.75" customHeight="1"/>
    <row r="20660" ht="15.75" customHeight="1"/>
    <row r="20662" ht="15.75" customHeight="1"/>
    <row r="20664" ht="15.75" customHeight="1"/>
    <row r="20666" ht="15.75" customHeight="1"/>
    <row r="20668" ht="15.75" customHeight="1"/>
    <row r="20670" ht="15.75" customHeight="1"/>
    <row r="20672" ht="15.75" customHeight="1"/>
    <row r="20674" ht="15.75" customHeight="1"/>
    <row r="20676" ht="15.75" customHeight="1"/>
    <row r="20678" ht="15.75" customHeight="1"/>
    <row r="20680" ht="15.75" customHeight="1"/>
    <row r="20682" ht="15.75" customHeight="1"/>
    <row r="20684" ht="15.75" customHeight="1"/>
    <row r="20686" ht="15.75" customHeight="1"/>
    <row r="20688" ht="15.75" customHeight="1"/>
    <row r="20690" ht="15.75" customHeight="1"/>
    <row r="20692" ht="15.75" customHeight="1"/>
    <row r="20694" ht="15.75" customHeight="1"/>
    <row r="20696" ht="15.75" customHeight="1"/>
    <row r="20698" ht="15.75" customHeight="1"/>
    <row r="20700" ht="15.75" customHeight="1"/>
    <row r="20702" ht="15.75" customHeight="1"/>
    <row r="20704" ht="15.75" customHeight="1"/>
    <row r="20706" ht="15.75" customHeight="1"/>
    <row r="20708" ht="15.75" customHeight="1"/>
    <row r="20710" ht="15.75" customHeight="1"/>
    <row r="20712" ht="15.75" customHeight="1"/>
    <row r="20714" ht="15.75" customHeight="1"/>
    <row r="20716" ht="15.75" customHeight="1"/>
    <row r="20718" ht="15.75" customHeight="1"/>
    <row r="20720" ht="15.75" customHeight="1"/>
    <row r="20722" ht="15.75" customHeight="1"/>
    <row r="20724" ht="15.75" customHeight="1"/>
    <row r="20726" ht="15.75" customHeight="1"/>
    <row r="20728" ht="15.75" customHeight="1"/>
    <row r="20730" ht="15.75" customHeight="1"/>
    <row r="20732" ht="15.75" customHeight="1"/>
    <row r="20734" ht="15.75" customHeight="1"/>
    <row r="20736" ht="15.75" customHeight="1"/>
    <row r="20738" ht="15.75" customHeight="1"/>
    <row r="20740" ht="15.75" customHeight="1"/>
    <row r="20742" ht="15.75" customHeight="1"/>
    <row r="20744" ht="15.75" customHeight="1"/>
    <row r="20746" ht="15.75" customHeight="1"/>
    <row r="20748" ht="15.75" customHeight="1"/>
    <row r="20750" ht="15.75" customHeight="1"/>
    <row r="20752" ht="15.75" customHeight="1"/>
    <row r="20754" ht="15.75" customHeight="1"/>
    <row r="20756" ht="15.75" customHeight="1"/>
    <row r="20758" ht="15.75" customHeight="1"/>
    <row r="20760" ht="15.75" customHeight="1"/>
    <row r="20762" ht="15.75" customHeight="1"/>
    <row r="20764" ht="15.75" customHeight="1"/>
    <row r="20766" ht="15.75" customHeight="1"/>
    <row r="20768" ht="15.75" customHeight="1"/>
    <row r="20770" ht="15.75" customHeight="1"/>
    <row r="20772" ht="15.75" customHeight="1"/>
    <row r="20774" ht="15.75" customHeight="1"/>
    <row r="20776" ht="15.75" customHeight="1"/>
    <row r="20778" ht="15.75" customHeight="1"/>
    <row r="20780" ht="15.75" customHeight="1"/>
    <row r="20782" ht="15.75" customHeight="1"/>
    <row r="20784" ht="15.75" customHeight="1"/>
    <row r="20786" ht="15.75" customHeight="1"/>
    <row r="20788" ht="15.75" customHeight="1"/>
    <row r="20790" ht="15.75" customHeight="1"/>
    <row r="20792" ht="15.75" customHeight="1"/>
    <row r="20794" ht="15.75" customHeight="1"/>
    <row r="20796" ht="15.75" customHeight="1"/>
    <row r="20798" ht="15.75" customHeight="1"/>
    <row r="20800" ht="15.75" customHeight="1"/>
    <row r="20802" ht="15.75" customHeight="1"/>
    <row r="20804" ht="15.75" customHeight="1"/>
    <row r="20806" ht="15.75" customHeight="1"/>
    <row r="20808" ht="15.75" customHeight="1"/>
    <row r="20810" ht="15.75" customHeight="1"/>
    <row r="20812" ht="15.75" customHeight="1"/>
    <row r="20814" ht="15.75" customHeight="1"/>
    <row r="20816" ht="15.75" customHeight="1"/>
    <row r="20818" ht="15.75" customHeight="1"/>
    <row r="20820" ht="15.75" customHeight="1"/>
    <row r="20822" ht="15.75" customHeight="1"/>
    <row r="20824" ht="15.75" customHeight="1"/>
    <row r="20826" ht="15.75" customHeight="1"/>
    <row r="20828" ht="15.75" customHeight="1"/>
    <row r="20830" ht="15.75" customHeight="1"/>
    <row r="20832" ht="15.75" customHeight="1"/>
    <row r="20834" ht="15.75" customHeight="1"/>
    <row r="20836" ht="15.75" customHeight="1"/>
    <row r="20838" ht="15.75" customHeight="1"/>
    <row r="20840" ht="15.75" customHeight="1"/>
    <row r="20842" ht="15.75" customHeight="1"/>
    <row r="20844" ht="15.75" customHeight="1"/>
    <row r="20846" ht="15.75" customHeight="1"/>
    <row r="20848" ht="15.75" customHeight="1"/>
    <row r="20850" ht="15.75" customHeight="1"/>
    <row r="20852" ht="15.75" customHeight="1"/>
    <row r="20854" ht="15.75" customHeight="1"/>
    <row r="20856" ht="15.75" customHeight="1"/>
    <row r="20858" ht="15.75" customHeight="1"/>
    <row r="20860" ht="15.75" customHeight="1"/>
    <row r="20862" ht="15.75" customHeight="1"/>
    <row r="20864" ht="15.75" customHeight="1"/>
    <row r="20866" ht="15.75" customHeight="1"/>
    <row r="20868" ht="15.75" customHeight="1"/>
    <row r="20870" ht="15.75" customHeight="1"/>
    <row r="20872" ht="15.75" customHeight="1"/>
    <row r="20874" ht="15.75" customHeight="1"/>
    <row r="20876" ht="15.75" customHeight="1"/>
    <row r="20878" ht="15.75" customHeight="1"/>
    <row r="20880" ht="15.75" customHeight="1"/>
    <row r="20882" ht="15.75" customHeight="1"/>
    <row r="20884" ht="15.75" customHeight="1"/>
    <row r="20886" ht="15.75" customHeight="1"/>
    <row r="20888" ht="15.75" customHeight="1"/>
    <row r="20890" ht="15.75" customHeight="1"/>
    <row r="20892" ht="15.75" customHeight="1"/>
    <row r="20894" ht="15.75" customHeight="1"/>
    <row r="20896" ht="15.75" customHeight="1"/>
    <row r="20898" ht="15.75" customHeight="1"/>
    <row r="20900" ht="15.75" customHeight="1"/>
    <row r="20902" ht="15.75" customHeight="1"/>
    <row r="20904" ht="15.75" customHeight="1"/>
    <row r="20906" ht="15.75" customHeight="1"/>
    <row r="20908" ht="15.75" customHeight="1"/>
    <row r="20910" ht="15.75" customHeight="1"/>
    <row r="20912" ht="15.75" customHeight="1"/>
    <row r="20914" ht="15.75" customHeight="1"/>
    <row r="20916" ht="15.75" customHeight="1"/>
    <row r="20918" ht="15.75" customHeight="1"/>
    <row r="20920" ht="15.75" customHeight="1"/>
    <row r="20922" ht="15.75" customHeight="1"/>
    <row r="20924" ht="15.75" customHeight="1"/>
    <row r="20926" ht="15.75" customHeight="1"/>
    <row r="20928" ht="15.75" customHeight="1"/>
    <row r="20930" ht="15.75" customHeight="1"/>
    <row r="20932" ht="15.75" customHeight="1"/>
    <row r="20934" ht="15.75" customHeight="1"/>
    <row r="20936" ht="15.75" customHeight="1"/>
    <row r="20938" ht="15.75" customHeight="1"/>
    <row r="20940" ht="15.75" customHeight="1"/>
    <row r="20942" ht="15.75" customHeight="1"/>
    <row r="20944" ht="15.75" customHeight="1"/>
    <row r="20946" ht="15.75" customHeight="1"/>
    <row r="20948" ht="15.75" customHeight="1"/>
    <row r="20950" ht="15.75" customHeight="1"/>
    <row r="20952" ht="15.75" customHeight="1"/>
    <row r="20954" ht="15.75" customHeight="1"/>
    <row r="20956" ht="15.75" customHeight="1"/>
    <row r="20958" ht="15.75" customHeight="1"/>
    <row r="20960" ht="15.75" customHeight="1"/>
    <row r="20962" ht="15.75" customHeight="1"/>
    <row r="20964" ht="15.75" customHeight="1"/>
    <row r="20966" ht="15.75" customHeight="1"/>
    <row r="20968" ht="15.75" customHeight="1"/>
    <row r="20970" ht="15.75" customHeight="1"/>
    <row r="20972" ht="15.75" customHeight="1"/>
    <row r="20974" ht="15.75" customHeight="1"/>
    <row r="20976" ht="15.75" customHeight="1"/>
    <row r="20978" ht="15.75" customHeight="1"/>
    <row r="20980" ht="15.75" customHeight="1"/>
    <row r="20982" ht="15.75" customHeight="1"/>
    <row r="20984" ht="15.75" customHeight="1"/>
    <row r="20986" ht="15.75" customHeight="1"/>
    <row r="20988" ht="15.75" customHeight="1"/>
    <row r="20990" ht="15.75" customHeight="1"/>
    <row r="20992" ht="15.75" customHeight="1"/>
    <row r="20994" ht="15.75" customHeight="1"/>
    <row r="20996" ht="15.75" customHeight="1"/>
    <row r="20998" ht="15.75" customHeight="1"/>
    <row r="21000" ht="15.75" customHeight="1"/>
    <row r="21002" ht="15.75" customHeight="1"/>
    <row r="21004" ht="15.75" customHeight="1"/>
    <row r="21006" ht="15.75" customHeight="1"/>
    <row r="21008" ht="15.75" customHeight="1"/>
    <row r="21010" ht="15.75" customHeight="1"/>
    <row r="21012" ht="15.75" customHeight="1"/>
    <row r="21014" ht="15.75" customHeight="1"/>
    <row r="21016" ht="15.75" customHeight="1"/>
    <row r="21018" ht="15.75" customHeight="1"/>
    <row r="21020" ht="15.75" customHeight="1"/>
    <row r="21022" ht="15.75" customHeight="1"/>
    <row r="21024" ht="15.75" customHeight="1"/>
    <row r="21026" ht="15.75" customHeight="1"/>
    <row r="21028" ht="15.75" customHeight="1"/>
    <row r="21030" ht="15.75" customHeight="1"/>
    <row r="21032" ht="15.75" customHeight="1"/>
    <row r="21034" ht="15.75" customHeight="1"/>
    <row r="21036" ht="15.75" customHeight="1"/>
    <row r="21038" ht="15.75" customHeight="1"/>
    <row r="21040" ht="15.75" customHeight="1"/>
    <row r="21042" ht="15.75" customHeight="1"/>
    <row r="21044" ht="15.75" customHeight="1"/>
    <row r="21046" ht="15.75" customHeight="1"/>
    <row r="21048" ht="15.75" customHeight="1"/>
    <row r="21050" ht="15.75" customHeight="1"/>
    <row r="21052" ht="15.75" customHeight="1"/>
    <row r="21054" ht="15.75" customHeight="1"/>
    <row r="21056" ht="15.75" customHeight="1"/>
    <row r="21058" ht="15.75" customHeight="1"/>
    <row r="21060" ht="15.75" customHeight="1"/>
    <row r="21062" ht="15.75" customHeight="1"/>
    <row r="21064" ht="15.75" customHeight="1"/>
    <row r="21066" ht="15.75" customHeight="1"/>
    <row r="21068" ht="15.75" customHeight="1"/>
    <row r="21070" ht="15.75" customHeight="1"/>
    <row r="21072" ht="15.75" customHeight="1"/>
    <row r="21074" ht="15.75" customHeight="1"/>
    <row r="21076" ht="15.75" customHeight="1"/>
    <row r="21078" ht="15.75" customHeight="1"/>
    <row r="21080" ht="15.75" customHeight="1"/>
    <row r="21082" ht="15.75" customHeight="1"/>
    <row r="21084" ht="15.75" customHeight="1"/>
    <row r="21086" ht="15.75" customHeight="1"/>
    <row r="21088" ht="15.75" customHeight="1"/>
    <row r="21090" ht="15.75" customHeight="1"/>
    <row r="21092" ht="15.75" customHeight="1"/>
    <row r="21094" ht="15.75" customHeight="1"/>
    <row r="21096" ht="15.75" customHeight="1"/>
    <row r="21098" ht="15.75" customHeight="1"/>
    <row r="21100" ht="15.75" customHeight="1"/>
    <row r="21102" ht="15.75" customHeight="1"/>
    <row r="21104" ht="15.75" customHeight="1"/>
    <row r="21106" ht="15.75" customHeight="1"/>
    <row r="21108" ht="15.75" customHeight="1"/>
    <row r="21110" ht="15.75" customHeight="1"/>
    <row r="21112" ht="15.75" customHeight="1"/>
    <row r="21114" ht="15.75" customHeight="1"/>
    <row r="21116" ht="15.75" customHeight="1"/>
    <row r="21118" ht="15.75" customHeight="1"/>
    <row r="21120" ht="15.75" customHeight="1"/>
    <row r="21122" ht="15.75" customHeight="1"/>
    <row r="21124" ht="15.75" customHeight="1"/>
    <row r="21126" ht="15.75" customHeight="1"/>
    <row r="21128" ht="15.75" customHeight="1"/>
    <row r="21130" ht="15.75" customHeight="1"/>
    <row r="21132" ht="15.75" customHeight="1"/>
    <row r="21134" ht="15.75" customHeight="1"/>
    <row r="21136" ht="15.75" customHeight="1"/>
    <row r="21138" ht="15.75" customHeight="1"/>
    <row r="21140" ht="15.75" customHeight="1"/>
    <row r="21142" ht="15.75" customHeight="1"/>
    <row r="21144" ht="15.75" customHeight="1"/>
    <row r="21146" ht="15.75" customHeight="1"/>
    <row r="21148" ht="15.75" customHeight="1"/>
    <row r="21150" ht="15.75" customHeight="1"/>
    <row r="21152" ht="15.75" customHeight="1"/>
    <row r="21154" ht="15.75" customHeight="1"/>
    <row r="21156" ht="15.75" customHeight="1"/>
    <row r="21158" ht="15.75" customHeight="1"/>
    <row r="21160" ht="15.75" customHeight="1"/>
    <row r="21162" ht="15.75" customHeight="1"/>
    <row r="21164" ht="15.75" customHeight="1"/>
    <row r="21166" ht="15.75" customHeight="1"/>
    <row r="21168" ht="15.75" customHeight="1"/>
    <row r="21170" ht="15.75" customHeight="1"/>
    <row r="21172" ht="15.75" customHeight="1"/>
    <row r="21174" ht="15.75" customHeight="1"/>
    <row r="21176" ht="15.75" customHeight="1"/>
    <row r="21178" ht="15.75" customHeight="1"/>
    <row r="21180" ht="15.75" customHeight="1"/>
    <row r="21182" ht="15.75" customHeight="1"/>
    <row r="21184" ht="15.75" customHeight="1"/>
    <row r="21186" ht="15.75" customHeight="1"/>
    <row r="21188" ht="15.75" customHeight="1"/>
    <row r="21190" ht="15.75" customHeight="1"/>
    <row r="21192" ht="15.75" customHeight="1"/>
    <row r="21194" ht="15.75" customHeight="1"/>
    <row r="21196" ht="15.75" customHeight="1"/>
    <row r="21198" ht="15.75" customHeight="1"/>
    <row r="21200" ht="15.75" customHeight="1"/>
    <row r="21202" ht="15.75" customHeight="1"/>
    <row r="21204" ht="15.75" customHeight="1"/>
    <row r="21206" ht="15.75" customHeight="1"/>
    <row r="21208" ht="15.75" customHeight="1"/>
    <row r="21210" ht="15.75" customHeight="1"/>
    <row r="21212" ht="15.75" customHeight="1"/>
    <row r="21214" ht="15.75" customHeight="1"/>
    <row r="21216" ht="15.75" customHeight="1"/>
    <row r="21218" ht="15.75" customHeight="1"/>
    <row r="21220" ht="15.75" customHeight="1"/>
    <row r="21222" ht="15.75" customHeight="1"/>
    <row r="21224" ht="15.75" customHeight="1"/>
    <row r="21226" ht="15.75" customHeight="1"/>
    <row r="21228" ht="15.75" customHeight="1"/>
    <row r="21230" ht="15.75" customHeight="1"/>
    <row r="21232" ht="15.75" customHeight="1"/>
    <row r="21234" ht="15.75" customHeight="1"/>
    <row r="21236" ht="15.75" customHeight="1"/>
    <row r="21238" ht="15.75" customHeight="1"/>
    <row r="21240" ht="15.75" customHeight="1"/>
    <row r="21242" ht="15.75" customHeight="1"/>
    <row r="21244" ht="15.75" customHeight="1"/>
    <row r="21246" ht="15.75" customHeight="1"/>
    <row r="21248" ht="15.75" customHeight="1"/>
    <row r="21250" ht="15.75" customHeight="1"/>
    <row r="21252" ht="15.75" customHeight="1"/>
    <row r="21254" ht="15.75" customHeight="1"/>
    <row r="21256" ht="15.75" customHeight="1"/>
    <row r="21258" ht="15.75" customHeight="1"/>
    <row r="21260" ht="15.75" customHeight="1"/>
    <row r="21262" ht="15.75" customHeight="1"/>
    <row r="21264" ht="15.75" customHeight="1"/>
    <row r="21266" ht="15.75" customHeight="1"/>
    <row r="21268" ht="15.75" customHeight="1"/>
    <row r="21270" ht="15.75" customHeight="1"/>
    <row r="21272" ht="15.75" customHeight="1"/>
    <row r="21274" ht="15.75" customHeight="1"/>
    <row r="21276" ht="15.75" customHeight="1"/>
    <row r="21278" ht="15.75" customHeight="1"/>
    <row r="21280" ht="15.75" customHeight="1"/>
    <row r="21282" ht="15.75" customHeight="1"/>
    <row r="21284" ht="15.75" customHeight="1"/>
    <row r="21286" ht="15.75" customHeight="1"/>
    <row r="21288" ht="15.75" customHeight="1"/>
    <row r="21290" ht="15.75" customHeight="1"/>
    <row r="21292" ht="15.75" customHeight="1"/>
    <row r="21294" ht="15.75" customHeight="1"/>
    <row r="21296" ht="15.75" customHeight="1"/>
    <row r="21298" ht="15.75" customHeight="1"/>
    <row r="21300" ht="15.75" customHeight="1"/>
    <row r="21302" ht="15.75" customHeight="1"/>
    <row r="21304" ht="15.75" customHeight="1"/>
    <row r="21306" ht="15.75" customHeight="1"/>
    <row r="21308" ht="15.75" customHeight="1"/>
    <row r="21310" ht="15.75" customHeight="1"/>
    <row r="21312" ht="15.75" customHeight="1"/>
    <row r="21314" ht="15.75" customHeight="1"/>
    <row r="21316" ht="15.75" customHeight="1"/>
    <row r="21318" ht="15.75" customHeight="1"/>
    <row r="21320" ht="15.75" customHeight="1"/>
    <row r="21322" ht="15.75" customHeight="1"/>
    <row r="21324" ht="15.75" customHeight="1"/>
    <row r="21326" ht="15.75" customHeight="1"/>
    <row r="21328" ht="15.75" customHeight="1"/>
    <row r="21330" ht="15.75" customHeight="1"/>
    <row r="21332" ht="15.75" customHeight="1"/>
    <row r="21334" ht="15.75" customHeight="1"/>
    <row r="21336" ht="15.75" customHeight="1"/>
    <row r="21338" ht="15.75" customHeight="1"/>
    <row r="21340" ht="15.75" customHeight="1"/>
    <row r="21342" ht="15.75" customHeight="1"/>
    <row r="21344" ht="15.75" customHeight="1"/>
    <row r="21346" ht="15.75" customHeight="1"/>
    <row r="21348" ht="15.75" customHeight="1"/>
    <row r="21350" ht="15.75" customHeight="1"/>
    <row r="21352" ht="15.75" customHeight="1"/>
    <row r="21354" ht="15.75" customHeight="1"/>
    <row r="21356" ht="15.75" customHeight="1"/>
    <row r="21358" ht="15.75" customHeight="1"/>
    <row r="21360" ht="15.75" customHeight="1"/>
    <row r="21362" ht="15.75" customHeight="1"/>
    <row r="21364" ht="15.75" customHeight="1"/>
    <row r="21366" ht="15.75" customHeight="1"/>
    <row r="21368" ht="15.75" customHeight="1"/>
    <row r="21370" ht="15.75" customHeight="1"/>
    <row r="21372" ht="15.75" customHeight="1"/>
    <row r="21374" ht="15.75" customHeight="1"/>
    <row r="21376" ht="15.75" customHeight="1"/>
    <row r="21378" ht="15.75" customHeight="1"/>
    <row r="21380" ht="15.75" customHeight="1"/>
    <row r="21382" ht="15.75" customHeight="1"/>
    <row r="21384" ht="15.75" customHeight="1"/>
    <row r="21386" ht="15.75" customHeight="1"/>
    <row r="21388" ht="15.75" customHeight="1"/>
    <row r="21390" ht="15.75" customHeight="1"/>
    <row r="21392" ht="15.75" customHeight="1"/>
    <row r="21394" ht="15.75" customHeight="1"/>
    <row r="21396" ht="15.75" customHeight="1"/>
    <row r="21398" ht="15.75" customHeight="1"/>
    <row r="21400" ht="15.75" customHeight="1"/>
    <row r="21402" ht="15.75" customHeight="1"/>
    <row r="21404" ht="15.75" customHeight="1"/>
    <row r="21406" ht="15.75" customHeight="1"/>
    <row r="21408" ht="15.75" customHeight="1"/>
    <row r="21410" ht="15.75" customHeight="1"/>
    <row r="21412" ht="15.75" customHeight="1"/>
    <row r="21414" ht="15.75" customHeight="1"/>
    <row r="21416" ht="15.75" customHeight="1"/>
    <row r="21418" ht="15.75" customHeight="1"/>
    <row r="21420" ht="15.75" customHeight="1"/>
    <row r="21422" ht="15.75" customHeight="1"/>
    <row r="21424" ht="15.75" customHeight="1"/>
    <row r="21426" ht="15.75" customHeight="1"/>
    <row r="21428" ht="15.75" customHeight="1"/>
    <row r="21430" ht="15.75" customHeight="1"/>
    <row r="21432" ht="15.75" customHeight="1"/>
    <row r="21434" ht="15.75" customHeight="1"/>
    <row r="21436" ht="15.75" customHeight="1"/>
    <row r="21438" ht="15.75" customHeight="1"/>
    <row r="21440" ht="15.75" customHeight="1"/>
    <row r="21442" ht="15.75" customHeight="1"/>
    <row r="21444" ht="15.75" customHeight="1"/>
    <row r="21446" ht="15.75" customHeight="1"/>
    <row r="21448" ht="15.75" customHeight="1"/>
    <row r="21450" ht="15.75" customHeight="1"/>
    <row r="21452" ht="15.75" customHeight="1"/>
    <row r="21454" ht="15.75" customHeight="1"/>
    <row r="21456" ht="15.75" customHeight="1"/>
    <row r="21458" ht="15.75" customHeight="1"/>
    <row r="21460" ht="15.75" customHeight="1"/>
    <row r="21462" ht="15.75" customHeight="1"/>
    <row r="21464" ht="15.75" customHeight="1"/>
    <row r="21466" ht="15.75" customHeight="1"/>
    <row r="21468" ht="15.75" customHeight="1"/>
    <row r="21470" ht="15.75" customHeight="1"/>
    <row r="21472" ht="15.75" customHeight="1"/>
    <row r="21474" ht="15.75" customHeight="1"/>
    <row r="21476" ht="15.75" customHeight="1"/>
    <row r="21478" ht="15.75" customHeight="1"/>
    <row r="21480" ht="15.75" customHeight="1"/>
    <row r="21482" ht="15.75" customHeight="1"/>
    <row r="21484" ht="15.75" customHeight="1"/>
    <row r="21486" ht="15.75" customHeight="1"/>
    <row r="21488" ht="15.75" customHeight="1"/>
    <row r="21490" ht="15.75" customHeight="1"/>
    <row r="21492" ht="15.75" customHeight="1"/>
    <row r="21494" ht="15.75" customHeight="1"/>
    <row r="21496" ht="15.75" customHeight="1"/>
    <row r="21498" ht="15.75" customHeight="1"/>
    <row r="21500" ht="15.75" customHeight="1"/>
    <row r="21502" ht="15.75" customHeight="1"/>
    <row r="21504" ht="15.75" customHeight="1"/>
    <row r="21506" ht="15.75" customHeight="1"/>
    <row r="21508" ht="15.75" customHeight="1"/>
    <row r="21510" ht="15.75" customHeight="1"/>
    <row r="21512" ht="15.75" customHeight="1"/>
    <row r="21514" ht="15.75" customHeight="1"/>
    <row r="21516" ht="15.75" customHeight="1"/>
    <row r="21518" ht="15.75" customHeight="1"/>
    <row r="21520" ht="15.75" customHeight="1"/>
    <row r="21522" ht="15.75" customHeight="1"/>
    <row r="21524" ht="15.75" customHeight="1"/>
    <row r="21526" ht="15.75" customHeight="1"/>
    <row r="21528" ht="15.75" customHeight="1"/>
    <row r="21530" ht="15.75" customHeight="1"/>
    <row r="21532" ht="15.75" customHeight="1"/>
    <row r="21534" ht="15.75" customHeight="1"/>
    <row r="21536" ht="15.75" customHeight="1"/>
    <row r="21538" ht="15.75" customHeight="1"/>
    <row r="21540" ht="15.75" customHeight="1"/>
    <row r="21542" ht="15.75" customHeight="1"/>
    <row r="21544" ht="15.75" customHeight="1"/>
    <row r="21546" ht="15.75" customHeight="1"/>
    <row r="21548" ht="15.75" customHeight="1"/>
    <row r="21550" ht="15.75" customHeight="1"/>
    <row r="21552" ht="15.75" customHeight="1"/>
    <row r="21554" ht="15.75" customHeight="1"/>
    <row r="21556" ht="15.75" customHeight="1"/>
    <row r="21558" ht="15.75" customHeight="1"/>
    <row r="21560" ht="15.75" customHeight="1"/>
    <row r="21562" ht="15.75" customHeight="1"/>
    <row r="21564" ht="15.75" customHeight="1"/>
    <row r="21566" ht="15.75" customHeight="1"/>
    <row r="21568" ht="15.75" customHeight="1"/>
    <row r="21570" ht="15.75" customHeight="1"/>
    <row r="21572" ht="15.75" customHeight="1"/>
    <row r="21574" ht="15.75" customHeight="1"/>
    <row r="21576" ht="15.75" customHeight="1"/>
    <row r="21578" ht="15.75" customHeight="1"/>
    <row r="21580" ht="15.75" customHeight="1"/>
    <row r="21582" ht="15.75" customHeight="1"/>
    <row r="21584" ht="15.75" customHeight="1"/>
    <row r="21586" ht="15.75" customHeight="1"/>
    <row r="21588" ht="15.75" customHeight="1"/>
    <row r="21590" ht="15.75" customHeight="1"/>
    <row r="21592" ht="15.75" customHeight="1"/>
    <row r="21594" ht="15.75" customHeight="1"/>
    <row r="21596" ht="15.75" customHeight="1"/>
    <row r="21598" ht="15.75" customHeight="1"/>
    <row r="21600" ht="15.75" customHeight="1"/>
    <row r="21602" ht="15.75" customHeight="1"/>
    <row r="21604" ht="15.75" customHeight="1"/>
    <row r="21606" ht="15.75" customHeight="1"/>
    <row r="21608" ht="15.75" customHeight="1"/>
    <row r="21610" ht="15.75" customHeight="1"/>
    <row r="21612" ht="15.75" customHeight="1"/>
    <row r="21614" ht="15.75" customHeight="1"/>
    <row r="21616" ht="15.75" customHeight="1"/>
    <row r="21618" ht="15.75" customHeight="1"/>
    <row r="21620" ht="15.75" customHeight="1"/>
    <row r="21622" ht="15.75" customHeight="1"/>
    <row r="21624" ht="15.75" customHeight="1"/>
    <row r="21626" ht="15.75" customHeight="1"/>
    <row r="21628" ht="15.75" customHeight="1"/>
    <row r="21630" ht="15.75" customHeight="1"/>
    <row r="21632" ht="15.75" customHeight="1"/>
    <row r="21634" ht="15.75" customHeight="1"/>
    <row r="21636" ht="15.75" customHeight="1"/>
    <row r="21638" ht="15.75" customHeight="1"/>
    <row r="21640" ht="15.75" customHeight="1"/>
    <row r="21642" ht="15.75" customHeight="1"/>
    <row r="21644" ht="15.75" customHeight="1"/>
    <row r="21646" ht="15.75" customHeight="1"/>
    <row r="21648" ht="15.75" customHeight="1"/>
    <row r="21650" ht="15.75" customHeight="1"/>
    <row r="21652" ht="15.75" customHeight="1"/>
    <row r="21654" ht="15.75" customHeight="1"/>
    <row r="21656" ht="15.75" customHeight="1"/>
    <row r="21658" ht="15.75" customHeight="1"/>
    <row r="21660" ht="15.75" customHeight="1"/>
    <row r="21662" ht="15.75" customHeight="1"/>
    <row r="21664" ht="15.75" customHeight="1"/>
    <row r="21666" ht="15.75" customHeight="1"/>
    <row r="21668" ht="15.75" customHeight="1"/>
    <row r="21670" ht="15.75" customHeight="1"/>
    <row r="21672" ht="15.75" customHeight="1"/>
    <row r="21674" ht="15.75" customHeight="1"/>
    <row r="21676" ht="15.75" customHeight="1"/>
    <row r="21678" ht="15.75" customHeight="1"/>
    <row r="21680" ht="15.75" customHeight="1"/>
    <row r="21682" ht="15.75" customHeight="1"/>
    <row r="21684" ht="15.75" customHeight="1"/>
    <row r="21686" ht="15.75" customHeight="1"/>
    <row r="21688" ht="15.75" customHeight="1"/>
    <row r="21690" ht="15.75" customHeight="1"/>
    <row r="21692" ht="15.75" customHeight="1"/>
    <row r="21694" ht="15.75" customHeight="1"/>
    <row r="21696" ht="15.75" customHeight="1"/>
    <row r="21698" ht="15.75" customHeight="1"/>
    <row r="21700" ht="15.75" customHeight="1"/>
    <row r="21702" ht="15.75" customHeight="1"/>
    <row r="21704" ht="15.75" customHeight="1"/>
    <row r="21706" ht="15.75" customHeight="1"/>
    <row r="21708" ht="15.75" customHeight="1"/>
    <row r="21710" ht="15.75" customHeight="1"/>
    <row r="21712" ht="15.75" customHeight="1"/>
    <row r="21714" ht="15.75" customHeight="1"/>
    <row r="21716" ht="15.75" customHeight="1"/>
    <row r="21718" ht="15.75" customHeight="1"/>
    <row r="21720" ht="15.75" customHeight="1"/>
    <row r="21722" ht="15.75" customHeight="1"/>
    <row r="21724" ht="15.75" customHeight="1"/>
    <row r="21726" ht="15.75" customHeight="1"/>
    <row r="21728" ht="15.75" customHeight="1"/>
    <row r="21730" ht="15.75" customHeight="1"/>
    <row r="21732" ht="15.75" customHeight="1"/>
    <row r="21734" ht="15.75" customHeight="1"/>
    <row r="21736" ht="15.75" customHeight="1"/>
    <row r="21738" ht="15.75" customHeight="1"/>
    <row r="21740" ht="15.75" customHeight="1"/>
    <row r="21742" ht="15.75" customHeight="1"/>
    <row r="21744" ht="15.75" customHeight="1"/>
    <row r="21746" ht="15.75" customHeight="1"/>
    <row r="21748" ht="15.75" customHeight="1"/>
    <row r="21750" ht="15.75" customHeight="1"/>
    <row r="21752" ht="15.75" customHeight="1"/>
    <row r="21754" ht="15.75" customHeight="1"/>
    <row r="21756" ht="15.75" customHeight="1"/>
    <row r="21758" ht="15.75" customHeight="1"/>
    <row r="21760" ht="15.75" customHeight="1"/>
    <row r="21762" ht="15.75" customHeight="1"/>
    <row r="21764" ht="15.75" customHeight="1"/>
    <row r="21766" ht="15.75" customHeight="1"/>
    <row r="21768" ht="15.75" customHeight="1"/>
    <row r="21770" ht="15.75" customHeight="1"/>
    <row r="21772" ht="15.75" customHeight="1"/>
    <row r="21774" ht="15.75" customHeight="1"/>
    <row r="21776" ht="15.75" customHeight="1"/>
    <row r="21778" ht="15.75" customHeight="1"/>
    <row r="21780" ht="15.75" customHeight="1"/>
    <row r="21782" ht="15.75" customHeight="1"/>
    <row r="21784" ht="15.75" customHeight="1"/>
    <row r="21786" ht="15.75" customHeight="1"/>
    <row r="21788" ht="15.75" customHeight="1"/>
    <row r="21790" ht="15.75" customHeight="1"/>
    <row r="21792" ht="15.75" customHeight="1"/>
    <row r="21794" ht="15.75" customHeight="1"/>
    <row r="21796" ht="15.75" customHeight="1"/>
    <row r="21798" ht="15.75" customHeight="1"/>
    <row r="21800" ht="15.75" customHeight="1"/>
    <row r="21802" ht="15.75" customHeight="1"/>
    <row r="21804" ht="15.75" customHeight="1"/>
    <row r="21806" ht="15.75" customHeight="1"/>
    <row r="21808" ht="15.75" customHeight="1"/>
    <row r="21810" ht="15.75" customHeight="1"/>
    <row r="21812" ht="15.75" customHeight="1"/>
    <row r="21814" ht="15.75" customHeight="1"/>
    <row r="21816" ht="15.75" customHeight="1"/>
    <row r="21818" ht="15.75" customHeight="1"/>
    <row r="21820" ht="15.75" customHeight="1"/>
    <row r="21822" ht="15.75" customHeight="1"/>
    <row r="21824" ht="15.75" customHeight="1"/>
    <row r="21826" ht="15.75" customHeight="1"/>
    <row r="21828" ht="15.75" customHeight="1"/>
    <row r="21830" ht="15.75" customHeight="1"/>
    <row r="21832" ht="15.75" customHeight="1"/>
    <row r="21834" ht="15.75" customHeight="1"/>
    <row r="21836" ht="15.75" customHeight="1"/>
    <row r="21838" ht="15.75" customHeight="1"/>
    <row r="21840" ht="15.75" customHeight="1"/>
    <row r="21842" ht="15.75" customHeight="1"/>
    <row r="21844" ht="15.75" customHeight="1"/>
    <row r="21846" ht="15.75" customHeight="1"/>
    <row r="21848" ht="15.75" customHeight="1"/>
    <row r="21850" ht="15.75" customHeight="1"/>
    <row r="21852" ht="15.75" customHeight="1"/>
    <row r="21854" ht="15.75" customHeight="1"/>
    <row r="21856" ht="15.75" customHeight="1"/>
    <row r="21858" ht="15.75" customHeight="1"/>
    <row r="21860" ht="15.75" customHeight="1"/>
    <row r="21862" ht="15.75" customHeight="1"/>
    <row r="21864" ht="15.75" customHeight="1"/>
    <row r="21866" ht="15.75" customHeight="1"/>
    <row r="21868" ht="15.75" customHeight="1"/>
    <row r="21870" ht="15.75" customHeight="1"/>
    <row r="21872" ht="15.75" customHeight="1"/>
    <row r="21874" ht="15.75" customHeight="1"/>
    <row r="21876" ht="15.75" customHeight="1"/>
    <row r="21878" ht="15.75" customHeight="1"/>
    <row r="21880" ht="15.75" customHeight="1"/>
    <row r="21882" ht="15.75" customHeight="1"/>
    <row r="21884" ht="15.75" customHeight="1"/>
    <row r="21886" ht="15.75" customHeight="1"/>
    <row r="21888" ht="15.75" customHeight="1"/>
    <row r="21890" ht="15.75" customHeight="1"/>
    <row r="21892" ht="15.75" customHeight="1"/>
    <row r="21894" ht="15.75" customHeight="1"/>
    <row r="21896" ht="15.75" customHeight="1"/>
    <row r="21898" ht="15.75" customHeight="1"/>
    <row r="21900" ht="15.75" customHeight="1"/>
    <row r="21902" ht="15.75" customHeight="1"/>
    <row r="21904" ht="15.75" customHeight="1"/>
    <row r="21906" ht="15.75" customHeight="1"/>
    <row r="21908" ht="15.75" customHeight="1"/>
    <row r="21910" ht="15.75" customHeight="1"/>
    <row r="21912" ht="15.75" customHeight="1"/>
    <row r="21914" ht="15.75" customHeight="1"/>
    <row r="21916" ht="15.75" customHeight="1"/>
    <row r="21918" ht="15.75" customHeight="1"/>
    <row r="21920" ht="15.75" customHeight="1"/>
    <row r="21922" ht="15.75" customHeight="1"/>
    <row r="21924" ht="15.75" customHeight="1"/>
    <row r="21926" ht="15.75" customHeight="1"/>
    <row r="21928" ht="15.75" customHeight="1"/>
    <row r="21930" ht="15.75" customHeight="1"/>
    <row r="21932" ht="15.75" customHeight="1"/>
    <row r="21934" ht="15.75" customHeight="1"/>
    <row r="21936" ht="15.75" customHeight="1"/>
    <row r="21938" ht="15.75" customHeight="1"/>
    <row r="21940" ht="15.75" customHeight="1"/>
    <row r="21942" ht="15.75" customHeight="1"/>
    <row r="21944" ht="15.75" customHeight="1"/>
    <row r="21946" ht="15.75" customHeight="1"/>
    <row r="21948" ht="15.75" customHeight="1"/>
    <row r="21950" ht="15.75" customHeight="1"/>
    <row r="21952" ht="15.75" customHeight="1"/>
    <row r="21954" ht="15.75" customHeight="1"/>
    <row r="21956" ht="15.75" customHeight="1"/>
    <row r="21958" ht="15.75" customHeight="1"/>
    <row r="21960" ht="15.75" customHeight="1"/>
    <row r="21962" ht="15.75" customHeight="1"/>
    <row r="21964" ht="15.75" customHeight="1"/>
    <row r="21966" ht="15.75" customHeight="1"/>
    <row r="21968" ht="15.75" customHeight="1"/>
    <row r="21970" ht="15.75" customHeight="1"/>
    <row r="21972" ht="15.75" customHeight="1"/>
    <row r="21974" ht="15.75" customHeight="1"/>
    <row r="21976" ht="15.75" customHeight="1"/>
    <row r="21978" ht="15.75" customHeight="1"/>
    <row r="21980" ht="15.75" customHeight="1"/>
    <row r="21982" ht="15.75" customHeight="1"/>
    <row r="21984" ht="15.75" customHeight="1"/>
    <row r="21986" ht="15.75" customHeight="1"/>
    <row r="21988" ht="15.75" customHeight="1"/>
    <row r="21990" ht="15.75" customHeight="1"/>
    <row r="21992" ht="15.75" customHeight="1"/>
    <row r="21994" ht="15.75" customHeight="1"/>
    <row r="21996" ht="15.75" customHeight="1"/>
    <row r="21998" ht="15.75" customHeight="1"/>
    <row r="22000" ht="15.75" customHeight="1"/>
    <row r="22002" ht="15.75" customHeight="1"/>
    <row r="22004" ht="15.75" customHeight="1"/>
    <row r="22006" ht="15.75" customHeight="1"/>
    <row r="22008" ht="15.75" customHeight="1"/>
    <row r="22010" ht="15.75" customHeight="1"/>
    <row r="22012" ht="15.75" customHeight="1"/>
    <row r="22014" ht="15.75" customHeight="1"/>
    <row r="22016" ht="15.75" customHeight="1"/>
    <row r="22018" ht="15.75" customHeight="1"/>
    <row r="22020" ht="15.75" customHeight="1"/>
    <row r="22022" ht="15.75" customHeight="1"/>
    <row r="22024" ht="15.75" customHeight="1"/>
    <row r="22026" ht="15.75" customHeight="1"/>
    <row r="22028" ht="15.75" customHeight="1"/>
    <row r="22030" ht="15.75" customHeight="1"/>
    <row r="22032" ht="15.75" customHeight="1"/>
    <row r="22034" ht="15.75" customHeight="1"/>
    <row r="22036" ht="15.75" customHeight="1"/>
    <row r="22038" ht="15.75" customHeight="1"/>
    <row r="22040" ht="15.75" customHeight="1"/>
    <row r="22042" ht="15.75" customHeight="1"/>
    <row r="22044" ht="15.75" customHeight="1"/>
    <row r="22046" ht="15.75" customHeight="1"/>
    <row r="22048" ht="15.75" customHeight="1"/>
    <row r="22050" ht="15.75" customHeight="1"/>
    <row r="22052" ht="15.75" customHeight="1"/>
    <row r="22054" ht="15.75" customHeight="1"/>
    <row r="22056" ht="15.75" customHeight="1"/>
    <row r="22058" ht="15.75" customHeight="1"/>
    <row r="22060" ht="15.75" customHeight="1"/>
    <row r="22062" ht="15.75" customHeight="1"/>
    <row r="22064" ht="15.75" customHeight="1"/>
    <row r="22066" ht="15.75" customHeight="1"/>
    <row r="22068" ht="15.75" customHeight="1"/>
    <row r="22070" ht="15.75" customHeight="1"/>
    <row r="22072" ht="15.75" customHeight="1"/>
    <row r="22074" ht="15.75" customHeight="1"/>
    <row r="22076" ht="15.75" customHeight="1"/>
    <row r="22078" ht="15.75" customHeight="1"/>
    <row r="22080" ht="15.75" customHeight="1"/>
    <row r="22082" ht="15.75" customHeight="1"/>
    <row r="22084" ht="15.75" customHeight="1"/>
    <row r="22086" ht="15.75" customHeight="1"/>
    <row r="22088" ht="15.75" customHeight="1"/>
    <row r="22090" ht="15.75" customHeight="1"/>
    <row r="22092" ht="15.75" customHeight="1"/>
    <row r="22094" ht="15.75" customHeight="1"/>
    <row r="22096" ht="15.75" customHeight="1"/>
    <row r="22098" ht="15.75" customHeight="1"/>
    <row r="22100" ht="15.75" customHeight="1"/>
    <row r="22102" ht="15.75" customHeight="1"/>
    <row r="22104" ht="15.75" customHeight="1"/>
    <row r="22106" ht="15.75" customHeight="1"/>
    <row r="22108" ht="15.75" customHeight="1"/>
    <row r="22110" ht="15.75" customHeight="1"/>
    <row r="22112" ht="15.75" customHeight="1"/>
    <row r="22114" ht="15.75" customHeight="1"/>
    <row r="22116" ht="15.75" customHeight="1"/>
    <row r="22118" ht="15.75" customHeight="1"/>
    <row r="22120" ht="15.75" customHeight="1"/>
    <row r="22122" ht="15.75" customHeight="1"/>
    <row r="22124" ht="15.75" customHeight="1"/>
    <row r="22126" ht="15.75" customHeight="1"/>
    <row r="22128" ht="15.75" customHeight="1"/>
    <row r="22130" ht="15.75" customHeight="1"/>
    <row r="22132" ht="15.75" customHeight="1"/>
    <row r="22134" ht="15.75" customHeight="1"/>
    <row r="22136" ht="15.75" customHeight="1"/>
    <row r="22138" ht="15.75" customHeight="1"/>
    <row r="22140" ht="15.75" customHeight="1"/>
    <row r="22142" ht="15.75" customHeight="1"/>
    <row r="22144" ht="15.75" customHeight="1"/>
    <row r="22146" ht="15.75" customHeight="1"/>
    <row r="22148" ht="15.75" customHeight="1"/>
    <row r="22150" ht="15.75" customHeight="1"/>
    <row r="22152" ht="15.75" customHeight="1"/>
    <row r="22154" ht="15.75" customHeight="1"/>
    <row r="22156" ht="15.75" customHeight="1"/>
    <row r="22158" ht="15.75" customHeight="1"/>
    <row r="22160" ht="15.75" customHeight="1"/>
    <row r="22162" ht="15.75" customHeight="1"/>
    <row r="22164" ht="15.75" customHeight="1"/>
    <row r="22166" ht="15.75" customHeight="1"/>
    <row r="22168" ht="15.75" customHeight="1"/>
    <row r="22170" ht="15.75" customHeight="1"/>
    <row r="22172" ht="15.75" customHeight="1"/>
    <row r="22174" ht="15.75" customHeight="1"/>
    <row r="22176" ht="15.75" customHeight="1"/>
    <row r="22178" ht="15.75" customHeight="1"/>
    <row r="22180" ht="15.75" customHeight="1"/>
    <row r="22182" ht="15.75" customHeight="1"/>
    <row r="22184" ht="15.75" customHeight="1"/>
    <row r="22186" ht="15.75" customHeight="1"/>
    <row r="22188" ht="15.75" customHeight="1"/>
    <row r="22190" ht="15.75" customHeight="1"/>
    <row r="22192" ht="15.75" customHeight="1"/>
    <row r="22194" ht="15.75" customHeight="1"/>
    <row r="22196" ht="15.75" customHeight="1"/>
    <row r="22198" ht="15.75" customHeight="1"/>
    <row r="22200" ht="15.75" customHeight="1"/>
    <row r="22202" ht="15.75" customHeight="1"/>
    <row r="22204" ht="15.75" customHeight="1"/>
    <row r="22206" ht="15.75" customHeight="1"/>
    <row r="22208" ht="15.75" customHeight="1"/>
    <row r="22210" ht="15.75" customHeight="1"/>
    <row r="22212" ht="15.75" customHeight="1"/>
    <row r="22214" ht="15.75" customHeight="1"/>
    <row r="22216" ht="15.75" customHeight="1"/>
    <row r="22218" ht="15.75" customHeight="1"/>
    <row r="22220" ht="15.75" customHeight="1"/>
    <row r="22222" ht="15.75" customHeight="1"/>
    <row r="22224" ht="15.75" customHeight="1"/>
    <row r="22226" ht="15.75" customHeight="1"/>
    <row r="22228" ht="15.75" customHeight="1"/>
    <row r="22230" ht="15.75" customHeight="1"/>
    <row r="22232" ht="15.75" customHeight="1"/>
    <row r="22234" ht="15.75" customHeight="1"/>
    <row r="22236" ht="15.75" customHeight="1"/>
    <row r="22238" ht="15.75" customHeight="1"/>
    <row r="22240" ht="15.75" customHeight="1"/>
    <row r="22242" ht="15.75" customHeight="1"/>
    <row r="22244" ht="15.75" customHeight="1"/>
    <row r="22246" ht="15.75" customHeight="1"/>
    <row r="22248" ht="15.75" customHeight="1"/>
    <row r="22250" ht="15.75" customHeight="1"/>
    <row r="22252" ht="15.75" customHeight="1"/>
    <row r="22254" ht="15.75" customHeight="1"/>
    <row r="22256" ht="15.75" customHeight="1"/>
    <row r="22258" ht="15.75" customHeight="1"/>
    <row r="22260" ht="15.75" customHeight="1"/>
    <row r="22262" ht="15.75" customHeight="1"/>
    <row r="22264" ht="15.75" customHeight="1"/>
    <row r="22266" ht="15.75" customHeight="1"/>
    <row r="22268" ht="15.75" customHeight="1"/>
    <row r="22270" ht="15.75" customHeight="1"/>
    <row r="22272" ht="15.75" customHeight="1"/>
    <row r="22274" ht="15.75" customHeight="1"/>
    <row r="22276" ht="15.75" customHeight="1"/>
    <row r="22278" ht="15.75" customHeight="1"/>
    <row r="22280" ht="15.75" customHeight="1"/>
    <row r="22282" ht="15.75" customHeight="1"/>
    <row r="22284" ht="15.75" customHeight="1"/>
    <row r="22286" ht="15.75" customHeight="1"/>
    <row r="22288" ht="15.75" customHeight="1"/>
    <row r="22290" ht="15.75" customHeight="1"/>
    <row r="22292" ht="15.75" customHeight="1"/>
    <row r="22294" ht="15.75" customHeight="1"/>
    <row r="22296" ht="15.75" customHeight="1"/>
    <row r="22298" ht="15.75" customHeight="1"/>
    <row r="22300" ht="15.75" customHeight="1"/>
    <row r="22302" ht="15.75" customHeight="1"/>
    <row r="22304" ht="15.75" customHeight="1"/>
    <row r="22306" ht="15.75" customHeight="1"/>
    <row r="22308" ht="15.75" customHeight="1"/>
    <row r="22310" ht="15.75" customHeight="1"/>
    <row r="22312" ht="15.75" customHeight="1"/>
    <row r="22314" ht="15.75" customHeight="1"/>
    <row r="22316" ht="15.75" customHeight="1"/>
    <row r="22318" ht="15.75" customHeight="1"/>
    <row r="22320" ht="15.75" customHeight="1"/>
    <row r="22322" ht="15.75" customHeight="1"/>
    <row r="22324" ht="15.75" customHeight="1"/>
    <row r="22326" ht="15.75" customHeight="1"/>
    <row r="22328" ht="15.75" customHeight="1"/>
    <row r="22330" ht="15.75" customHeight="1"/>
    <row r="22332" ht="15.75" customHeight="1"/>
    <row r="22334" ht="15.75" customHeight="1"/>
    <row r="22336" ht="15.75" customHeight="1"/>
    <row r="22338" ht="15.75" customHeight="1"/>
    <row r="22340" ht="15.75" customHeight="1"/>
    <row r="22342" ht="15.75" customHeight="1"/>
    <row r="22344" ht="15.75" customHeight="1"/>
    <row r="22346" ht="15.75" customHeight="1"/>
    <row r="22348" ht="15.75" customHeight="1"/>
    <row r="22350" ht="15.75" customHeight="1"/>
    <row r="22352" ht="15.75" customHeight="1"/>
    <row r="22354" ht="15.75" customHeight="1"/>
    <row r="22356" ht="15.75" customHeight="1"/>
    <row r="22358" ht="15.75" customHeight="1"/>
    <row r="22360" ht="15.75" customHeight="1"/>
    <row r="22362" ht="15.75" customHeight="1"/>
    <row r="22364" ht="15.75" customHeight="1"/>
    <row r="22366" ht="15.75" customHeight="1"/>
    <row r="22368" ht="15.75" customHeight="1"/>
    <row r="22370" ht="15.75" customHeight="1"/>
    <row r="22372" ht="15.75" customHeight="1"/>
    <row r="22374" ht="15.75" customHeight="1"/>
    <row r="22376" ht="15.75" customHeight="1"/>
    <row r="22378" ht="15.75" customHeight="1"/>
    <row r="22380" ht="15.75" customHeight="1"/>
    <row r="22382" ht="15.75" customHeight="1"/>
    <row r="22384" ht="15.75" customHeight="1"/>
    <row r="22386" ht="15.75" customHeight="1"/>
    <row r="22388" ht="15.75" customHeight="1"/>
    <row r="22390" ht="15.75" customHeight="1"/>
    <row r="22392" ht="15.75" customHeight="1"/>
    <row r="22394" ht="15.75" customHeight="1"/>
    <row r="22396" ht="15.75" customHeight="1"/>
    <row r="22398" ht="15.75" customHeight="1"/>
    <row r="22400" ht="15.75" customHeight="1"/>
    <row r="22402" ht="15.75" customHeight="1"/>
    <row r="22404" ht="15.75" customHeight="1"/>
    <row r="22406" ht="15.75" customHeight="1"/>
    <row r="22408" ht="15.75" customHeight="1"/>
    <row r="22410" ht="15.75" customHeight="1"/>
    <row r="22412" ht="15.75" customHeight="1"/>
    <row r="22414" ht="15.75" customHeight="1"/>
    <row r="22416" ht="15.75" customHeight="1"/>
    <row r="22418" ht="15.75" customHeight="1"/>
    <row r="22420" ht="15.75" customHeight="1"/>
    <row r="22422" ht="15.75" customHeight="1"/>
    <row r="22424" ht="15.75" customHeight="1"/>
    <row r="22426" ht="15.75" customHeight="1"/>
    <row r="22428" ht="15.75" customHeight="1"/>
    <row r="22430" ht="15.75" customHeight="1"/>
    <row r="22432" ht="15.75" customHeight="1"/>
    <row r="22434" ht="15.75" customHeight="1"/>
    <row r="22436" ht="15.75" customHeight="1"/>
    <row r="22438" ht="15.75" customHeight="1"/>
    <row r="22440" ht="15.75" customHeight="1"/>
    <row r="22442" ht="15.75" customHeight="1"/>
    <row r="22444" ht="15.75" customHeight="1"/>
    <row r="22446" ht="15.75" customHeight="1"/>
    <row r="22448" ht="15.75" customHeight="1"/>
    <row r="22450" ht="15.75" customHeight="1"/>
    <row r="22452" ht="15.75" customHeight="1"/>
    <row r="22454" ht="15.75" customHeight="1"/>
    <row r="22456" ht="15.75" customHeight="1"/>
    <row r="22458" ht="15.75" customHeight="1"/>
    <row r="22460" ht="15.75" customHeight="1"/>
    <row r="22462" ht="15.75" customHeight="1"/>
    <row r="22464" ht="15.75" customHeight="1"/>
    <row r="22466" ht="15.75" customHeight="1"/>
    <row r="22468" ht="15.75" customHeight="1"/>
    <row r="22470" ht="15.75" customHeight="1"/>
    <row r="22472" ht="15.75" customHeight="1"/>
    <row r="22474" ht="15.75" customHeight="1"/>
    <row r="22476" ht="15.75" customHeight="1"/>
    <row r="22478" ht="15.75" customHeight="1"/>
    <row r="22480" ht="15.75" customHeight="1"/>
    <row r="22482" ht="15.75" customHeight="1"/>
    <row r="22484" ht="15.75" customHeight="1"/>
    <row r="22486" ht="15.75" customHeight="1"/>
    <row r="22488" ht="15.75" customHeight="1"/>
    <row r="22490" ht="15.75" customHeight="1"/>
    <row r="22492" ht="15.75" customHeight="1"/>
    <row r="22494" ht="15.75" customHeight="1"/>
    <row r="22496" ht="15.75" customHeight="1"/>
    <row r="22498" ht="15.75" customHeight="1"/>
    <row r="22500" ht="15.75" customHeight="1"/>
    <row r="22502" ht="15.75" customHeight="1"/>
    <row r="22504" ht="15.75" customHeight="1"/>
    <row r="22506" ht="15.75" customHeight="1"/>
    <row r="22508" ht="15.75" customHeight="1"/>
    <row r="22510" ht="15.75" customHeight="1"/>
    <row r="22512" ht="15.75" customHeight="1"/>
    <row r="22514" ht="15.75" customHeight="1"/>
    <row r="22516" ht="15.75" customHeight="1"/>
    <row r="22518" ht="15.75" customHeight="1"/>
    <row r="22520" ht="15.75" customHeight="1"/>
    <row r="22522" ht="15.75" customHeight="1"/>
    <row r="22524" ht="15.75" customHeight="1"/>
    <row r="22526" ht="15.75" customHeight="1"/>
    <row r="22528" ht="15.75" customHeight="1"/>
    <row r="22530" ht="15.75" customHeight="1"/>
    <row r="22532" ht="15.75" customHeight="1"/>
    <row r="22534" ht="15.75" customHeight="1"/>
    <row r="22536" ht="15.75" customHeight="1"/>
    <row r="22538" ht="15.75" customHeight="1"/>
    <row r="22540" ht="15.75" customHeight="1"/>
    <row r="22542" ht="15.75" customHeight="1"/>
    <row r="22544" ht="15.75" customHeight="1"/>
    <row r="22546" ht="15.75" customHeight="1"/>
    <row r="22548" ht="15.75" customHeight="1"/>
    <row r="22550" ht="15.75" customHeight="1"/>
    <row r="22552" ht="15.75" customHeight="1"/>
    <row r="22554" ht="15.75" customHeight="1"/>
    <row r="22556" ht="15.75" customHeight="1"/>
    <row r="22558" ht="15.75" customHeight="1"/>
    <row r="22560" ht="15.75" customHeight="1"/>
    <row r="22562" ht="15.75" customHeight="1"/>
    <row r="22564" ht="15.75" customHeight="1"/>
    <row r="22566" ht="15.75" customHeight="1"/>
    <row r="22568" ht="15.75" customHeight="1"/>
    <row r="22570" ht="15.75" customHeight="1"/>
    <row r="22572" ht="15.75" customHeight="1"/>
    <row r="22574" ht="15.75" customHeight="1"/>
    <row r="22576" ht="15.75" customHeight="1"/>
    <row r="22578" ht="15.75" customHeight="1"/>
    <row r="22580" ht="15.75" customHeight="1"/>
    <row r="22582" ht="15.75" customHeight="1"/>
    <row r="22584" ht="15.75" customHeight="1"/>
    <row r="22586" ht="15.75" customHeight="1"/>
    <row r="22588" ht="15.75" customHeight="1"/>
    <row r="22590" ht="15.75" customHeight="1"/>
    <row r="22592" ht="15.75" customHeight="1"/>
    <row r="22594" ht="15.75" customHeight="1"/>
    <row r="22596" ht="15.75" customHeight="1"/>
    <row r="22598" ht="15.75" customHeight="1"/>
    <row r="22600" ht="15.75" customHeight="1"/>
    <row r="22602" ht="15.75" customHeight="1"/>
    <row r="22604" ht="15.75" customHeight="1"/>
    <row r="22606" ht="15.75" customHeight="1"/>
    <row r="22608" ht="15.75" customHeight="1"/>
    <row r="22610" ht="15.75" customHeight="1"/>
    <row r="22612" ht="15.75" customHeight="1"/>
    <row r="22614" ht="15.75" customHeight="1"/>
    <row r="22616" ht="15.75" customHeight="1"/>
    <row r="22618" ht="15.75" customHeight="1"/>
    <row r="22620" ht="15.75" customHeight="1"/>
    <row r="22622" ht="15.75" customHeight="1"/>
    <row r="22624" ht="15.75" customHeight="1"/>
    <row r="22626" ht="15.75" customHeight="1"/>
    <row r="22628" ht="15.75" customHeight="1"/>
    <row r="22630" ht="15.75" customHeight="1"/>
    <row r="22632" ht="15.75" customHeight="1"/>
    <row r="22634" ht="15.75" customHeight="1"/>
    <row r="22636" ht="15.75" customHeight="1"/>
    <row r="22638" ht="15.75" customHeight="1"/>
    <row r="22640" ht="15.75" customHeight="1"/>
    <row r="22642" ht="15.75" customHeight="1"/>
    <row r="22644" ht="15.75" customHeight="1"/>
    <row r="22646" ht="15.75" customHeight="1"/>
    <row r="22648" ht="15.75" customHeight="1"/>
    <row r="22650" ht="15.75" customHeight="1"/>
    <row r="22652" ht="15.75" customHeight="1"/>
    <row r="22654" ht="15.75" customHeight="1"/>
    <row r="22656" ht="15.75" customHeight="1"/>
    <row r="22658" ht="15.75" customHeight="1"/>
    <row r="22660" ht="15.75" customHeight="1"/>
    <row r="22662" ht="15.75" customHeight="1"/>
    <row r="22664" ht="15.75" customHeight="1"/>
    <row r="22666" ht="15.75" customHeight="1"/>
    <row r="22668" ht="15.75" customHeight="1"/>
    <row r="22670" ht="15.75" customHeight="1"/>
    <row r="22672" ht="15.75" customHeight="1"/>
    <row r="22674" ht="15.75" customHeight="1"/>
    <row r="22676" ht="15.75" customHeight="1"/>
    <row r="22678" ht="15.75" customHeight="1"/>
    <row r="22680" ht="15.75" customHeight="1"/>
    <row r="22682" ht="15.75" customHeight="1"/>
    <row r="22684" ht="15.75" customHeight="1"/>
    <row r="22686" ht="15.75" customHeight="1"/>
    <row r="22688" ht="15.75" customHeight="1"/>
    <row r="22690" ht="15.75" customHeight="1"/>
    <row r="22692" ht="15.75" customHeight="1"/>
    <row r="22694" ht="15.75" customHeight="1"/>
    <row r="22696" ht="15.75" customHeight="1"/>
    <row r="22698" ht="15.75" customHeight="1"/>
    <row r="22700" ht="15.75" customHeight="1"/>
    <row r="22702" ht="15.75" customHeight="1"/>
    <row r="22704" ht="15.75" customHeight="1"/>
    <row r="22706" ht="15.75" customHeight="1"/>
    <row r="22708" ht="15.75" customHeight="1"/>
    <row r="22710" ht="15.75" customHeight="1"/>
    <row r="22712" ht="15.75" customHeight="1"/>
    <row r="22714" ht="15.75" customHeight="1"/>
    <row r="22716" ht="15.75" customHeight="1"/>
    <row r="22718" ht="15.75" customHeight="1"/>
    <row r="22720" ht="15.75" customHeight="1"/>
    <row r="22722" ht="15.75" customHeight="1"/>
    <row r="22724" ht="15.75" customHeight="1"/>
    <row r="22726" ht="15.75" customHeight="1"/>
    <row r="22728" ht="15.75" customHeight="1"/>
    <row r="22730" ht="15.75" customHeight="1"/>
    <row r="22732" ht="15.75" customHeight="1"/>
    <row r="22734" ht="15.75" customHeight="1"/>
    <row r="22736" ht="15.75" customHeight="1"/>
    <row r="22738" ht="15.75" customHeight="1"/>
    <row r="22740" ht="15.75" customHeight="1"/>
    <row r="22742" ht="15.75" customHeight="1"/>
    <row r="22744" ht="15.75" customHeight="1"/>
    <row r="22746" ht="15.75" customHeight="1"/>
    <row r="22748" ht="15.75" customHeight="1"/>
    <row r="22750" ht="15.75" customHeight="1"/>
    <row r="22752" ht="15.75" customHeight="1"/>
    <row r="22754" ht="15.75" customHeight="1"/>
    <row r="22756" ht="15.75" customHeight="1"/>
    <row r="22758" ht="15.75" customHeight="1"/>
    <row r="22760" ht="15.75" customHeight="1"/>
    <row r="22762" ht="15.75" customHeight="1"/>
    <row r="22764" ht="15.75" customHeight="1"/>
    <row r="22766" ht="15.75" customHeight="1"/>
    <row r="22768" ht="15.75" customHeight="1"/>
    <row r="22770" ht="15.75" customHeight="1"/>
    <row r="22772" ht="15.75" customHeight="1"/>
    <row r="22774" ht="15.75" customHeight="1"/>
    <row r="22776" ht="15.75" customHeight="1"/>
    <row r="22778" ht="15.75" customHeight="1"/>
    <row r="22780" ht="15.75" customHeight="1"/>
    <row r="22782" ht="15.75" customHeight="1"/>
    <row r="22784" ht="15.75" customHeight="1"/>
    <row r="22786" ht="15.75" customHeight="1"/>
    <row r="22788" ht="15.75" customHeight="1"/>
    <row r="22790" ht="15.75" customHeight="1"/>
    <row r="22792" ht="15.75" customHeight="1"/>
    <row r="22794" ht="15.75" customHeight="1"/>
    <row r="22796" ht="15.75" customHeight="1"/>
    <row r="22798" ht="15.75" customHeight="1"/>
    <row r="22800" ht="15.75" customHeight="1"/>
    <row r="22802" ht="15.75" customHeight="1"/>
    <row r="22804" ht="15.75" customHeight="1"/>
    <row r="22806" ht="15.75" customHeight="1"/>
    <row r="22808" ht="15.75" customHeight="1"/>
    <row r="22810" ht="15.75" customHeight="1"/>
    <row r="22812" ht="15.75" customHeight="1"/>
    <row r="22814" ht="15.75" customHeight="1"/>
    <row r="22816" ht="15.75" customHeight="1"/>
    <row r="22818" ht="15.75" customHeight="1"/>
    <row r="22820" ht="15.75" customHeight="1"/>
    <row r="22822" ht="15.75" customHeight="1"/>
    <row r="22824" ht="15.75" customHeight="1"/>
    <row r="22826" ht="15.75" customHeight="1"/>
    <row r="22828" ht="15.75" customHeight="1"/>
    <row r="22830" ht="15.75" customHeight="1"/>
    <row r="22832" ht="15.75" customHeight="1"/>
    <row r="22834" ht="15.75" customHeight="1"/>
    <row r="22836" ht="15.75" customHeight="1"/>
    <row r="22838" ht="15.75" customHeight="1"/>
    <row r="22840" ht="15.75" customHeight="1"/>
    <row r="22842" ht="15.75" customHeight="1"/>
    <row r="22844" ht="15.75" customHeight="1"/>
    <row r="22846" ht="15.75" customHeight="1"/>
    <row r="22848" ht="15.75" customHeight="1"/>
    <row r="22850" ht="15.75" customHeight="1"/>
    <row r="22852" ht="15.75" customHeight="1"/>
    <row r="22854" ht="15.75" customHeight="1"/>
    <row r="22856" ht="15.75" customHeight="1"/>
    <row r="22858" ht="15.75" customHeight="1"/>
    <row r="22860" ht="15.75" customHeight="1"/>
    <row r="22862" ht="15.75" customHeight="1"/>
    <row r="22864" ht="15.75" customHeight="1"/>
    <row r="22866" ht="15.75" customHeight="1"/>
    <row r="22868" ht="15.75" customHeight="1"/>
    <row r="22870" ht="15.75" customHeight="1"/>
    <row r="22872" ht="15.75" customHeight="1"/>
    <row r="22874" ht="15.75" customHeight="1"/>
    <row r="22876" ht="15.75" customHeight="1"/>
    <row r="22878" ht="15.75" customHeight="1"/>
    <row r="22880" ht="15.75" customHeight="1"/>
    <row r="22882" ht="15.75" customHeight="1"/>
    <row r="22884" ht="15.75" customHeight="1"/>
    <row r="22886" ht="15.75" customHeight="1"/>
    <row r="22888" ht="15.75" customHeight="1"/>
    <row r="22890" ht="15.75" customHeight="1"/>
    <row r="22892" ht="15.75" customHeight="1"/>
    <row r="22894" ht="15.75" customHeight="1"/>
    <row r="22896" ht="15.75" customHeight="1"/>
    <row r="22898" ht="15.75" customHeight="1"/>
    <row r="22900" ht="15.75" customHeight="1"/>
    <row r="22902" ht="15.75" customHeight="1"/>
    <row r="22904" ht="15.75" customHeight="1"/>
    <row r="22906" ht="15.75" customHeight="1"/>
    <row r="22908" ht="15.75" customHeight="1"/>
    <row r="22910" ht="15.75" customHeight="1"/>
    <row r="22912" ht="15.75" customHeight="1"/>
    <row r="22914" ht="15.75" customHeight="1"/>
    <row r="22916" ht="15.75" customHeight="1"/>
    <row r="22918" ht="15.75" customHeight="1"/>
    <row r="22920" ht="15.75" customHeight="1"/>
    <row r="22922" ht="15.75" customHeight="1"/>
    <row r="22924" ht="15.75" customHeight="1"/>
    <row r="22926" ht="15.75" customHeight="1"/>
    <row r="22928" ht="15.75" customHeight="1"/>
    <row r="22930" ht="15.75" customHeight="1"/>
    <row r="22932" ht="15.75" customHeight="1"/>
    <row r="22934" ht="15.75" customHeight="1"/>
    <row r="22936" ht="15.75" customHeight="1"/>
    <row r="22938" ht="15.75" customHeight="1"/>
    <row r="22940" ht="15.75" customHeight="1"/>
    <row r="22942" ht="15.75" customHeight="1"/>
    <row r="22944" ht="15.75" customHeight="1"/>
    <row r="22946" ht="15.75" customHeight="1"/>
    <row r="22948" ht="15.75" customHeight="1"/>
    <row r="22950" ht="15.75" customHeight="1"/>
    <row r="22952" ht="15.75" customHeight="1"/>
    <row r="22954" ht="15.75" customHeight="1"/>
    <row r="22956" ht="15.75" customHeight="1"/>
    <row r="22958" ht="15.75" customHeight="1"/>
    <row r="22960" ht="15.75" customHeight="1"/>
    <row r="22962" ht="15.75" customHeight="1"/>
    <row r="22964" ht="15.75" customHeight="1"/>
    <row r="22966" ht="15.75" customHeight="1"/>
    <row r="22968" ht="15.75" customHeight="1"/>
    <row r="22970" ht="15.75" customHeight="1"/>
    <row r="22972" ht="15.75" customHeight="1"/>
    <row r="22974" ht="15.75" customHeight="1"/>
    <row r="22976" ht="15.75" customHeight="1"/>
    <row r="22978" ht="15.75" customHeight="1"/>
    <row r="22980" ht="15.75" customHeight="1"/>
    <row r="22982" ht="15.75" customHeight="1"/>
    <row r="22984" ht="15.75" customHeight="1"/>
    <row r="22986" ht="15.75" customHeight="1"/>
    <row r="22988" ht="15.75" customHeight="1"/>
    <row r="22990" ht="15.75" customHeight="1"/>
    <row r="22992" ht="15.75" customHeight="1"/>
    <row r="22994" ht="15.75" customHeight="1"/>
    <row r="22996" ht="15.75" customHeight="1"/>
    <row r="22998" ht="15.75" customHeight="1"/>
    <row r="23000" ht="15.75" customHeight="1"/>
    <row r="23002" ht="15.75" customHeight="1"/>
    <row r="23004" ht="15.75" customHeight="1"/>
    <row r="23006" ht="15.75" customHeight="1"/>
    <row r="23008" ht="15.75" customHeight="1"/>
    <row r="23010" ht="15.75" customHeight="1"/>
    <row r="23012" ht="15.75" customHeight="1"/>
    <row r="23014" ht="15.75" customHeight="1"/>
    <row r="23016" ht="15.75" customHeight="1"/>
    <row r="23018" ht="15.75" customHeight="1"/>
    <row r="23020" ht="15.75" customHeight="1"/>
    <row r="23022" ht="15.75" customHeight="1"/>
    <row r="23024" ht="15.75" customHeight="1"/>
    <row r="23026" ht="15.75" customHeight="1"/>
    <row r="23028" ht="15.75" customHeight="1"/>
    <row r="23030" ht="15.75" customHeight="1"/>
    <row r="23032" ht="15.75" customHeight="1"/>
    <row r="23034" ht="15.75" customHeight="1"/>
    <row r="23036" ht="15.75" customHeight="1"/>
    <row r="23038" ht="15.75" customHeight="1"/>
    <row r="23040" ht="15.75" customHeight="1"/>
    <row r="23042" ht="15.75" customHeight="1"/>
    <row r="23044" ht="15.75" customHeight="1"/>
    <row r="23046" ht="15.75" customHeight="1"/>
    <row r="23048" ht="15.75" customHeight="1"/>
    <row r="23050" ht="15.75" customHeight="1"/>
    <row r="23052" ht="15.75" customHeight="1"/>
    <row r="23054" ht="15.75" customHeight="1"/>
    <row r="23056" ht="15.75" customHeight="1"/>
    <row r="23058" ht="15.75" customHeight="1"/>
    <row r="23060" ht="15.75" customHeight="1"/>
    <row r="23062" ht="15.75" customHeight="1"/>
    <row r="23064" ht="15.75" customHeight="1"/>
    <row r="23066" ht="15.75" customHeight="1"/>
    <row r="23068" ht="15.75" customHeight="1"/>
    <row r="23070" ht="15.75" customHeight="1"/>
    <row r="23072" ht="15.75" customHeight="1"/>
    <row r="23074" ht="15.75" customHeight="1"/>
    <row r="23076" ht="15.75" customHeight="1"/>
    <row r="23078" ht="15.75" customHeight="1"/>
    <row r="23080" ht="15.75" customHeight="1"/>
    <row r="23082" ht="15.75" customHeight="1"/>
    <row r="23084" ht="15.75" customHeight="1"/>
    <row r="23086" ht="15.75" customHeight="1"/>
    <row r="23088" ht="15.75" customHeight="1"/>
    <row r="23090" ht="15.75" customHeight="1"/>
    <row r="23092" ht="15.75" customHeight="1"/>
    <row r="23094" ht="15.75" customHeight="1"/>
    <row r="23096" ht="15.75" customHeight="1"/>
    <row r="23098" ht="15.75" customHeight="1"/>
    <row r="23100" ht="15.75" customHeight="1"/>
    <row r="23102" ht="15.75" customHeight="1"/>
    <row r="23104" ht="15.75" customHeight="1"/>
    <row r="23106" ht="15.75" customHeight="1"/>
    <row r="23108" ht="15.75" customHeight="1"/>
    <row r="23110" ht="15.75" customHeight="1"/>
    <row r="23112" ht="15.75" customHeight="1"/>
    <row r="23114" ht="15.75" customHeight="1"/>
    <row r="23116" ht="15.75" customHeight="1"/>
    <row r="23118" ht="15.75" customHeight="1"/>
    <row r="23120" ht="15.75" customHeight="1"/>
    <row r="23122" ht="15.75" customHeight="1"/>
    <row r="23124" ht="15.75" customHeight="1"/>
    <row r="23126" ht="15.75" customHeight="1"/>
    <row r="23128" ht="15.75" customHeight="1"/>
    <row r="23130" ht="15.75" customHeight="1"/>
    <row r="23132" ht="15.75" customHeight="1"/>
    <row r="23134" ht="15.75" customHeight="1"/>
    <row r="23136" ht="15.75" customHeight="1"/>
    <row r="23138" ht="15.75" customHeight="1"/>
    <row r="23140" ht="15.75" customHeight="1"/>
    <row r="23142" ht="15.75" customHeight="1"/>
    <row r="23144" ht="15.75" customHeight="1"/>
    <row r="23146" ht="15.75" customHeight="1"/>
    <row r="23148" ht="15.75" customHeight="1"/>
    <row r="23150" ht="15.75" customHeight="1"/>
    <row r="23152" ht="15.75" customHeight="1"/>
    <row r="23154" ht="15.75" customHeight="1"/>
    <row r="23156" ht="15.75" customHeight="1"/>
    <row r="23158" ht="15.75" customHeight="1"/>
    <row r="23160" ht="15.75" customHeight="1"/>
    <row r="23162" ht="15.75" customHeight="1"/>
    <row r="23164" ht="15.75" customHeight="1"/>
    <row r="23166" ht="15.75" customHeight="1"/>
    <row r="23168" ht="15.75" customHeight="1"/>
    <row r="23170" ht="15.75" customHeight="1"/>
    <row r="23172" ht="15.75" customHeight="1"/>
    <row r="23174" ht="15.75" customHeight="1"/>
    <row r="23176" ht="15.75" customHeight="1"/>
    <row r="23178" ht="15.75" customHeight="1"/>
    <row r="23180" ht="15.75" customHeight="1"/>
    <row r="23182" ht="15.75" customHeight="1"/>
    <row r="23184" ht="15.75" customHeight="1"/>
    <row r="23186" ht="15.75" customHeight="1"/>
    <row r="23188" ht="15.75" customHeight="1"/>
    <row r="23190" ht="15.75" customHeight="1"/>
    <row r="23192" ht="15.75" customHeight="1"/>
    <row r="23194" ht="15.75" customHeight="1"/>
    <row r="23196" ht="15.75" customHeight="1"/>
    <row r="23198" ht="15.75" customHeight="1"/>
    <row r="23200" ht="15.75" customHeight="1"/>
    <row r="23202" ht="15.75" customHeight="1"/>
    <row r="23204" ht="15.75" customHeight="1"/>
    <row r="23206" ht="15.75" customHeight="1"/>
    <row r="23208" ht="15.75" customHeight="1"/>
    <row r="23210" ht="15.75" customHeight="1"/>
    <row r="23212" ht="15.75" customHeight="1"/>
    <row r="23214" ht="15.75" customHeight="1"/>
    <row r="23216" ht="15.75" customHeight="1"/>
    <row r="23218" ht="15.75" customHeight="1"/>
    <row r="23220" ht="15.75" customHeight="1"/>
    <row r="23222" ht="15.75" customHeight="1"/>
    <row r="23224" ht="15.75" customHeight="1"/>
    <row r="23226" ht="15.75" customHeight="1"/>
    <row r="23228" ht="15.75" customHeight="1"/>
    <row r="23230" ht="15.75" customHeight="1"/>
    <row r="23232" ht="15.75" customHeight="1"/>
    <row r="23234" ht="15.75" customHeight="1"/>
    <row r="23236" ht="15.75" customHeight="1"/>
    <row r="23238" ht="15.75" customHeight="1"/>
    <row r="23240" ht="15.75" customHeight="1"/>
    <row r="23242" ht="15.75" customHeight="1"/>
    <row r="23244" ht="15.75" customHeight="1"/>
    <row r="23246" ht="15.75" customHeight="1"/>
    <row r="23248" ht="15.75" customHeight="1"/>
    <row r="23250" ht="15.75" customHeight="1"/>
    <row r="23252" ht="15.75" customHeight="1"/>
    <row r="23254" ht="15.75" customHeight="1"/>
    <row r="23256" ht="15.75" customHeight="1"/>
    <row r="23258" ht="15.75" customHeight="1"/>
    <row r="23260" ht="15.75" customHeight="1"/>
    <row r="23262" ht="15.75" customHeight="1"/>
    <row r="23264" ht="15.75" customHeight="1"/>
    <row r="23266" ht="15.75" customHeight="1"/>
    <row r="23268" ht="15.75" customHeight="1"/>
    <row r="23270" ht="15.75" customHeight="1"/>
    <row r="23272" ht="15.75" customHeight="1"/>
    <row r="23274" ht="15.75" customHeight="1"/>
    <row r="23276" ht="15.75" customHeight="1"/>
    <row r="23278" ht="15.75" customHeight="1"/>
    <row r="23280" ht="15.75" customHeight="1"/>
    <row r="23282" ht="15.75" customHeight="1"/>
    <row r="23284" ht="15.75" customHeight="1"/>
    <row r="23286" ht="15.75" customHeight="1"/>
    <row r="23288" ht="15.75" customHeight="1"/>
    <row r="23290" ht="15.75" customHeight="1"/>
    <row r="23292" ht="15.75" customHeight="1"/>
    <row r="23294" ht="15.75" customHeight="1"/>
    <row r="23296" ht="15.75" customHeight="1"/>
    <row r="23298" ht="15.75" customHeight="1"/>
    <row r="23300" ht="15.75" customHeight="1"/>
    <row r="23302" ht="15.75" customHeight="1"/>
    <row r="23304" ht="15.75" customHeight="1"/>
    <row r="23306" ht="15.75" customHeight="1"/>
    <row r="23308" ht="15.75" customHeight="1"/>
    <row r="23310" ht="15.75" customHeight="1"/>
    <row r="23312" ht="15.75" customHeight="1"/>
    <row r="23314" ht="15.75" customHeight="1"/>
    <row r="23316" ht="15.75" customHeight="1"/>
    <row r="23318" ht="15.75" customHeight="1"/>
    <row r="23320" ht="15.75" customHeight="1"/>
    <row r="23322" ht="15.75" customHeight="1"/>
    <row r="23324" ht="15.75" customHeight="1"/>
    <row r="23326" ht="15.75" customHeight="1"/>
    <row r="23328" ht="15.75" customHeight="1"/>
    <row r="23330" ht="15.75" customHeight="1"/>
    <row r="23332" ht="15.75" customHeight="1"/>
    <row r="23334" ht="15.75" customHeight="1"/>
    <row r="23336" ht="15.75" customHeight="1"/>
    <row r="23338" ht="15.75" customHeight="1"/>
    <row r="23340" ht="15.75" customHeight="1"/>
    <row r="23342" ht="15.75" customHeight="1"/>
    <row r="23344" ht="15.75" customHeight="1"/>
    <row r="23346" ht="15.75" customHeight="1"/>
    <row r="23348" ht="15.75" customHeight="1"/>
    <row r="23350" ht="15.75" customHeight="1"/>
    <row r="23352" ht="15.75" customHeight="1"/>
    <row r="23354" ht="15.75" customHeight="1"/>
    <row r="23356" ht="15.75" customHeight="1"/>
    <row r="23358" ht="15.75" customHeight="1"/>
    <row r="23360" ht="15.75" customHeight="1"/>
    <row r="23362" ht="15.75" customHeight="1"/>
    <row r="23364" ht="15.75" customHeight="1"/>
    <row r="23366" ht="15.75" customHeight="1"/>
    <row r="23368" ht="15.75" customHeight="1"/>
    <row r="23370" ht="15.75" customHeight="1"/>
    <row r="23372" ht="15.75" customHeight="1"/>
    <row r="23374" ht="15.75" customHeight="1"/>
    <row r="23376" ht="15.75" customHeight="1"/>
    <row r="23378" ht="15.75" customHeight="1"/>
    <row r="23380" ht="15.75" customHeight="1"/>
    <row r="23382" ht="15.75" customHeight="1"/>
    <row r="23384" ht="15.75" customHeight="1"/>
    <row r="23386" ht="15.75" customHeight="1"/>
    <row r="23388" ht="15.75" customHeight="1"/>
    <row r="23390" ht="15.75" customHeight="1"/>
    <row r="23392" ht="15.75" customHeight="1"/>
    <row r="23394" ht="15.75" customHeight="1"/>
    <row r="23396" ht="15.75" customHeight="1"/>
    <row r="23398" ht="15.75" customHeight="1"/>
    <row r="23400" ht="15.75" customHeight="1"/>
    <row r="23402" ht="15.75" customHeight="1"/>
    <row r="23404" ht="15.75" customHeight="1"/>
    <row r="23406" ht="15.75" customHeight="1"/>
    <row r="23408" ht="15.75" customHeight="1"/>
    <row r="23410" ht="15.75" customHeight="1"/>
    <row r="23412" ht="15.75" customHeight="1"/>
    <row r="23414" ht="15.75" customHeight="1"/>
    <row r="23416" ht="15.75" customHeight="1"/>
    <row r="23418" ht="15.75" customHeight="1"/>
    <row r="23420" ht="15.75" customHeight="1"/>
    <row r="23422" ht="15.75" customHeight="1"/>
    <row r="23424" ht="15.75" customHeight="1"/>
    <row r="23426" ht="15.75" customHeight="1"/>
    <row r="23428" ht="15.75" customHeight="1"/>
    <row r="23430" ht="15.75" customHeight="1"/>
    <row r="23432" ht="15.75" customHeight="1"/>
    <row r="23434" ht="15.75" customHeight="1"/>
    <row r="23436" ht="15.75" customHeight="1"/>
    <row r="23438" ht="15.75" customHeight="1"/>
    <row r="23440" ht="15.75" customHeight="1"/>
    <row r="23442" ht="15.75" customHeight="1"/>
    <row r="23444" ht="15.75" customHeight="1"/>
    <row r="23446" ht="15.75" customHeight="1"/>
    <row r="23448" ht="15.75" customHeight="1"/>
    <row r="23450" ht="15.75" customHeight="1"/>
    <row r="23452" ht="15.75" customHeight="1"/>
    <row r="23454" ht="15.75" customHeight="1"/>
    <row r="23456" ht="15.75" customHeight="1"/>
    <row r="23458" ht="15.75" customHeight="1"/>
    <row r="23460" ht="15.75" customHeight="1"/>
    <row r="23462" ht="15.75" customHeight="1"/>
    <row r="23464" ht="15.75" customHeight="1"/>
    <row r="23466" ht="15.75" customHeight="1"/>
    <row r="23468" ht="15.75" customHeight="1"/>
    <row r="23470" ht="15.75" customHeight="1"/>
    <row r="23472" ht="15.75" customHeight="1"/>
    <row r="23474" ht="15.75" customHeight="1"/>
    <row r="23476" ht="15.75" customHeight="1"/>
    <row r="23478" ht="15.75" customHeight="1"/>
    <row r="23480" ht="15.75" customHeight="1"/>
    <row r="23482" ht="15.75" customHeight="1"/>
    <row r="23484" ht="15.75" customHeight="1"/>
    <row r="23486" ht="15.75" customHeight="1"/>
    <row r="23488" ht="15.75" customHeight="1"/>
    <row r="23490" ht="15.75" customHeight="1"/>
    <row r="23492" ht="15.75" customHeight="1"/>
    <row r="23494" ht="15.75" customHeight="1"/>
    <row r="23496" ht="15.75" customHeight="1"/>
    <row r="23498" ht="15.75" customHeight="1"/>
    <row r="23500" ht="15.75" customHeight="1"/>
    <row r="23502" ht="15.75" customHeight="1"/>
    <row r="23504" ht="15.75" customHeight="1"/>
    <row r="23506" ht="15.75" customHeight="1"/>
    <row r="23508" ht="15.75" customHeight="1"/>
    <row r="23510" ht="15.75" customHeight="1"/>
    <row r="23512" ht="15.75" customHeight="1"/>
    <row r="23514" ht="15.75" customHeight="1"/>
    <row r="23516" ht="15.75" customHeight="1"/>
    <row r="23518" ht="15.75" customHeight="1"/>
    <row r="23520" ht="15.75" customHeight="1"/>
    <row r="23522" ht="15.75" customHeight="1"/>
    <row r="23524" ht="15.75" customHeight="1"/>
    <row r="23526" ht="15.75" customHeight="1"/>
    <row r="23528" ht="15.75" customHeight="1"/>
    <row r="23530" ht="15.75" customHeight="1"/>
    <row r="23532" ht="15.75" customHeight="1"/>
    <row r="23534" ht="15.75" customHeight="1"/>
    <row r="23536" ht="15.75" customHeight="1"/>
    <row r="23538" ht="15.75" customHeight="1"/>
    <row r="23540" ht="15.75" customHeight="1"/>
    <row r="23542" ht="15.75" customHeight="1"/>
    <row r="23544" ht="15.75" customHeight="1"/>
    <row r="23546" ht="15.75" customHeight="1"/>
    <row r="23548" ht="15.75" customHeight="1"/>
    <row r="23550" ht="15.75" customHeight="1"/>
    <row r="23552" ht="15.75" customHeight="1"/>
    <row r="23554" ht="15.75" customHeight="1"/>
    <row r="23556" ht="15.75" customHeight="1"/>
    <row r="23558" ht="15.75" customHeight="1"/>
    <row r="23560" ht="15.75" customHeight="1"/>
    <row r="23562" ht="15.75" customHeight="1"/>
    <row r="23564" ht="15.75" customHeight="1"/>
    <row r="23566" ht="15.75" customHeight="1"/>
    <row r="23568" ht="15.75" customHeight="1"/>
    <row r="23570" ht="15.75" customHeight="1"/>
    <row r="23572" ht="15.75" customHeight="1"/>
    <row r="23574" ht="15.75" customHeight="1"/>
    <row r="23576" ht="15.75" customHeight="1"/>
    <row r="23578" ht="15.75" customHeight="1"/>
    <row r="23580" ht="15.75" customHeight="1"/>
    <row r="23582" ht="15.75" customHeight="1"/>
    <row r="23584" ht="15.75" customHeight="1"/>
    <row r="23586" ht="15.75" customHeight="1"/>
    <row r="23588" ht="15.75" customHeight="1"/>
    <row r="23590" ht="15.75" customHeight="1"/>
    <row r="23592" ht="15.75" customHeight="1"/>
    <row r="23594" ht="15.75" customHeight="1"/>
    <row r="23596" ht="15.75" customHeight="1"/>
    <row r="23598" ht="15.75" customHeight="1"/>
    <row r="23600" ht="15.75" customHeight="1"/>
    <row r="23602" ht="15.75" customHeight="1"/>
    <row r="23604" ht="15.75" customHeight="1"/>
    <row r="23606" ht="15.75" customHeight="1"/>
    <row r="23608" ht="15.75" customHeight="1"/>
    <row r="23610" ht="15.75" customHeight="1"/>
    <row r="23612" ht="15.75" customHeight="1"/>
    <row r="23614" ht="15.75" customHeight="1"/>
    <row r="23616" ht="15.75" customHeight="1"/>
    <row r="23618" ht="15.75" customHeight="1"/>
    <row r="23620" ht="15.75" customHeight="1"/>
    <row r="23622" ht="15.75" customHeight="1"/>
    <row r="23624" ht="15.75" customHeight="1"/>
    <row r="23626" ht="15.75" customHeight="1"/>
    <row r="23628" ht="15.75" customHeight="1"/>
    <row r="23630" ht="15.75" customHeight="1"/>
    <row r="23632" ht="15.75" customHeight="1"/>
    <row r="23634" ht="15.75" customHeight="1"/>
    <row r="23636" ht="15.75" customHeight="1"/>
    <row r="23638" ht="15.75" customHeight="1"/>
    <row r="23640" ht="15.75" customHeight="1"/>
    <row r="23642" ht="15.75" customHeight="1"/>
    <row r="23644" ht="15.75" customHeight="1"/>
    <row r="23646" ht="15.75" customHeight="1"/>
    <row r="23648" ht="15.75" customHeight="1"/>
    <row r="23650" ht="15.75" customHeight="1"/>
    <row r="23652" ht="15.75" customHeight="1"/>
    <row r="23654" ht="15.75" customHeight="1"/>
    <row r="23656" ht="15.75" customHeight="1"/>
    <row r="23658" ht="15.75" customHeight="1"/>
    <row r="23660" ht="15.75" customHeight="1"/>
    <row r="23662" ht="15.75" customHeight="1"/>
    <row r="23664" ht="15.75" customHeight="1"/>
    <row r="23666" ht="15.75" customHeight="1"/>
    <row r="23668" ht="15.75" customHeight="1"/>
    <row r="23670" ht="15.75" customHeight="1"/>
    <row r="23672" ht="15.75" customHeight="1"/>
    <row r="23674" ht="15.75" customHeight="1"/>
    <row r="23676" ht="15.75" customHeight="1"/>
    <row r="23678" ht="15.75" customHeight="1"/>
    <row r="23680" ht="15.75" customHeight="1"/>
    <row r="23682" ht="15.75" customHeight="1"/>
    <row r="23684" ht="15.75" customHeight="1"/>
    <row r="23686" ht="15.75" customHeight="1"/>
    <row r="23688" ht="15.75" customHeight="1"/>
    <row r="23690" ht="15.75" customHeight="1"/>
    <row r="23692" ht="15.75" customHeight="1"/>
    <row r="23694" ht="15.75" customHeight="1"/>
    <row r="23696" ht="15.75" customHeight="1"/>
    <row r="23698" ht="15.75" customHeight="1"/>
    <row r="23700" ht="15.75" customHeight="1"/>
    <row r="23702" ht="15.75" customHeight="1"/>
    <row r="23704" ht="15.75" customHeight="1"/>
    <row r="23706" ht="15.75" customHeight="1"/>
    <row r="23708" ht="15.75" customHeight="1"/>
    <row r="23710" ht="15.75" customHeight="1"/>
    <row r="23712" ht="15.75" customHeight="1"/>
    <row r="23714" ht="15.75" customHeight="1"/>
    <row r="23716" ht="15.75" customHeight="1"/>
    <row r="23718" ht="15.75" customHeight="1"/>
    <row r="23720" ht="15.75" customHeight="1"/>
    <row r="23722" ht="15.75" customHeight="1"/>
    <row r="23724" ht="15.75" customHeight="1"/>
    <row r="23726" ht="15.75" customHeight="1"/>
    <row r="23728" ht="15.75" customHeight="1"/>
    <row r="23730" ht="15.75" customHeight="1"/>
    <row r="23732" ht="15.75" customHeight="1"/>
    <row r="23734" ht="15.75" customHeight="1"/>
    <row r="23736" ht="15.75" customHeight="1"/>
    <row r="23738" ht="15.75" customHeight="1"/>
    <row r="23740" ht="15.75" customHeight="1"/>
    <row r="23742" ht="15.75" customHeight="1"/>
    <row r="23744" ht="15.75" customHeight="1"/>
    <row r="23746" ht="15.75" customHeight="1"/>
    <row r="23748" ht="15.75" customHeight="1"/>
    <row r="23750" ht="15.75" customHeight="1"/>
    <row r="23752" ht="15.75" customHeight="1"/>
    <row r="23754" ht="15.75" customHeight="1"/>
    <row r="23756" ht="15.75" customHeight="1"/>
    <row r="23758" ht="15.75" customHeight="1"/>
    <row r="23760" ht="15.75" customHeight="1"/>
    <row r="23762" ht="15.75" customHeight="1"/>
    <row r="23764" ht="15.75" customHeight="1"/>
    <row r="23766" ht="15.75" customHeight="1"/>
    <row r="23768" ht="15.75" customHeight="1"/>
    <row r="23770" ht="15.75" customHeight="1"/>
    <row r="23772" ht="15.75" customHeight="1"/>
    <row r="23774" ht="15.75" customHeight="1"/>
    <row r="23776" ht="15.75" customHeight="1"/>
    <row r="23778" ht="15.75" customHeight="1"/>
    <row r="23780" ht="15.75" customHeight="1"/>
    <row r="23782" ht="15.75" customHeight="1"/>
    <row r="23784" ht="15.75" customHeight="1"/>
    <row r="23786" ht="15.75" customHeight="1"/>
    <row r="23788" ht="15.75" customHeight="1"/>
    <row r="23790" ht="15.75" customHeight="1"/>
    <row r="23792" ht="15.75" customHeight="1"/>
    <row r="23794" ht="15.75" customHeight="1"/>
    <row r="23796" ht="15.75" customHeight="1"/>
    <row r="23798" ht="15.75" customHeight="1"/>
    <row r="23800" ht="15.75" customHeight="1"/>
    <row r="23802" ht="15.75" customHeight="1"/>
    <row r="23804" ht="15.75" customHeight="1"/>
    <row r="23806" ht="15.75" customHeight="1"/>
    <row r="23808" ht="15.75" customHeight="1"/>
    <row r="23810" ht="15.75" customHeight="1"/>
    <row r="23812" ht="15.75" customHeight="1"/>
    <row r="23814" ht="15.75" customHeight="1"/>
    <row r="23816" ht="15.75" customHeight="1"/>
    <row r="23818" ht="15.75" customHeight="1"/>
    <row r="23820" ht="15.75" customHeight="1"/>
    <row r="23822" ht="15.75" customHeight="1"/>
    <row r="23824" ht="15.75" customHeight="1"/>
    <row r="23826" ht="15.75" customHeight="1"/>
    <row r="23828" ht="15.75" customHeight="1"/>
    <row r="23830" ht="15.75" customHeight="1"/>
    <row r="23832" ht="15.75" customHeight="1"/>
    <row r="23834" ht="15.75" customHeight="1"/>
    <row r="23836" ht="15.75" customHeight="1"/>
    <row r="23838" ht="15.75" customHeight="1"/>
    <row r="23840" ht="15.75" customHeight="1"/>
    <row r="23842" ht="15.75" customHeight="1"/>
    <row r="23844" ht="15.75" customHeight="1"/>
    <row r="23846" ht="15.75" customHeight="1"/>
    <row r="23848" ht="15.75" customHeight="1"/>
    <row r="23850" ht="15.75" customHeight="1"/>
    <row r="23852" ht="15.75" customHeight="1"/>
    <row r="23854" ht="15.75" customHeight="1"/>
    <row r="23856" ht="15.75" customHeight="1"/>
    <row r="23858" ht="15.75" customHeight="1"/>
    <row r="23860" ht="15.75" customHeight="1"/>
    <row r="23862" ht="15.75" customHeight="1"/>
    <row r="23864" ht="15.75" customHeight="1"/>
    <row r="23866" ht="15.75" customHeight="1"/>
    <row r="23868" ht="15.75" customHeight="1"/>
    <row r="23870" ht="15.75" customHeight="1"/>
    <row r="23872" ht="15.75" customHeight="1"/>
    <row r="23874" ht="15.75" customHeight="1"/>
    <row r="23876" ht="15.75" customHeight="1"/>
    <row r="23878" ht="15.75" customHeight="1"/>
    <row r="23880" ht="15.75" customHeight="1"/>
    <row r="23882" ht="15.75" customHeight="1"/>
    <row r="23884" ht="15.75" customHeight="1"/>
    <row r="23886" ht="15.75" customHeight="1"/>
    <row r="23888" ht="15.75" customHeight="1"/>
    <row r="23890" ht="15.75" customHeight="1"/>
    <row r="23892" ht="15.75" customHeight="1"/>
    <row r="23894" ht="15.75" customHeight="1"/>
    <row r="23896" ht="15.75" customHeight="1"/>
    <row r="23898" ht="15.75" customHeight="1"/>
    <row r="23900" ht="15.75" customHeight="1"/>
    <row r="23902" ht="15.75" customHeight="1"/>
    <row r="23904" ht="15.75" customHeight="1"/>
    <row r="23906" ht="15.75" customHeight="1"/>
    <row r="23908" ht="15.75" customHeight="1"/>
    <row r="23910" ht="15.75" customHeight="1"/>
    <row r="23912" ht="15.75" customHeight="1"/>
    <row r="23914" ht="15.75" customHeight="1"/>
    <row r="23916" ht="15.75" customHeight="1"/>
    <row r="23918" ht="15.75" customHeight="1"/>
    <row r="23920" ht="15.75" customHeight="1"/>
    <row r="23922" ht="15.75" customHeight="1"/>
    <row r="23924" ht="15.75" customHeight="1"/>
    <row r="23926" ht="15.75" customHeight="1"/>
    <row r="23928" ht="15.75" customHeight="1"/>
    <row r="23930" ht="15.75" customHeight="1"/>
    <row r="23932" ht="15.75" customHeight="1"/>
    <row r="23934" ht="15.75" customHeight="1"/>
    <row r="23936" ht="15.75" customHeight="1"/>
    <row r="23938" ht="15.75" customHeight="1"/>
    <row r="23940" ht="15.75" customHeight="1"/>
    <row r="23942" ht="15.75" customHeight="1"/>
    <row r="23944" ht="15.75" customHeight="1"/>
    <row r="23946" ht="15.75" customHeight="1"/>
    <row r="23948" ht="15.75" customHeight="1"/>
    <row r="23950" ht="15.75" customHeight="1"/>
    <row r="23952" ht="15.75" customHeight="1"/>
    <row r="23954" ht="15.75" customHeight="1"/>
    <row r="23956" ht="15.75" customHeight="1"/>
    <row r="23958" ht="15.75" customHeight="1"/>
    <row r="23960" ht="15.75" customHeight="1"/>
    <row r="23962" ht="15.75" customHeight="1"/>
    <row r="23964" ht="15.75" customHeight="1"/>
    <row r="23966" ht="15.75" customHeight="1"/>
    <row r="23968" ht="15.75" customHeight="1"/>
    <row r="23970" ht="15.75" customHeight="1"/>
    <row r="23972" ht="15.75" customHeight="1"/>
    <row r="23974" ht="15.75" customHeight="1"/>
    <row r="23976" ht="15.75" customHeight="1"/>
    <row r="23978" ht="15.75" customHeight="1"/>
    <row r="23980" ht="15.75" customHeight="1"/>
    <row r="23982" ht="15.75" customHeight="1"/>
    <row r="23984" ht="15.75" customHeight="1"/>
    <row r="23986" ht="15.75" customHeight="1"/>
    <row r="23988" ht="15.75" customHeight="1"/>
    <row r="23990" ht="15.75" customHeight="1"/>
    <row r="23992" ht="15.75" customHeight="1"/>
    <row r="23994" ht="15.75" customHeight="1"/>
    <row r="23996" ht="15.75" customHeight="1"/>
    <row r="23998" ht="15.75" customHeight="1"/>
    <row r="24000" ht="15.75" customHeight="1"/>
    <row r="24002" ht="15.75" customHeight="1"/>
    <row r="24004" ht="15.75" customHeight="1"/>
    <row r="24006" ht="15.75" customHeight="1"/>
    <row r="24008" ht="15.75" customHeight="1"/>
    <row r="24010" ht="15.75" customHeight="1"/>
    <row r="24012" ht="15.75" customHeight="1"/>
    <row r="24014" ht="15.75" customHeight="1"/>
    <row r="24016" ht="15.75" customHeight="1"/>
    <row r="24018" ht="15.75" customHeight="1"/>
    <row r="24020" ht="15.75" customHeight="1"/>
    <row r="24022" ht="15.75" customHeight="1"/>
    <row r="24024" ht="15.75" customHeight="1"/>
    <row r="24026" ht="15.75" customHeight="1"/>
    <row r="24028" ht="15.75" customHeight="1"/>
    <row r="24030" ht="15.75" customHeight="1"/>
    <row r="24032" ht="15.75" customHeight="1"/>
    <row r="24034" ht="15.75" customHeight="1"/>
    <row r="24036" ht="15.75" customHeight="1"/>
    <row r="24038" ht="15.75" customHeight="1"/>
    <row r="24040" ht="15.75" customHeight="1"/>
    <row r="24042" ht="15.75" customHeight="1"/>
    <row r="24044" ht="15.75" customHeight="1"/>
    <row r="24046" ht="15.75" customHeight="1"/>
    <row r="24048" ht="15.75" customHeight="1"/>
    <row r="24050" ht="15.75" customHeight="1"/>
    <row r="24052" ht="15.75" customHeight="1"/>
    <row r="24054" ht="15.75" customHeight="1"/>
    <row r="24056" ht="15.75" customHeight="1"/>
    <row r="24058" ht="15.75" customHeight="1"/>
    <row r="24060" ht="15.75" customHeight="1"/>
    <row r="24062" ht="15.75" customHeight="1"/>
    <row r="24064" ht="15.75" customHeight="1"/>
    <row r="24066" ht="15.75" customHeight="1"/>
    <row r="24068" ht="15.75" customHeight="1"/>
    <row r="24070" ht="15.75" customHeight="1"/>
    <row r="24072" ht="15.75" customHeight="1"/>
    <row r="24074" ht="15.75" customHeight="1"/>
    <row r="24076" ht="15.75" customHeight="1"/>
    <row r="24078" ht="15.75" customHeight="1"/>
    <row r="24080" ht="15.75" customHeight="1"/>
    <row r="24082" ht="15.75" customHeight="1"/>
    <row r="24084" ht="15.75" customHeight="1"/>
    <row r="24086" ht="15.75" customHeight="1"/>
    <row r="24088" ht="15.75" customHeight="1"/>
    <row r="24090" ht="15.75" customHeight="1"/>
    <row r="24092" ht="15.75" customHeight="1"/>
    <row r="24094" ht="15.75" customHeight="1"/>
    <row r="24096" ht="15.75" customHeight="1"/>
    <row r="24098" ht="15.75" customHeight="1"/>
    <row r="24100" ht="15.75" customHeight="1"/>
    <row r="24102" ht="15.75" customHeight="1"/>
    <row r="24104" ht="15.75" customHeight="1"/>
    <row r="24106" ht="15.75" customHeight="1"/>
    <row r="24108" ht="15.75" customHeight="1"/>
    <row r="24110" ht="15.75" customHeight="1"/>
    <row r="24112" ht="15.75" customHeight="1"/>
    <row r="24114" ht="15.75" customHeight="1"/>
    <row r="24116" ht="15.75" customHeight="1"/>
    <row r="24118" ht="15.75" customHeight="1"/>
    <row r="24120" ht="15.75" customHeight="1"/>
    <row r="24122" ht="15.75" customHeight="1"/>
    <row r="24124" ht="15.75" customHeight="1"/>
    <row r="24126" ht="15.75" customHeight="1"/>
    <row r="24128" ht="15.75" customHeight="1"/>
    <row r="24130" ht="15.75" customHeight="1"/>
    <row r="24132" ht="15.75" customHeight="1"/>
    <row r="24134" ht="15.75" customHeight="1"/>
    <row r="24136" ht="15.75" customHeight="1"/>
    <row r="24138" ht="15.75" customHeight="1"/>
    <row r="24140" ht="15.75" customHeight="1"/>
    <row r="24142" ht="15.75" customHeight="1"/>
    <row r="24144" ht="15.75" customHeight="1"/>
    <row r="24146" ht="15.75" customHeight="1"/>
    <row r="24148" ht="15.75" customHeight="1"/>
    <row r="24150" ht="15.75" customHeight="1"/>
    <row r="24152" ht="15.75" customHeight="1"/>
    <row r="24154" ht="15.75" customHeight="1"/>
    <row r="24156" ht="15.75" customHeight="1"/>
    <row r="24158" ht="15.75" customHeight="1"/>
    <row r="24160" ht="15.75" customHeight="1"/>
    <row r="24162" ht="15.75" customHeight="1"/>
    <row r="24164" ht="15.75" customHeight="1"/>
    <row r="24166" ht="15.75" customHeight="1"/>
    <row r="24168" ht="15.75" customHeight="1"/>
    <row r="24170" ht="15.75" customHeight="1"/>
    <row r="24172" ht="15.75" customHeight="1"/>
    <row r="24174" ht="15.75" customHeight="1"/>
    <row r="24176" ht="15.75" customHeight="1"/>
    <row r="24178" ht="15.75" customHeight="1"/>
    <row r="24180" ht="15.75" customHeight="1"/>
    <row r="24182" ht="15.75" customHeight="1"/>
    <row r="24184" ht="15.75" customHeight="1"/>
    <row r="24186" ht="15.75" customHeight="1"/>
    <row r="24188" ht="15.75" customHeight="1"/>
    <row r="24190" ht="15.75" customHeight="1"/>
    <row r="24192" ht="15.75" customHeight="1"/>
    <row r="24194" ht="15.75" customHeight="1"/>
    <row r="24196" ht="15.75" customHeight="1"/>
    <row r="24198" ht="15.75" customHeight="1"/>
    <row r="24200" ht="15.75" customHeight="1"/>
    <row r="24202" ht="15.75" customHeight="1"/>
    <row r="24204" ht="15.75" customHeight="1"/>
    <row r="24206" ht="15.75" customHeight="1"/>
    <row r="24208" ht="15.75" customHeight="1"/>
    <row r="24210" ht="15.75" customHeight="1"/>
    <row r="24212" ht="15.75" customHeight="1"/>
    <row r="24214" ht="15.75" customHeight="1"/>
    <row r="24216" ht="15.75" customHeight="1"/>
    <row r="24218" ht="15.75" customHeight="1"/>
    <row r="24220" ht="15.75" customHeight="1"/>
    <row r="24222" ht="15.75" customHeight="1"/>
    <row r="24224" ht="15.75" customHeight="1"/>
    <row r="24226" ht="15.75" customHeight="1"/>
    <row r="24228" ht="15.75" customHeight="1"/>
    <row r="24230" ht="15.75" customHeight="1"/>
    <row r="24232" ht="15.75" customHeight="1"/>
    <row r="24234" ht="15.75" customHeight="1"/>
    <row r="24236" ht="15.75" customHeight="1"/>
    <row r="24238" ht="15.75" customHeight="1"/>
    <row r="24240" ht="15.75" customHeight="1"/>
    <row r="24242" ht="15.75" customHeight="1"/>
    <row r="24244" ht="15.75" customHeight="1"/>
    <row r="24246" ht="15.75" customHeight="1"/>
    <row r="24248" ht="15.75" customHeight="1"/>
    <row r="24250" ht="15.75" customHeight="1"/>
    <row r="24252" ht="15.75" customHeight="1"/>
    <row r="24254" ht="15.75" customHeight="1"/>
    <row r="24256" ht="15.75" customHeight="1"/>
    <row r="24258" ht="15.75" customHeight="1"/>
    <row r="24260" ht="15.75" customHeight="1"/>
    <row r="24262" ht="15.75" customHeight="1"/>
    <row r="24264" ht="15.75" customHeight="1"/>
    <row r="24266" ht="15.75" customHeight="1"/>
    <row r="24268" ht="15.75" customHeight="1"/>
    <row r="24270" ht="15.75" customHeight="1"/>
    <row r="24272" ht="15.75" customHeight="1"/>
    <row r="24274" ht="15.75" customHeight="1"/>
    <row r="24276" ht="15.75" customHeight="1"/>
    <row r="24278" ht="15.75" customHeight="1"/>
    <row r="24280" ht="15.75" customHeight="1"/>
    <row r="24282" ht="15.75" customHeight="1"/>
    <row r="24284" ht="15.75" customHeight="1"/>
    <row r="24286" ht="15.75" customHeight="1"/>
    <row r="24288" ht="15.75" customHeight="1"/>
    <row r="24290" ht="15.75" customHeight="1"/>
    <row r="24292" ht="15.75" customHeight="1"/>
    <row r="24294" ht="15.75" customHeight="1"/>
    <row r="24296" ht="15.75" customHeight="1"/>
    <row r="24298" ht="15.75" customHeight="1"/>
    <row r="24300" ht="15.75" customHeight="1"/>
    <row r="24302" ht="15.75" customHeight="1"/>
    <row r="24304" ht="15.75" customHeight="1"/>
    <row r="24306" ht="15.75" customHeight="1"/>
    <row r="24308" ht="15.75" customHeight="1"/>
    <row r="24310" ht="15.75" customHeight="1"/>
    <row r="24312" ht="15.75" customHeight="1"/>
    <row r="24314" ht="15.75" customHeight="1"/>
    <row r="24316" ht="15.75" customHeight="1"/>
    <row r="24318" ht="15.75" customHeight="1"/>
    <row r="24320" ht="15.75" customHeight="1"/>
    <row r="24322" ht="15.75" customHeight="1"/>
    <row r="24324" ht="15.75" customHeight="1"/>
    <row r="24326" ht="15.75" customHeight="1"/>
    <row r="24328" ht="15.75" customHeight="1"/>
    <row r="24330" ht="15.75" customHeight="1"/>
    <row r="24332" ht="15.75" customHeight="1"/>
    <row r="24334" ht="15.75" customHeight="1"/>
    <row r="24336" ht="15.75" customHeight="1"/>
    <row r="24338" ht="15.75" customHeight="1"/>
    <row r="24340" ht="15.75" customHeight="1"/>
    <row r="24342" ht="15.75" customHeight="1"/>
    <row r="24344" ht="15.75" customHeight="1"/>
    <row r="24346" ht="15.75" customHeight="1"/>
    <row r="24348" ht="15.75" customHeight="1"/>
    <row r="24350" ht="15.75" customHeight="1"/>
    <row r="24352" ht="15.75" customHeight="1"/>
    <row r="24354" ht="15.75" customHeight="1"/>
    <row r="24356" ht="15.75" customHeight="1"/>
    <row r="24358" ht="15.75" customHeight="1"/>
    <row r="24360" ht="15.75" customHeight="1"/>
    <row r="24362" ht="15.75" customHeight="1"/>
    <row r="24364" ht="15.75" customHeight="1"/>
    <row r="24366" ht="15.75" customHeight="1"/>
    <row r="24368" ht="15.75" customHeight="1"/>
    <row r="24370" ht="15.75" customHeight="1"/>
    <row r="24372" ht="15.75" customHeight="1"/>
    <row r="24374" ht="15.75" customHeight="1"/>
    <row r="24376" ht="15.75" customHeight="1"/>
    <row r="24378" ht="15.75" customHeight="1"/>
    <row r="24380" ht="15.75" customHeight="1"/>
    <row r="24382" ht="15.75" customHeight="1"/>
    <row r="24384" ht="15.75" customHeight="1"/>
    <row r="24386" ht="15.75" customHeight="1"/>
    <row r="24388" ht="15.75" customHeight="1"/>
    <row r="24390" ht="15.75" customHeight="1"/>
    <row r="24392" ht="15.75" customHeight="1"/>
    <row r="24394" ht="15.75" customHeight="1"/>
    <row r="24396" ht="15.75" customHeight="1"/>
    <row r="24398" ht="15.75" customHeight="1"/>
    <row r="24400" ht="15.75" customHeight="1"/>
    <row r="24402" ht="15.75" customHeight="1"/>
    <row r="24404" ht="15.75" customHeight="1"/>
    <row r="24406" ht="15.75" customHeight="1"/>
    <row r="24408" ht="15.75" customHeight="1"/>
    <row r="24410" ht="15.75" customHeight="1"/>
    <row r="24412" ht="15.75" customHeight="1"/>
    <row r="24414" ht="15.75" customHeight="1"/>
    <row r="24416" ht="15.75" customHeight="1"/>
    <row r="24418" ht="15.75" customHeight="1"/>
    <row r="24420" ht="15.75" customHeight="1"/>
    <row r="24422" ht="15.75" customHeight="1"/>
    <row r="24424" ht="15.75" customHeight="1"/>
    <row r="24426" ht="15.75" customHeight="1"/>
    <row r="24428" ht="15.75" customHeight="1"/>
    <row r="24430" ht="15.75" customHeight="1"/>
    <row r="24432" ht="15.75" customHeight="1"/>
    <row r="24434" ht="15.75" customHeight="1"/>
    <row r="24436" ht="15.75" customHeight="1"/>
    <row r="24438" ht="15.75" customHeight="1"/>
    <row r="24440" ht="15.75" customHeight="1"/>
    <row r="24442" ht="15.75" customHeight="1"/>
    <row r="24444" ht="15.75" customHeight="1"/>
    <row r="24446" ht="15.75" customHeight="1"/>
    <row r="24448" ht="15.75" customHeight="1"/>
    <row r="24450" ht="15.75" customHeight="1"/>
    <row r="24452" ht="15.75" customHeight="1"/>
    <row r="24454" ht="15.75" customHeight="1"/>
    <row r="24456" ht="15.75" customHeight="1"/>
    <row r="24458" ht="15.75" customHeight="1"/>
    <row r="24460" ht="15.75" customHeight="1"/>
    <row r="24462" ht="15.75" customHeight="1"/>
    <row r="24464" ht="15.75" customHeight="1"/>
    <row r="24466" ht="15.75" customHeight="1"/>
    <row r="24468" ht="15.75" customHeight="1"/>
    <row r="24470" ht="15.75" customHeight="1"/>
    <row r="24472" ht="15.75" customHeight="1"/>
    <row r="24474" ht="15.75" customHeight="1"/>
    <row r="24476" ht="15.75" customHeight="1"/>
    <row r="24478" ht="15.75" customHeight="1"/>
    <row r="24480" ht="15.75" customHeight="1"/>
    <row r="24482" ht="15.75" customHeight="1"/>
    <row r="24484" ht="15.75" customHeight="1"/>
    <row r="24486" ht="15.75" customHeight="1"/>
    <row r="24488" ht="15.75" customHeight="1"/>
    <row r="24490" ht="15.75" customHeight="1"/>
    <row r="24492" ht="15.75" customHeight="1"/>
    <row r="24494" ht="15.75" customHeight="1"/>
    <row r="24496" ht="15.75" customHeight="1"/>
    <row r="24498" ht="15.75" customHeight="1"/>
    <row r="24500" ht="15.75" customHeight="1"/>
    <row r="24502" ht="15.75" customHeight="1"/>
    <row r="24504" ht="15.75" customHeight="1"/>
    <row r="24506" ht="15.75" customHeight="1"/>
    <row r="24508" ht="15.75" customHeight="1"/>
    <row r="24510" ht="15.75" customHeight="1"/>
    <row r="24512" ht="15.75" customHeight="1"/>
    <row r="24514" ht="15.75" customHeight="1"/>
    <row r="24516" ht="15.75" customHeight="1"/>
    <row r="24518" ht="15.75" customHeight="1"/>
    <row r="24520" ht="15.75" customHeight="1"/>
    <row r="24522" ht="15.75" customHeight="1"/>
    <row r="24524" ht="15.75" customHeight="1"/>
    <row r="24526" ht="15.75" customHeight="1"/>
    <row r="24528" ht="15.75" customHeight="1"/>
    <row r="24530" ht="15.75" customHeight="1"/>
    <row r="24532" ht="15.75" customHeight="1"/>
    <row r="24534" ht="15.75" customHeight="1"/>
    <row r="24536" ht="15.75" customHeight="1"/>
    <row r="24538" ht="15.75" customHeight="1"/>
    <row r="24540" ht="15.75" customHeight="1"/>
    <row r="24542" ht="15.75" customHeight="1"/>
    <row r="24544" ht="15.75" customHeight="1"/>
    <row r="24546" ht="15.75" customHeight="1"/>
    <row r="24548" ht="15.75" customHeight="1"/>
    <row r="24550" ht="15.75" customHeight="1"/>
    <row r="24552" ht="15.75" customHeight="1"/>
    <row r="24554" ht="15.75" customHeight="1"/>
    <row r="24556" ht="15.75" customHeight="1"/>
    <row r="24558" ht="15.75" customHeight="1"/>
    <row r="24560" ht="15.75" customHeight="1"/>
    <row r="24562" ht="15.75" customHeight="1"/>
    <row r="24564" ht="15.75" customHeight="1"/>
    <row r="24566" ht="15.75" customHeight="1"/>
    <row r="24568" ht="15.75" customHeight="1"/>
    <row r="24570" ht="15.75" customHeight="1"/>
    <row r="24572" ht="15.75" customHeight="1"/>
    <row r="24574" ht="15.75" customHeight="1"/>
    <row r="24576" ht="15.75" customHeight="1"/>
    <row r="24578" ht="15.75" customHeight="1"/>
    <row r="24580" ht="15.75" customHeight="1"/>
    <row r="24582" ht="15.75" customHeight="1"/>
    <row r="24584" ht="15.75" customHeight="1"/>
    <row r="24586" ht="15.75" customHeight="1"/>
    <row r="24588" ht="15.75" customHeight="1"/>
    <row r="24590" ht="15.75" customHeight="1"/>
    <row r="24592" ht="15.75" customHeight="1"/>
    <row r="24594" ht="15.75" customHeight="1"/>
    <row r="24596" ht="15.75" customHeight="1"/>
    <row r="24598" ht="15.75" customHeight="1"/>
    <row r="24600" ht="15.75" customHeight="1"/>
    <row r="24602" ht="15.75" customHeight="1"/>
    <row r="24604" ht="15.75" customHeight="1"/>
    <row r="24606" ht="15.75" customHeight="1"/>
    <row r="24608" ht="15.75" customHeight="1"/>
    <row r="24610" ht="15.75" customHeight="1"/>
    <row r="24612" ht="15.75" customHeight="1"/>
    <row r="24614" ht="15.75" customHeight="1"/>
    <row r="24616" ht="15.75" customHeight="1"/>
    <row r="24618" ht="15.75" customHeight="1"/>
    <row r="24620" ht="15.75" customHeight="1"/>
    <row r="24622" ht="15.75" customHeight="1"/>
    <row r="24624" ht="15.75" customHeight="1"/>
    <row r="24626" ht="15.75" customHeight="1"/>
    <row r="24628" ht="15.75" customHeight="1"/>
    <row r="24630" ht="15.75" customHeight="1"/>
    <row r="24632" ht="15.75" customHeight="1"/>
    <row r="24634" ht="15.75" customHeight="1"/>
    <row r="24636" ht="15.75" customHeight="1"/>
    <row r="24638" ht="15.75" customHeight="1"/>
    <row r="24640" ht="15.75" customHeight="1"/>
    <row r="24642" ht="15.75" customHeight="1"/>
    <row r="24644" ht="15.75" customHeight="1"/>
    <row r="24646" ht="15.75" customHeight="1"/>
    <row r="24648" ht="15.75" customHeight="1"/>
    <row r="24650" ht="15.75" customHeight="1"/>
    <row r="24652" ht="15.75" customHeight="1"/>
    <row r="24654" ht="15.75" customHeight="1"/>
    <row r="24656" ht="15.75" customHeight="1"/>
    <row r="24658" ht="15.75" customHeight="1"/>
    <row r="24660" ht="15.75" customHeight="1"/>
    <row r="24662" ht="15.75" customHeight="1"/>
    <row r="24664" ht="15.75" customHeight="1"/>
    <row r="24666" ht="15.75" customHeight="1"/>
    <row r="24668" ht="15.75" customHeight="1"/>
    <row r="24670" ht="15.75" customHeight="1"/>
    <row r="24672" ht="15.75" customHeight="1"/>
    <row r="24674" ht="15.75" customHeight="1"/>
    <row r="24676" ht="15.75" customHeight="1"/>
    <row r="24678" ht="15.75" customHeight="1"/>
    <row r="24680" ht="15.75" customHeight="1"/>
    <row r="24682" ht="15.75" customHeight="1"/>
    <row r="24684" ht="15.75" customHeight="1"/>
    <row r="24686" ht="15.75" customHeight="1"/>
    <row r="24688" ht="15.75" customHeight="1"/>
    <row r="24690" ht="15.75" customHeight="1"/>
    <row r="24692" ht="15.75" customHeight="1"/>
    <row r="24694" ht="15.75" customHeight="1"/>
    <row r="24696" ht="15.75" customHeight="1"/>
    <row r="24698" ht="15.75" customHeight="1"/>
    <row r="24700" ht="15.75" customHeight="1"/>
    <row r="24702" ht="15.75" customHeight="1"/>
    <row r="24704" ht="15.75" customHeight="1"/>
    <row r="24706" ht="15.75" customHeight="1"/>
    <row r="24708" ht="15.75" customHeight="1"/>
    <row r="24710" ht="15.75" customHeight="1"/>
    <row r="24712" ht="15.75" customHeight="1"/>
    <row r="24714" ht="15.75" customHeight="1"/>
    <row r="24716" ht="15.75" customHeight="1"/>
    <row r="24718" ht="15.75" customHeight="1"/>
    <row r="24720" ht="15.75" customHeight="1"/>
    <row r="24722" ht="15.75" customHeight="1"/>
    <row r="24724" ht="15.75" customHeight="1"/>
    <row r="24726" ht="15.75" customHeight="1"/>
    <row r="24728" ht="15.75" customHeight="1"/>
    <row r="24730" ht="15.75" customHeight="1"/>
    <row r="24732" ht="15.75" customHeight="1"/>
    <row r="24734" ht="15.75" customHeight="1"/>
    <row r="24736" ht="15.75" customHeight="1"/>
    <row r="24738" ht="15.75" customHeight="1"/>
    <row r="24740" ht="15.75" customHeight="1"/>
    <row r="24742" ht="15.75" customHeight="1"/>
    <row r="24744" ht="15.75" customHeight="1"/>
    <row r="24746" ht="15.75" customHeight="1"/>
    <row r="24748" ht="15.75" customHeight="1"/>
    <row r="24750" ht="15.75" customHeight="1"/>
    <row r="24752" ht="15.75" customHeight="1"/>
    <row r="24754" ht="15.75" customHeight="1"/>
    <row r="24756" ht="15.75" customHeight="1"/>
    <row r="24758" ht="15.75" customHeight="1"/>
    <row r="24760" ht="15.75" customHeight="1"/>
    <row r="24762" ht="15.75" customHeight="1"/>
    <row r="24764" ht="15.75" customHeight="1"/>
    <row r="24766" ht="15.75" customHeight="1"/>
    <row r="24768" ht="15.75" customHeight="1"/>
    <row r="24770" ht="15.75" customHeight="1"/>
    <row r="24772" ht="15.75" customHeight="1"/>
    <row r="24774" ht="15.75" customHeight="1"/>
    <row r="24776" ht="15.75" customHeight="1"/>
    <row r="24778" ht="15.75" customHeight="1"/>
    <row r="24780" ht="15.75" customHeight="1"/>
    <row r="24782" ht="15.75" customHeight="1"/>
    <row r="24784" ht="15.75" customHeight="1"/>
    <row r="24786" ht="15.75" customHeight="1"/>
    <row r="24788" ht="15.75" customHeight="1"/>
    <row r="24790" ht="15.75" customHeight="1"/>
    <row r="24792" ht="15.75" customHeight="1"/>
    <row r="24794" ht="15.75" customHeight="1"/>
    <row r="24796" ht="15.75" customHeight="1"/>
    <row r="24798" ht="15.75" customHeight="1"/>
    <row r="24800" ht="15.75" customHeight="1"/>
    <row r="24802" ht="15.75" customHeight="1"/>
    <row r="24804" ht="15.75" customHeight="1"/>
    <row r="24806" ht="15.75" customHeight="1"/>
    <row r="24808" ht="15.75" customHeight="1"/>
    <row r="24810" ht="15.75" customHeight="1"/>
    <row r="24812" ht="15.75" customHeight="1"/>
    <row r="24814" ht="15.75" customHeight="1"/>
    <row r="24816" ht="15.75" customHeight="1"/>
    <row r="24818" ht="15.75" customHeight="1"/>
    <row r="24820" ht="15.75" customHeight="1"/>
    <row r="24822" ht="15.75" customHeight="1"/>
    <row r="24824" ht="15.75" customHeight="1"/>
    <row r="24826" ht="15.75" customHeight="1"/>
    <row r="24828" ht="15.75" customHeight="1"/>
    <row r="24830" ht="15.75" customHeight="1"/>
    <row r="24832" ht="15.75" customHeight="1"/>
    <row r="24834" ht="15.75" customHeight="1"/>
    <row r="24836" ht="15.75" customHeight="1"/>
    <row r="24838" ht="15.75" customHeight="1"/>
    <row r="24840" ht="15.75" customHeight="1"/>
    <row r="24842" ht="15.75" customHeight="1"/>
    <row r="24844" ht="15.75" customHeight="1"/>
    <row r="24846" ht="15.75" customHeight="1"/>
    <row r="24848" ht="15.75" customHeight="1"/>
    <row r="24850" ht="15.75" customHeight="1"/>
    <row r="24852" ht="15.75" customHeight="1"/>
    <row r="24854" ht="15.75" customHeight="1"/>
    <row r="24856" ht="15.75" customHeight="1"/>
    <row r="24858" ht="15.75" customHeight="1"/>
    <row r="24860" ht="15.75" customHeight="1"/>
    <row r="24862" ht="15.75" customHeight="1"/>
    <row r="24864" ht="15.75" customHeight="1"/>
    <row r="24866" ht="15.75" customHeight="1"/>
    <row r="24868" ht="15.75" customHeight="1"/>
    <row r="24870" ht="15.75" customHeight="1"/>
    <row r="24872" ht="15.75" customHeight="1"/>
    <row r="24874" ht="15.75" customHeight="1"/>
    <row r="24876" ht="15.75" customHeight="1"/>
    <row r="24878" ht="15.75" customHeight="1"/>
    <row r="24880" ht="15.75" customHeight="1"/>
    <row r="24882" ht="15.75" customHeight="1"/>
    <row r="24884" ht="15.75" customHeight="1"/>
    <row r="24886" ht="15.75" customHeight="1"/>
    <row r="24888" ht="15.75" customHeight="1"/>
    <row r="24890" ht="15.75" customHeight="1"/>
    <row r="24892" ht="15.75" customHeight="1"/>
    <row r="24894" ht="15.75" customHeight="1"/>
    <row r="24896" ht="15.75" customHeight="1"/>
    <row r="24898" ht="15.75" customHeight="1"/>
    <row r="24900" ht="15.75" customHeight="1"/>
    <row r="24902" ht="15.75" customHeight="1"/>
    <row r="24904" ht="15.75" customHeight="1"/>
    <row r="24906" ht="15.75" customHeight="1"/>
    <row r="24908" ht="15.75" customHeight="1"/>
    <row r="24910" ht="15.75" customHeight="1"/>
    <row r="24912" ht="15.75" customHeight="1"/>
    <row r="24914" ht="15.75" customHeight="1"/>
    <row r="24916" ht="15.75" customHeight="1"/>
    <row r="24918" ht="15.75" customHeight="1"/>
    <row r="24920" ht="15.75" customHeight="1"/>
    <row r="24922" ht="15.75" customHeight="1"/>
    <row r="24924" ht="15.75" customHeight="1"/>
    <row r="24926" ht="15.75" customHeight="1"/>
    <row r="24928" ht="15.75" customHeight="1"/>
    <row r="24930" ht="15.75" customHeight="1"/>
    <row r="24932" ht="15.75" customHeight="1"/>
    <row r="24934" ht="15.75" customHeight="1"/>
    <row r="24936" ht="15.75" customHeight="1"/>
    <row r="24938" ht="15.75" customHeight="1"/>
    <row r="24940" ht="15.75" customHeight="1"/>
    <row r="24942" ht="15.75" customHeight="1"/>
    <row r="24944" ht="15.75" customHeight="1"/>
    <row r="24946" ht="15.75" customHeight="1"/>
    <row r="24948" ht="15.75" customHeight="1"/>
    <row r="24950" ht="15.75" customHeight="1"/>
    <row r="24952" ht="15.75" customHeight="1"/>
    <row r="24954" ht="15.75" customHeight="1"/>
    <row r="24956" ht="15.75" customHeight="1"/>
    <row r="24958" ht="15.75" customHeight="1"/>
    <row r="24960" ht="15.75" customHeight="1"/>
    <row r="24962" ht="15.75" customHeight="1"/>
    <row r="24964" ht="15.75" customHeight="1"/>
    <row r="24966" ht="15.75" customHeight="1"/>
    <row r="24968" ht="15.75" customHeight="1"/>
    <row r="24970" ht="15.75" customHeight="1"/>
    <row r="24972" ht="15.75" customHeight="1"/>
    <row r="24974" ht="15.75" customHeight="1"/>
    <row r="24976" ht="15.75" customHeight="1"/>
    <row r="24978" ht="15.75" customHeight="1"/>
    <row r="24980" ht="15.75" customHeight="1"/>
    <row r="24982" ht="15.75" customHeight="1"/>
    <row r="24984" ht="15.75" customHeight="1"/>
    <row r="24986" ht="15.75" customHeight="1"/>
    <row r="24988" ht="15.75" customHeight="1"/>
    <row r="24990" ht="15.75" customHeight="1"/>
    <row r="24992" ht="15.75" customHeight="1"/>
    <row r="24994" ht="15.75" customHeight="1"/>
    <row r="24996" ht="15.75" customHeight="1"/>
    <row r="24998" ht="15.75" customHeight="1"/>
    <row r="25000" ht="15.75" customHeight="1"/>
    <row r="25002" ht="15.75" customHeight="1"/>
    <row r="25004" ht="15.75" customHeight="1"/>
    <row r="25006" ht="15.75" customHeight="1"/>
    <row r="25008" ht="15.75" customHeight="1"/>
    <row r="25010" ht="15.75" customHeight="1"/>
    <row r="25012" ht="15.75" customHeight="1"/>
    <row r="25014" ht="15.75" customHeight="1"/>
    <row r="25016" ht="15.75" customHeight="1"/>
    <row r="25018" ht="15.75" customHeight="1"/>
    <row r="25020" ht="15.75" customHeight="1"/>
    <row r="25022" ht="15.75" customHeight="1"/>
    <row r="25024" ht="15.75" customHeight="1"/>
    <row r="25026" ht="15.75" customHeight="1"/>
    <row r="25028" ht="15.75" customHeight="1"/>
    <row r="25030" ht="15.75" customHeight="1"/>
    <row r="25032" ht="15.75" customHeight="1"/>
    <row r="25034" ht="15.75" customHeight="1"/>
    <row r="25036" ht="15.75" customHeight="1"/>
    <row r="25038" ht="15.75" customHeight="1"/>
    <row r="25040" ht="15.75" customHeight="1"/>
    <row r="25042" ht="15.75" customHeight="1"/>
    <row r="25044" ht="15.75" customHeight="1"/>
    <row r="25046" ht="15.75" customHeight="1"/>
    <row r="25048" ht="15.75" customHeight="1"/>
    <row r="25050" ht="15.75" customHeight="1"/>
    <row r="25052" ht="15.75" customHeight="1"/>
    <row r="25054" ht="15.75" customHeight="1"/>
    <row r="25056" ht="15.75" customHeight="1"/>
    <row r="25058" ht="15.75" customHeight="1"/>
    <row r="25060" ht="15.75" customHeight="1"/>
    <row r="25062" ht="15.75" customHeight="1"/>
    <row r="25064" ht="15.75" customHeight="1"/>
    <row r="25066" ht="15.75" customHeight="1"/>
    <row r="25068" ht="15.75" customHeight="1"/>
    <row r="25070" ht="15.75" customHeight="1"/>
    <row r="25072" ht="15.75" customHeight="1"/>
    <row r="25074" ht="15.75" customHeight="1"/>
    <row r="25076" ht="15.75" customHeight="1"/>
    <row r="25078" ht="15.75" customHeight="1"/>
    <row r="25080" ht="15.75" customHeight="1"/>
    <row r="25082" ht="15.75" customHeight="1"/>
    <row r="25084" ht="15.75" customHeight="1"/>
    <row r="25086" ht="15.75" customHeight="1"/>
    <row r="25088" ht="15.75" customHeight="1"/>
    <row r="25090" ht="15.75" customHeight="1"/>
    <row r="25092" ht="15.75" customHeight="1"/>
    <row r="25094" ht="15.75" customHeight="1"/>
    <row r="25096" ht="15.75" customHeight="1"/>
    <row r="25098" ht="15.75" customHeight="1"/>
    <row r="25100" ht="15.75" customHeight="1"/>
    <row r="25102" ht="15.75" customHeight="1"/>
    <row r="25104" ht="15.75" customHeight="1"/>
    <row r="25106" ht="15.75" customHeight="1"/>
    <row r="25108" ht="15.75" customHeight="1"/>
    <row r="25110" ht="15.75" customHeight="1"/>
    <row r="25112" ht="15.75" customHeight="1"/>
    <row r="25114" ht="15.75" customHeight="1"/>
    <row r="25116" ht="15.75" customHeight="1"/>
    <row r="25118" ht="15.75" customHeight="1"/>
    <row r="25120" ht="15.75" customHeight="1"/>
    <row r="25122" ht="15.75" customHeight="1"/>
    <row r="25124" ht="15.75" customHeight="1"/>
    <row r="25126" ht="15.75" customHeight="1"/>
    <row r="25128" ht="15.75" customHeight="1"/>
    <row r="25130" ht="15.75" customHeight="1"/>
    <row r="25132" ht="15.75" customHeight="1"/>
    <row r="25134" ht="15.75" customHeight="1"/>
    <row r="25136" ht="15.75" customHeight="1"/>
    <row r="25138" ht="15.75" customHeight="1"/>
    <row r="25140" ht="15.75" customHeight="1"/>
    <row r="25142" ht="15.75" customHeight="1"/>
    <row r="25144" ht="15.75" customHeight="1"/>
    <row r="25146" ht="15.75" customHeight="1"/>
    <row r="25148" ht="15.75" customHeight="1"/>
    <row r="25150" ht="15.75" customHeight="1"/>
    <row r="25152" ht="15.75" customHeight="1"/>
    <row r="25154" ht="15.75" customHeight="1"/>
    <row r="25156" ht="15.75" customHeight="1"/>
    <row r="25158" ht="15.75" customHeight="1"/>
    <row r="25160" ht="15.75" customHeight="1"/>
    <row r="25162" ht="15.75" customHeight="1"/>
    <row r="25164" ht="15.75" customHeight="1"/>
    <row r="25166" ht="15.75" customHeight="1"/>
    <row r="25168" ht="15.75" customHeight="1"/>
    <row r="25170" ht="15.75" customHeight="1"/>
    <row r="25172" ht="15.75" customHeight="1"/>
    <row r="25174" ht="15.75" customHeight="1"/>
    <row r="25176" ht="15.75" customHeight="1"/>
    <row r="25178" ht="15.75" customHeight="1"/>
    <row r="25180" ht="15.75" customHeight="1"/>
    <row r="25182" ht="15.75" customHeight="1"/>
    <row r="25184" ht="15.75" customHeight="1"/>
    <row r="25186" ht="15.75" customHeight="1"/>
    <row r="25188" ht="15.75" customHeight="1"/>
    <row r="25190" ht="15.75" customHeight="1"/>
    <row r="25192" ht="15.75" customHeight="1"/>
    <row r="25194" ht="15.75" customHeight="1"/>
    <row r="25196" ht="15.75" customHeight="1"/>
    <row r="25198" ht="15.75" customHeight="1"/>
    <row r="25200" ht="15.75" customHeight="1"/>
    <row r="25202" ht="15.75" customHeight="1"/>
    <row r="25204" ht="15.75" customHeight="1"/>
    <row r="25206" ht="15.75" customHeight="1"/>
    <row r="25208" ht="15.75" customHeight="1"/>
    <row r="25210" ht="15.75" customHeight="1"/>
    <row r="25212" ht="15.75" customHeight="1"/>
    <row r="25214" ht="15.75" customHeight="1"/>
    <row r="25216" ht="15.75" customHeight="1"/>
    <row r="25218" ht="15.75" customHeight="1"/>
    <row r="25220" ht="15.75" customHeight="1"/>
    <row r="25222" ht="15.75" customHeight="1"/>
    <row r="25224" ht="15.75" customHeight="1"/>
    <row r="25226" ht="15.75" customHeight="1"/>
    <row r="25228" ht="15.75" customHeight="1"/>
    <row r="25230" ht="15.75" customHeight="1"/>
    <row r="25232" ht="15.75" customHeight="1"/>
    <row r="25234" ht="15.75" customHeight="1"/>
    <row r="25236" ht="15.75" customHeight="1"/>
    <row r="25238" ht="15.75" customHeight="1"/>
    <row r="25240" ht="15.75" customHeight="1"/>
    <row r="25242" ht="15.75" customHeight="1"/>
    <row r="25244" ht="15.75" customHeight="1"/>
    <row r="25246" ht="15.75" customHeight="1"/>
    <row r="25248" ht="15.75" customHeight="1"/>
    <row r="25250" ht="15.75" customHeight="1"/>
    <row r="25252" ht="15.75" customHeight="1"/>
    <row r="25254" ht="15.75" customHeight="1"/>
    <row r="25256" ht="15.75" customHeight="1"/>
    <row r="25258" ht="15.75" customHeight="1"/>
    <row r="25260" ht="15.75" customHeight="1"/>
    <row r="25262" ht="15.75" customHeight="1"/>
    <row r="25264" ht="15.75" customHeight="1"/>
    <row r="25266" ht="15.75" customHeight="1"/>
    <row r="25268" ht="15.75" customHeight="1"/>
    <row r="25270" ht="15.75" customHeight="1"/>
    <row r="25272" ht="15.75" customHeight="1"/>
    <row r="25274" ht="15.75" customHeight="1"/>
    <row r="25276" ht="15.75" customHeight="1"/>
    <row r="25278" ht="15.75" customHeight="1"/>
    <row r="25280" ht="15.75" customHeight="1"/>
    <row r="25282" ht="15.75" customHeight="1"/>
    <row r="25284" ht="15.75" customHeight="1"/>
    <row r="25286" ht="15.75" customHeight="1"/>
    <row r="25288" ht="15.75" customHeight="1"/>
    <row r="25290" ht="15.75" customHeight="1"/>
    <row r="25292" ht="15.75" customHeight="1"/>
    <row r="25294" ht="15.75" customHeight="1"/>
    <row r="25296" ht="15.75" customHeight="1"/>
    <row r="25298" ht="15.75" customHeight="1"/>
    <row r="25300" ht="15.75" customHeight="1"/>
    <row r="25302" ht="15.75" customHeight="1"/>
    <row r="25304" ht="15.75" customHeight="1"/>
    <row r="25306" ht="15.75" customHeight="1"/>
    <row r="25308" ht="15.75" customHeight="1"/>
    <row r="25310" ht="15.75" customHeight="1"/>
    <row r="25312" ht="15.75" customHeight="1"/>
    <row r="25314" ht="15.75" customHeight="1"/>
    <row r="25316" ht="15.75" customHeight="1"/>
    <row r="25318" ht="15.75" customHeight="1"/>
    <row r="25320" ht="15.75" customHeight="1"/>
    <row r="25322" ht="15.75" customHeight="1"/>
    <row r="25324" ht="15.75" customHeight="1"/>
    <row r="25326" ht="15.75" customHeight="1"/>
    <row r="25328" ht="15.75" customHeight="1"/>
    <row r="25330" ht="15.75" customHeight="1"/>
    <row r="25332" ht="15.75" customHeight="1"/>
    <row r="25334" ht="15.75" customHeight="1"/>
    <row r="25336" ht="15.75" customHeight="1"/>
    <row r="25338" ht="15.75" customHeight="1"/>
    <row r="25340" ht="15.75" customHeight="1"/>
    <row r="25342" ht="15.75" customHeight="1"/>
    <row r="25344" ht="15.75" customHeight="1"/>
    <row r="25346" ht="15.75" customHeight="1"/>
    <row r="25348" ht="15.75" customHeight="1"/>
    <row r="25350" ht="15.75" customHeight="1"/>
    <row r="25352" ht="15.75" customHeight="1"/>
    <row r="25354" ht="15.75" customHeight="1"/>
    <row r="25356" ht="15.75" customHeight="1"/>
    <row r="25358" ht="15.75" customHeight="1"/>
    <row r="25360" ht="15.75" customHeight="1"/>
    <row r="25362" ht="15.75" customHeight="1"/>
    <row r="25364" ht="15.75" customHeight="1"/>
    <row r="25366" ht="15.75" customHeight="1"/>
    <row r="25368" ht="15.75" customHeight="1"/>
    <row r="25370" ht="15.75" customHeight="1"/>
    <row r="25372" ht="15.75" customHeight="1"/>
    <row r="25374" ht="15.75" customHeight="1"/>
    <row r="25376" ht="15.75" customHeight="1"/>
    <row r="25378" ht="15.75" customHeight="1"/>
    <row r="25380" ht="15.75" customHeight="1"/>
    <row r="25382" ht="15.75" customHeight="1"/>
    <row r="25384" ht="15.75" customHeight="1"/>
    <row r="25386" ht="15.75" customHeight="1"/>
    <row r="25388" ht="15.75" customHeight="1"/>
    <row r="25390" ht="15.75" customHeight="1"/>
    <row r="25392" ht="15.75" customHeight="1"/>
    <row r="25394" ht="15.75" customHeight="1"/>
    <row r="25396" ht="15.75" customHeight="1"/>
    <row r="25398" ht="15.75" customHeight="1"/>
    <row r="25400" ht="15.75" customHeight="1"/>
    <row r="25402" ht="15.75" customHeight="1"/>
    <row r="25404" ht="15.75" customHeight="1"/>
    <row r="25406" ht="15.75" customHeight="1"/>
    <row r="25408" ht="15.75" customHeight="1"/>
    <row r="25410" ht="15.75" customHeight="1"/>
    <row r="25412" ht="15.75" customHeight="1"/>
    <row r="25414" ht="15.75" customHeight="1"/>
    <row r="25416" ht="15.75" customHeight="1"/>
    <row r="25418" ht="15.75" customHeight="1"/>
    <row r="25420" ht="15.75" customHeight="1"/>
    <row r="25422" ht="15.75" customHeight="1"/>
    <row r="25424" ht="15.75" customHeight="1"/>
    <row r="25426" ht="15.75" customHeight="1"/>
    <row r="25428" ht="15.75" customHeight="1"/>
    <row r="25430" ht="15.75" customHeight="1"/>
    <row r="25432" ht="15.75" customHeight="1"/>
    <row r="25434" ht="15.75" customHeight="1"/>
    <row r="25436" ht="15.75" customHeight="1"/>
    <row r="25438" ht="15.75" customHeight="1"/>
    <row r="25440" ht="15.75" customHeight="1"/>
    <row r="25442" ht="15.75" customHeight="1"/>
    <row r="25444" ht="15.75" customHeight="1"/>
    <row r="25446" ht="15.75" customHeight="1"/>
    <row r="25448" ht="15.75" customHeight="1"/>
    <row r="25450" ht="15.75" customHeight="1"/>
    <row r="25452" ht="15.75" customHeight="1"/>
    <row r="25454" ht="15.75" customHeight="1"/>
    <row r="25456" ht="15.75" customHeight="1"/>
    <row r="25458" ht="15.75" customHeight="1"/>
    <row r="25460" ht="15.75" customHeight="1"/>
    <row r="25462" ht="15.75" customHeight="1"/>
    <row r="25464" ht="15.75" customHeight="1"/>
    <row r="25466" ht="15.75" customHeight="1"/>
    <row r="25468" ht="15.75" customHeight="1"/>
    <row r="25470" ht="15.75" customHeight="1"/>
    <row r="25472" ht="15.75" customHeight="1"/>
    <row r="25474" ht="15.75" customHeight="1"/>
    <row r="25476" ht="15.75" customHeight="1"/>
    <row r="25478" ht="15.75" customHeight="1"/>
    <row r="25480" ht="15.75" customHeight="1"/>
    <row r="25482" ht="15.75" customHeight="1"/>
    <row r="25484" ht="15.75" customHeight="1"/>
    <row r="25486" ht="15.75" customHeight="1"/>
    <row r="25488" ht="15.75" customHeight="1"/>
    <row r="25490" ht="15.75" customHeight="1"/>
    <row r="25492" ht="15.75" customHeight="1"/>
    <row r="25494" ht="15.75" customHeight="1"/>
    <row r="25496" ht="15.75" customHeight="1"/>
    <row r="25498" ht="15.75" customHeight="1"/>
    <row r="25500" ht="15.75" customHeight="1"/>
    <row r="25502" ht="15.75" customHeight="1"/>
    <row r="25504" ht="15.75" customHeight="1"/>
    <row r="25506" ht="15.75" customHeight="1"/>
    <row r="25508" ht="15.75" customHeight="1"/>
    <row r="25510" ht="15.75" customHeight="1"/>
    <row r="25512" ht="15.75" customHeight="1"/>
    <row r="25514" ht="15.75" customHeight="1"/>
    <row r="25516" ht="15.75" customHeight="1"/>
    <row r="25518" ht="15.75" customHeight="1"/>
    <row r="25520" ht="15.75" customHeight="1"/>
    <row r="25522" ht="15.75" customHeight="1"/>
    <row r="25524" ht="15.75" customHeight="1"/>
    <row r="25526" ht="15.75" customHeight="1"/>
    <row r="25528" ht="15.75" customHeight="1"/>
    <row r="25530" ht="15.75" customHeight="1"/>
    <row r="25532" ht="15.75" customHeight="1"/>
    <row r="25534" ht="15.75" customHeight="1"/>
    <row r="25536" ht="15.75" customHeight="1"/>
    <row r="25538" ht="15.75" customHeight="1"/>
    <row r="25540" ht="15.75" customHeight="1"/>
    <row r="25542" ht="15.75" customHeight="1"/>
    <row r="25544" ht="15.75" customHeight="1"/>
    <row r="25546" ht="15.75" customHeight="1"/>
    <row r="25548" ht="15.75" customHeight="1"/>
    <row r="25550" ht="15.75" customHeight="1"/>
    <row r="25552" ht="15.75" customHeight="1"/>
    <row r="25554" ht="15.75" customHeight="1"/>
    <row r="25556" ht="15.75" customHeight="1"/>
    <row r="25558" ht="15.75" customHeight="1"/>
    <row r="25560" ht="15.75" customHeight="1"/>
    <row r="25562" ht="15.75" customHeight="1"/>
    <row r="25564" ht="15.75" customHeight="1"/>
    <row r="25566" ht="15.75" customHeight="1"/>
    <row r="25568" ht="15.75" customHeight="1"/>
    <row r="25570" ht="15.75" customHeight="1"/>
    <row r="25572" ht="15.75" customHeight="1"/>
    <row r="25574" ht="15.75" customHeight="1"/>
    <row r="25576" ht="15.75" customHeight="1"/>
    <row r="25578" ht="15.75" customHeight="1"/>
    <row r="25580" ht="15.75" customHeight="1"/>
    <row r="25582" ht="15.75" customHeight="1"/>
    <row r="25584" ht="15.75" customHeight="1"/>
    <row r="25586" ht="15.75" customHeight="1"/>
    <row r="25588" ht="15.75" customHeight="1"/>
    <row r="25590" ht="15.75" customHeight="1"/>
    <row r="25592" ht="15.75" customHeight="1"/>
    <row r="25594" ht="15.75" customHeight="1"/>
    <row r="25596" ht="15.75" customHeight="1"/>
    <row r="25598" ht="15.75" customHeight="1"/>
    <row r="25600" ht="15.75" customHeight="1"/>
    <row r="25602" ht="15.75" customHeight="1"/>
    <row r="25604" ht="15.75" customHeight="1"/>
    <row r="25606" ht="15.75" customHeight="1"/>
    <row r="25608" ht="15.75" customHeight="1"/>
    <row r="25610" ht="15.75" customHeight="1"/>
    <row r="25612" ht="15.75" customHeight="1"/>
    <row r="25614" ht="15.75" customHeight="1"/>
    <row r="25616" ht="15.75" customHeight="1"/>
    <row r="25618" ht="15.75" customHeight="1"/>
    <row r="25620" ht="15.75" customHeight="1"/>
    <row r="25622" ht="15.75" customHeight="1"/>
    <row r="25624" ht="15.75" customHeight="1"/>
    <row r="25626" ht="15.75" customHeight="1"/>
    <row r="25628" ht="15.75" customHeight="1"/>
    <row r="25630" ht="15.75" customHeight="1"/>
    <row r="25632" ht="15.75" customHeight="1"/>
    <row r="25634" ht="15.75" customHeight="1"/>
    <row r="25636" ht="15.75" customHeight="1"/>
    <row r="25638" ht="15.75" customHeight="1"/>
    <row r="25640" ht="15.75" customHeight="1"/>
    <row r="25642" ht="15.75" customHeight="1"/>
    <row r="25644" ht="15.75" customHeight="1"/>
    <row r="25646" ht="15.75" customHeight="1"/>
    <row r="25648" ht="15.75" customHeight="1"/>
    <row r="25650" ht="15.75" customHeight="1"/>
    <row r="25652" ht="15.75" customHeight="1"/>
    <row r="25654" ht="15.75" customHeight="1"/>
    <row r="25656" ht="15.75" customHeight="1"/>
    <row r="25658" ht="15.75" customHeight="1"/>
    <row r="25660" ht="15.75" customHeight="1"/>
    <row r="25662" ht="15.75" customHeight="1"/>
    <row r="25664" ht="15.75" customHeight="1"/>
    <row r="25666" ht="15.75" customHeight="1"/>
    <row r="25668" ht="15.75" customHeight="1"/>
    <row r="25670" ht="15.75" customHeight="1"/>
    <row r="25672" ht="15.75" customHeight="1"/>
    <row r="25674" ht="15.75" customHeight="1"/>
    <row r="25676" ht="15.75" customHeight="1"/>
    <row r="25678" ht="15.75" customHeight="1"/>
    <row r="25680" ht="15.75" customHeight="1"/>
    <row r="25682" ht="15.75" customHeight="1"/>
    <row r="25684" ht="15.75" customHeight="1"/>
    <row r="25686" ht="15.75" customHeight="1"/>
    <row r="25688" ht="15.75" customHeight="1"/>
    <row r="25690" ht="15.75" customHeight="1"/>
    <row r="25692" ht="15.75" customHeight="1"/>
    <row r="25694" ht="15.75" customHeight="1"/>
    <row r="25696" ht="15.75" customHeight="1"/>
    <row r="25698" ht="15.75" customHeight="1"/>
    <row r="25700" ht="15.75" customHeight="1"/>
    <row r="25702" ht="15.75" customHeight="1"/>
    <row r="25704" ht="15.75" customHeight="1"/>
    <row r="25706" ht="15.75" customHeight="1"/>
    <row r="25708" ht="15.75" customHeight="1"/>
    <row r="25710" ht="15.75" customHeight="1"/>
    <row r="25712" ht="15.75" customHeight="1"/>
    <row r="25714" ht="15.75" customHeight="1"/>
    <row r="25716" ht="15.75" customHeight="1"/>
    <row r="25718" ht="15.75" customHeight="1"/>
    <row r="25720" ht="15.75" customHeight="1"/>
    <row r="25722" ht="15.75" customHeight="1"/>
    <row r="25724" ht="15.75" customHeight="1"/>
    <row r="25726" ht="15.75" customHeight="1"/>
    <row r="25728" ht="15.75" customHeight="1"/>
    <row r="25730" ht="15.75" customHeight="1"/>
    <row r="25732" ht="15.75" customHeight="1"/>
    <row r="25734" ht="15.75" customHeight="1"/>
    <row r="25736" ht="15.75" customHeight="1"/>
    <row r="25738" ht="15.75" customHeight="1"/>
    <row r="25740" ht="15.75" customHeight="1"/>
    <row r="25742" ht="15.75" customHeight="1"/>
    <row r="25744" ht="15.75" customHeight="1"/>
    <row r="25746" ht="15.75" customHeight="1"/>
    <row r="25748" ht="15.75" customHeight="1"/>
    <row r="25750" ht="15.75" customHeight="1"/>
    <row r="25752" ht="15.75" customHeight="1"/>
    <row r="25754" ht="15.75" customHeight="1"/>
    <row r="25756" ht="15.75" customHeight="1"/>
    <row r="25758" ht="15.75" customHeight="1"/>
    <row r="25760" ht="15.75" customHeight="1"/>
    <row r="25762" ht="15.75" customHeight="1"/>
    <row r="25764" ht="15.75" customHeight="1"/>
    <row r="25766" ht="15.75" customHeight="1"/>
    <row r="25768" ht="15.75" customHeight="1"/>
    <row r="25770" ht="15.75" customHeight="1"/>
    <row r="25772" ht="15.75" customHeight="1"/>
    <row r="25774" ht="15.75" customHeight="1"/>
    <row r="25776" ht="15.75" customHeight="1"/>
    <row r="25778" ht="15.75" customHeight="1"/>
    <row r="25780" ht="15.75" customHeight="1"/>
    <row r="25782" ht="15.75" customHeight="1"/>
    <row r="25784" ht="15.75" customHeight="1"/>
    <row r="25786" ht="15.75" customHeight="1"/>
    <row r="25788" ht="15.75" customHeight="1"/>
    <row r="25790" ht="15.75" customHeight="1"/>
    <row r="25792" ht="15.75" customHeight="1"/>
    <row r="25794" ht="15.75" customHeight="1"/>
    <row r="25796" ht="15.75" customHeight="1"/>
    <row r="25798" ht="15.75" customHeight="1"/>
    <row r="25800" ht="15.75" customHeight="1"/>
    <row r="25802" ht="15.75" customHeight="1"/>
    <row r="25804" ht="15.75" customHeight="1"/>
    <row r="25806" ht="15.75" customHeight="1"/>
    <row r="25808" ht="15.75" customHeight="1"/>
    <row r="25810" ht="15.75" customHeight="1"/>
    <row r="25812" ht="15.75" customHeight="1"/>
    <row r="25814" ht="15.75" customHeight="1"/>
    <row r="25816" ht="15.75" customHeight="1"/>
    <row r="25818" ht="15.75" customHeight="1"/>
    <row r="25820" ht="15.75" customHeight="1"/>
    <row r="25822" ht="15.75" customHeight="1"/>
    <row r="25824" ht="15.75" customHeight="1"/>
    <row r="25826" ht="15.75" customHeight="1"/>
    <row r="25828" ht="15.75" customHeight="1"/>
    <row r="25830" ht="15.75" customHeight="1"/>
    <row r="25832" ht="15.75" customHeight="1"/>
    <row r="25834" ht="15.75" customHeight="1"/>
    <row r="25836" ht="15.75" customHeight="1"/>
    <row r="25838" ht="15.75" customHeight="1"/>
    <row r="25840" ht="15.75" customHeight="1"/>
    <row r="25842" ht="15.75" customHeight="1"/>
    <row r="25844" ht="15.75" customHeight="1"/>
    <row r="25846" ht="15.75" customHeight="1"/>
    <row r="25848" ht="15.75" customHeight="1"/>
    <row r="25850" ht="15.75" customHeight="1"/>
    <row r="25852" ht="15.75" customHeight="1"/>
    <row r="25854" ht="15.75" customHeight="1"/>
    <row r="25856" ht="15.75" customHeight="1"/>
    <row r="25858" ht="15.75" customHeight="1"/>
    <row r="25860" ht="15.75" customHeight="1"/>
    <row r="25862" ht="15.75" customHeight="1"/>
    <row r="25864" ht="15.75" customHeight="1"/>
    <row r="25866" ht="15.75" customHeight="1"/>
    <row r="25868" ht="15.75" customHeight="1"/>
    <row r="25870" ht="15.75" customHeight="1"/>
    <row r="25872" ht="15.75" customHeight="1"/>
    <row r="25874" ht="15.75" customHeight="1"/>
    <row r="25876" ht="15.75" customHeight="1"/>
    <row r="25878" ht="15.75" customHeight="1"/>
    <row r="25880" ht="15.75" customHeight="1"/>
    <row r="25882" ht="15.75" customHeight="1"/>
    <row r="25884" ht="15.75" customHeight="1"/>
    <row r="25886" ht="15.75" customHeight="1"/>
    <row r="25888" ht="15.75" customHeight="1"/>
    <row r="25890" ht="15.75" customHeight="1"/>
    <row r="25892" ht="15.75" customHeight="1"/>
    <row r="25894" ht="15.75" customHeight="1"/>
    <row r="25896" ht="15.75" customHeight="1"/>
    <row r="25898" ht="15.75" customHeight="1"/>
    <row r="25900" ht="15.75" customHeight="1"/>
    <row r="25902" ht="15.75" customHeight="1"/>
    <row r="25904" ht="15.75" customHeight="1"/>
    <row r="25906" ht="15.75" customHeight="1"/>
    <row r="25908" ht="15.75" customHeight="1"/>
    <row r="25910" ht="15.75" customHeight="1"/>
    <row r="25912" ht="15.75" customHeight="1"/>
    <row r="25914" ht="15.75" customHeight="1"/>
    <row r="25916" ht="15.75" customHeight="1"/>
    <row r="25918" ht="15.75" customHeight="1"/>
    <row r="25920" ht="15.75" customHeight="1"/>
    <row r="25922" ht="15.75" customHeight="1"/>
    <row r="25924" ht="15.75" customHeight="1"/>
    <row r="25926" ht="15.75" customHeight="1"/>
    <row r="25928" ht="15.75" customHeight="1"/>
    <row r="25930" ht="15.75" customHeight="1"/>
    <row r="25932" ht="15.75" customHeight="1"/>
    <row r="25934" ht="15.75" customHeight="1"/>
    <row r="25936" ht="15.75" customHeight="1"/>
    <row r="25938" ht="15.75" customHeight="1"/>
    <row r="25940" ht="15.75" customHeight="1"/>
    <row r="25942" ht="15.75" customHeight="1"/>
    <row r="25944" ht="15.75" customHeight="1"/>
    <row r="25946" ht="15.75" customHeight="1"/>
    <row r="25948" ht="15.75" customHeight="1"/>
    <row r="25950" ht="15.75" customHeight="1"/>
    <row r="25952" ht="15.75" customHeight="1"/>
    <row r="25954" ht="15.75" customHeight="1"/>
    <row r="25956" ht="15.75" customHeight="1"/>
    <row r="25958" ht="15.75" customHeight="1"/>
    <row r="25960" ht="15.75" customHeight="1"/>
    <row r="25962" ht="15.75" customHeight="1"/>
    <row r="25964" ht="15.75" customHeight="1"/>
    <row r="25966" ht="15.75" customHeight="1"/>
    <row r="25968" ht="15.75" customHeight="1"/>
    <row r="25970" ht="15.75" customHeight="1"/>
    <row r="25972" ht="15.75" customHeight="1"/>
    <row r="25974" ht="15.75" customHeight="1"/>
    <row r="25976" ht="15.75" customHeight="1"/>
    <row r="25978" ht="15.75" customHeight="1"/>
    <row r="25980" ht="15.75" customHeight="1"/>
    <row r="25982" ht="15.75" customHeight="1"/>
    <row r="25984" ht="15.75" customHeight="1"/>
    <row r="25986" ht="15.75" customHeight="1"/>
    <row r="25988" ht="15.75" customHeight="1"/>
    <row r="25990" ht="15.75" customHeight="1"/>
    <row r="25992" ht="15.75" customHeight="1"/>
    <row r="25994" ht="15.75" customHeight="1"/>
    <row r="25996" ht="15.75" customHeight="1"/>
    <row r="25998" ht="15.75" customHeight="1"/>
    <row r="26000" ht="15.75" customHeight="1"/>
    <row r="26002" ht="15.75" customHeight="1"/>
    <row r="26004" ht="15.75" customHeight="1"/>
    <row r="26006" ht="15.75" customHeight="1"/>
    <row r="26008" ht="15.75" customHeight="1"/>
    <row r="26010" ht="15.75" customHeight="1"/>
    <row r="26012" ht="15.75" customHeight="1"/>
    <row r="26014" ht="15.75" customHeight="1"/>
    <row r="26016" ht="15.75" customHeight="1"/>
    <row r="26018" ht="15.75" customHeight="1"/>
    <row r="26020" ht="15.75" customHeight="1"/>
    <row r="26022" ht="15.75" customHeight="1"/>
    <row r="26024" ht="15.75" customHeight="1"/>
    <row r="26026" ht="15.75" customHeight="1"/>
    <row r="26028" ht="15.75" customHeight="1"/>
    <row r="26030" ht="15.75" customHeight="1"/>
    <row r="26032" ht="15.75" customHeight="1"/>
    <row r="26034" ht="15.75" customHeight="1"/>
    <row r="26036" ht="15.75" customHeight="1"/>
    <row r="26038" ht="15.75" customHeight="1"/>
    <row r="26040" ht="15.75" customHeight="1"/>
    <row r="26042" ht="15.75" customHeight="1"/>
    <row r="26044" ht="15.75" customHeight="1"/>
    <row r="26046" ht="15.75" customHeight="1"/>
    <row r="26048" ht="15.75" customHeight="1"/>
    <row r="26050" ht="15.75" customHeight="1"/>
    <row r="26052" ht="15.75" customHeight="1"/>
    <row r="26054" ht="15.75" customHeight="1"/>
    <row r="26056" ht="15.75" customHeight="1"/>
    <row r="26058" ht="15.75" customHeight="1"/>
    <row r="26060" ht="15.75" customHeight="1"/>
    <row r="26062" ht="15.75" customHeight="1"/>
    <row r="26064" ht="15.75" customHeight="1"/>
    <row r="26066" ht="15.75" customHeight="1"/>
    <row r="26068" ht="15.75" customHeight="1"/>
    <row r="26070" ht="15.75" customHeight="1"/>
    <row r="26072" ht="15.75" customHeight="1"/>
    <row r="26074" ht="15.75" customHeight="1"/>
    <row r="26076" ht="15.75" customHeight="1"/>
    <row r="26078" ht="15.75" customHeight="1"/>
    <row r="26080" ht="15.75" customHeight="1"/>
    <row r="26082" ht="15.75" customHeight="1"/>
    <row r="26084" ht="15.75" customHeight="1"/>
    <row r="26086" ht="15.75" customHeight="1"/>
    <row r="26088" ht="15.75" customHeight="1"/>
    <row r="26090" ht="15.75" customHeight="1"/>
    <row r="26092" ht="15.75" customHeight="1"/>
    <row r="26094" ht="15.75" customHeight="1"/>
    <row r="26096" ht="15.75" customHeight="1"/>
    <row r="26098" ht="15.75" customHeight="1"/>
    <row r="26100" ht="15.75" customHeight="1"/>
    <row r="26102" ht="15.75" customHeight="1"/>
    <row r="26104" ht="15.75" customHeight="1"/>
    <row r="26106" ht="15.75" customHeight="1"/>
    <row r="26108" ht="15.75" customHeight="1"/>
    <row r="26110" ht="15.75" customHeight="1"/>
    <row r="26112" ht="15.75" customHeight="1"/>
    <row r="26114" ht="15.75" customHeight="1"/>
    <row r="26116" ht="15.75" customHeight="1"/>
    <row r="26118" ht="15.75" customHeight="1"/>
    <row r="26120" ht="15.75" customHeight="1"/>
    <row r="26122" ht="15.75" customHeight="1"/>
    <row r="26124" ht="15.75" customHeight="1"/>
    <row r="26126" ht="15.75" customHeight="1"/>
    <row r="26128" ht="15.75" customHeight="1"/>
    <row r="26130" ht="15.75" customHeight="1"/>
    <row r="26132" ht="15.75" customHeight="1"/>
    <row r="26134" ht="15.75" customHeight="1"/>
    <row r="26136" ht="15.75" customHeight="1"/>
    <row r="26138" ht="15.75" customHeight="1"/>
    <row r="26140" ht="15.75" customHeight="1"/>
    <row r="26142" ht="15.75" customHeight="1"/>
    <row r="26144" ht="15.75" customHeight="1"/>
    <row r="26146" ht="15.75" customHeight="1"/>
    <row r="26148" ht="15.75" customHeight="1"/>
    <row r="26150" ht="15.75" customHeight="1"/>
    <row r="26152" ht="15.75" customHeight="1"/>
    <row r="26154" ht="15.75" customHeight="1"/>
    <row r="26156" ht="15.75" customHeight="1"/>
    <row r="26158" ht="15.75" customHeight="1"/>
    <row r="26160" ht="15.75" customHeight="1"/>
    <row r="26162" ht="15.75" customHeight="1"/>
    <row r="26164" ht="15.75" customHeight="1"/>
    <row r="26166" ht="15.75" customHeight="1"/>
    <row r="26168" ht="15.75" customHeight="1"/>
    <row r="26170" ht="15.75" customHeight="1"/>
    <row r="26172" ht="15.75" customHeight="1"/>
    <row r="26174" ht="15.75" customHeight="1"/>
    <row r="26176" ht="15.75" customHeight="1"/>
    <row r="26178" ht="15.75" customHeight="1"/>
    <row r="26180" ht="15.75" customHeight="1"/>
    <row r="26182" ht="15.75" customHeight="1"/>
    <row r="26184" ht="15.75" customHeight="1"/>
    <row r="26186" ht="15.75" customHeight="1"/>
    <row r="26188" ht="15.75" customHeight="1"/>
    <row r="26190" ht="15.75" customHeight="1"/>
    <row r="26192" ht="15.75" customHeight="1"/>
    <row r="26194" ht="15.75" customHeight="1"/>
    <row r="26196" ht="15.75" customHeight="1"/>
    <row r="26198" ht="15.75" customHeight="1"/>
    <row r="26200" ht="15.75" customHeight="1"/>
    <row r="26202" ht="15.75" customHeight="1"/>
    <row r="26204" ht="15.75" customHeight="1"/>
    <row r="26206" ht="15.75" customHeight="1"/>
    <row r="26208" ht="15.75" customHeight="1"/>
    <row r="26210" ht="15.75" customHeight="1"/>
    <row r="26212" ht="15.75" customHeight="1"/>
    <row r="26214" ht="15.75" customHeight="1"/>
    <row r="26216" ht="15.75" customHeight="1"/>
    <row r="26218" ht="15.75" customHeight="1"/>
    <row r="26220" ht="15.75" customHeight="1"/>
    <row r="26222" ht="15.75" customHeight="1"/>
    <row r="26224" ht="15.75" customHeight="1"/>
    <row r="26226" ht="15.75" customHeight="1"/>
    <row r="26228" ht="15.75" customHeight="1"/>
    <row r="26230" ht="15.75" customHeight="1"/>
    <row r="26232" ht="15.75" customHeight="1"/>
    <row r="26234" ht="15.75" customHeight="1"/>
    <row r="26236" ht="15.75" customHeight="1"/>
    <row r="26238" ht="15.75" customHeight="1"/>
    <row r="26240" ht="15.75" customHeight="1"/>
    <row r="26242" ht="15.75" customHeight="1"/>
    <row r="26244" ht="15.75" customHeight="1"/>
    <row r="26246" ht="15.75" customHeight="1"/>
    <row r="26248" ht="15.75" customHeight="1"/>
    <row r="26250" ht="15.75" customHeight="1"/>
    <row r="26252" ht="15.75" customHeight="1"/>
    <row r="26254" ht="15.75" customHeight="1"/>
    <row r="26256" ht="15.75" customHeight="1"/>
    <row r="26258" ht="15.75" customHeight="1"/>
    <row r="26260" ht="15.75" customHeight="1"/>
    <row r="26262" ht="15.75" customHeight="1"/>
    <row r="26264" ht="15.75" customHeight="1"/>
    <row r="26266" ht="15.75" customHeight="1"/>
    <row r="26268" ht="15.75" customHeight="1"/>
    <row r="26270" ht="15.75" customHeight="1"/>
    <row r="26272" ht="15.75" customHeight="1"/>
    <row r="26274" ht="15.75" customHeight="1"/>
    <row r="26276" ht="15.75" customHeight="1"/>
    <row r="26278" ht="15.75" customHeight="1"/>
    <row r="26280" ht="15.75" customHeight="1"/>
    <row r="26282" ht="15.75" customHeight="1"/>
    <row r="26284" ht="15.75" customHeight="1"/>
    <row r="26286" ht="15.75" customHeight="1"/>
    <row r="26288" ht="15.75" customHeight="1"/>
    <row r="26290" ht="15.75" customHeight="1"/>
    <row r="26292" ht="15.75" customHeight="1"/>
    <row r="26294" ht="15.75" customHeight="1"/>
    <row r="26296" ht="15.75" customHeight="1"/>
    <row r="26298" ht="15.75" customHeight="1"/>
    <row r="26300" ht="15.75" customHeight="1"/>
    <row r="26302" ht="15.75" customHeight="1"/>
    <row r="26304" ht="15.75" customHeight="1"/>
    <row r="26306" ht="15.75" customHeight="1"/>
    <row r="26308" ht="15.75" customHeight="1"/>
    <row r="26310" ht="15.75" customHeight="1"/>
    <row r="26312" ht="15.75" customHeight="1"/>
    <row r="26314" ht="15.75" customHeight="1"/>
    <row r="26316" ht="15.75" customHeight="1"/>
    <row r="26318" ht="15.75" customHeight="1"/>
    <row r="26320" ht="15.75" customHeight="1"/>
    <row r="26322" ht="15.75" customHeight="1"/>
    <row r="26324" ht="15.75" customHeight="1"/>
    <row r="26326" ht="15.75" customHeight="1"/>
    <row r="26328" ht="15.75" customHeight="1"/>
    <row r="26330" ht="15.75" customHeight="1"/>
    <row r="26332" ht="15.75" customHeight="1"/>
    <row r="26334" ht="15.75" customHeight="1"/>
    <row r="26336" ht="15.75" customHeight="1"/>
    <row r="26338" ht="15.75" customHeight="1"/>
    <row r="26340" ht="15.75" customHeight="1"/>
    <row r="26342" ht="15.75" customHeight="1"/>
    <row r="26344" ht="15.75" customHeight="1"/>
    <row r="26346" ht="15.75" customHeight="1"/>
    <row r="26348" ht="15.75" customHeight="1"/>
    <row r="26350" ht="15.75" customHeight="1"/>
    <row r="26352" ht="15.75" customHeight="1"/>
    <row r="26354" ht="15.75" customHeight="1"/>
    <row r="26356" ht="15.75" customHeight="1"/>
    <row r="26358" ht="15.75" customHeight="1"/>
    <row r="26360" ht="15.75" customHeight="1"/>
    <row r="26362" ht="15.75" customHeight="1"/>
    <row r="26364" ht="15.75" customHeight="1"/>
    <row r="26366" ht="15.75" customHeight="1"/>
    <row r="26368" ht="15.75" customHeight="1"/>
    <row r="26370" ht="15.75" customHeight="1"/>
    <row r="26372" ht="15.75" customHeight="1"/>
    <row r="26374" ht="15.75" customHeight="1"/>
    <row r="26376" ht="15.75" customHeight="1"/>
    <row r="26378" ht="15.75" customHeight="1"/>
    <row r="26380" ht="15.75" customHeight="1"/>
    <row r="26382" ht="15.75" customHeight="1"/>
    <row r="26384" ht="15.75" customHeight="1"/>
    <row r="26386" ht="15.75" customHeight="1"/>
    <row r="26388" ht="15.75" customHeight="1"/>
    <row r="26390" ht="15.75" customHeight="1"/>
    <row r="26392" ht="15.75" customHeight="1"/>
    <row r="26394" ht="15.75" customHeight="1"/>
    <row r="26396" ht="15.75" customHeight="1"/>
    <row r="26398" ht="15.75" customHeight="1"/>
    <row r="26400" ht="15.75" customHeight="1"/>
    <row r="26402" ht="15.75" customHeight="1"/>
    <row r="26404" ht="15.75" customHeight="1"/>
    <row r="26406" ht="15.75" customHeight="1"/>
    <row r="26408" ht="15.75" customHeight="1"/>
    <row r="26410" ht="15.75" customHeight="1"/>
    <row r="26412" ht="15.75" customHeight="1"/>
    <row r="26414" ht="15.75" customHeight="1"/>
    <row r="26416" ht="15.75" customHeight="1"/>
    <row r="26418" ht="15.75" customHeight="1"/>
    <row r="26420" ht="15.75" customHeight="1"/>
    <row r="26422" ht="15.75" customHeight="1"/>
    <row r="26424" ht="15.75" customHeight="1"/>
    <row r="26426" ht="15.75" customHeight="1"/>
    <row r="26428" ht="15.75" customHeight="1"/>
    <row r="26430" ht="15.75" customHeight="1"/>
    <row r="26432" ht="15.75" customHeight="1"/>
    <row r="26434" ht="15.75" customHeight="1"/>
    <row r="26436" ht="15.75" customHeight="1"/>
    <row r="26438" ht="15.75" customHeight="1"/>
    <row r="26440" ht="15.75" customHeight="1"/>
    <row r="26442" ht="15.75" customHeight="1"/>
    <row r="26444" ht="15.75" customHeight="1"/>
    <row r="26446" ht="15.75" customHeight="1"/>
    <row r="26448" ht="15.75" customHeight="1"/>
    <row r="26450" ht="15.75" customHeight="1"/>
    <row r="26452" ht="15.75" customHeight="1"/>
    <row r="26454" ht="15.75" customHeight="1"/>
    <row r="26456" ht="15.75" customHeight="1"/>
    <row r="26458" ht="15.75" customHeight="1"/>
    <row r="26460" ht="15.75" customHeight="1"/>
    <row r="26462" ht="15.75" customHeight="1"/>
    <row r="26464" ht="15.75" customHeight="1"/>
    <row r="26466" ht="15.75" customHeight="1"/>
    <row r="26468" ht="15.75" customHeight="1"/>
    <row r="26470" ht="15.75" customHeight="1"/>
    <row r="26472" ht="15.75" customHeight="1"/>
    <row r="26474" ht="15.75" customHeight="1"/>
    <row r="26476" ht="15.75" customHeight="1"/>
    <row r="26478" ht="15.75" customHeight="1"/>
    <row r="26480" ht="15.75" customHeight="1"/>
    <row r="26482" ht="15.75" customHeight="1"/>
    <row r="26484" ht="15.75" customHeight="1"/>
    <row r="26486" ht="15.75" customHeight="1"/>
    <row r="26488" ht="15.75" customHeight="1"/>
    <row r="26490" ht="15.75" customHeight="1"/>
    <row r="26492" ht="15.75" customHeight="1"/>
    <row r="26494" ht="15.75" customHeight="1"/>
    <row r="26496" ht="15.75" customHeight="1"/>
    <row r="26498" ht="15.75" customHeight="1"/>
    <row r="26500" ht="15.75" customHeight="1"/>
    <row r="26502" ht="15.75" customHeight="1"/>
    <row r="26504" ht="15.75" customHeight="1"/>
    <row r="26506" ht="15.75" customHeight="1"/>
    <row r="26508" ht="15.75" customHeight="1"/>
    <row r="26510" ht="15.75" customHeight="1"/>
    <row r="26512" ht="15.75" customHeight="1"/>
    <row r="26514" ht="15.75" customHeight="1"/>
    <row r="26516" ht="15.75" customHeight="1"/>
    <row r="26518" ht="15.75" customHeight="1"/>
    <row r="26520" ht="15.75" customHeight="1"/>
    <row r="26522" ht="15.75" customHeight="1"/>
    <row r="26524" ht="15.75" customHeight="1"/>
    <row r="26526" ht="15.75" customHeight="1"/>
    <row r="26528" ht="15.75" customHeight="1"/>
    <row r="26530" ht="15.75" customHeight="1"/>
    <row r="26532" ht="15.75" customHeight="1"/>
    <row r="26534" ht="15.75" customHeight="1"/>
    <row r="26536" ht="15.75" customHeight="1"/>
    <row r="26538" ht="15.75" customHeight="1"/>
    <row r="26540" ht="15.75" customHeight="1"/>
    <row r="26542" ht="15.75" customHeight="1"/>
    <row r="26544" ht="15.75" customHeight="1"/>
    <row r="26546" ht="15.75" customHeight="1"/>
    <row r="26548" ht="15.75" customHeight="1"/>
    <row r="26550" ht="15.75" customHeight="1"/>
    <row r="26552" ht="15.75" customHeight="1"/>
    <row r="26554" ht="15.75" customHeight="1"/>
    <row r="26556" ht="15.75" customHeight="1"/>
    <row r="26558" ht="15.75" customHeight="1"/>
    <row r="26560" ht="15.75" customHeight="1"/>
    <row r="26562" ht="15.75" customHeight="1"/>
    <row r="26564" ht="15.75" customHeight="1"/>
    <row r="26566" ht="15.75" customHeight="1"/>
    <row r="26568" ht="15.75" customHeight="1"/>
    <row r="26570" ht="15.75" customHeight="1"/>
    <row r="26572" ht="15.75" customHeight="1"/>
    <row r="26574" ht="15.75" customHeight="1"/>
    <row r="26576" ht="15.75" customHeight="1"/>
    <row r="26578" ht="15.75" customHeight="1"/>
    <row r="26580" ht="15.75" customHeight="1"/>
    <row r="26582" ht="15.75" customHeight="1"/>
    <row r="26584" ht="15.75" customHeight="1"/>
    <row r="26586" ht="15.75" customHeight="1"/>
    <row r="26588" ht="15.75" customHeight="1"/>
    <row r="26590" ht="15.75" customHeight="1"/>
    <row r="26592" ht="15.75" customHeight="1"/>
    <row r="26594" ht="15.75" customHeight="1"/>
    <row r="26596" ht="15.75" customHeight="1"/>
    <row r="26598" ht="15.75" customHeight="1"/>
    <row r="26600" ht="15.75" customHeight="1"/>
    <row r="26602" ht="15.75" customHeight="1"/>
    <row r="26604" ht="15.75" customHeight="1"/>
    <row r="26606" ht="15.75" customHeight="1"/>
    <row r="26608" ht="15.75" customHeight="1"/>
    <row r="26610" ht="15.75" customHeight="1"/>
    <row r="26612" ht="15.75" customHeight="1"/>
    <row r="26614" ht="15.75" customHeight="1"/>
    <row r="26616" ht="15.75" customHeight="1"/>
    <row r="26618" ht="15.75" customHeight="1"/>
    <row r="26620" ht="15.75" customHeight="1"/>
    <row r="26622" ht="15.75" customHeight="1"/>
    <row r="26624" ht="15.75" customHeight="1"/>
    <row r="26626" ht="15.75" customHeight="1"/>
    <row r="26628" ht="15.75" customHeight="1"/>
    <row r="26630" ht="15.75" customHeight="1"/>
    <row r="26632" ht="15.75" customHeight="1"/>
    <row r="26634" ht="15.75" customHeight="1"/>
    <row r="26636" ht="15.75" customHeight="1"/>
    <row r="26638" ht="15.75" customHeight="1"/>
    <row r="26640" ht="15.75" customHeight="1"/>
    <row r="26642" ht="15.75" customHeight="1"/>
    <row r="26644" ht="15.75" customHeight="1"/>
    <row r="26646" ht="15.75" customHeight="1"/>
    <row r="26648" ht="15.75" customHeight="1"/>
    <row r="26650" ht="15.75" customHeight="1"/>
    <row r="26652" ht="15.75" customHeight="1"/>
    <row r="26654" ht="15.75" customHeight="1"/>
    <row r="26656" ht="15.75" customHeight="1"/>
    <row r="26658" ht="15.75" customHeight="1"/>
    <row r="26660" ht="15.75" customHeight="1"/>
    <row r="26662" ht="15.75" customHeight="1"/>
    <row r="26664" ht="15.75" customHeight="1"/>
    <row r="26666" ht="15.75" customHeight="1"/>
    <row r="26668" ht="15.75" customHeight="1"/>
    <row r="26670" ht="15.75" customHeight="1"/>
    <row r="26672" ht="15.75" customHeight="1"/>
    <row r="26674" ht="15.75" customHeight="1"/>
    <row r="26676" ht="15.75" customHeight="1"/>
    <row r="26678" ht="15.75" customHeight="1"/>
    <row r="26680" ht="15.75" customHeight="1"/>
    <row r="26682" ht="15.75" customHeight="1"/>
    <row r="26684" ht="15.75" customHeight="1"/>
    <row r="26686" ht="15.75" customHeight="1"/>
    <row r="26688" ht="15.75" customHeight="1"/>
    <row r="26690" ht="15.75" customHeight="1"/>
    <row r="26692" ht="15.75" customHeight="1"/>
    <row r="26694" ht="15.75" customHeight="1"/>
    <row r="26696" ht="15.75" customHeight="1"/>
    <row r="26698" ht="15.75" customHeight="1"/>
    <row r="26700" ht="15.75" customHeight="1"/>
    <row r="26702" ht="15.75" customHeight="1"/>
    <row r="26704" ht="15.75" customHeight="1"/>
    <row r="26706" ht="15.75" customHeight="1"/>
    <row r="26708" ht="15.75" customHeight="1"/>
    <row r="26710" ht="15.75" customHeight="1"/>
    <row r="26712" ht="15.75" customHeight="1"/>
    <row r="26714" ht="15.75" customHeight="1"/>
    <row r="26716" ht="15.75" customHeight="1"/>
    <row r="26718" ht="15.75" customHeight="1"/>
    <row r="26720" ht="15.75" customHeight="1"/>
    <row r="26722" ht="15.75" customHeight="1"/>
    <row r="26724" ht="15.75" customHeight="1"/>
    <row r="26726" ht="15.75" customHeight="1"/>
    <row r="26728" ht="15.75" customHeight="1"/>
    <row r="26730" ht="15.75" customHeight="1"/>
    <row r="26732" ht="15.75" customHeight="1"/>
    <row r="26734" ht="15.75" customHeight="1"/>
    <row r="26736" ht="15.75" customHeight="1"/>
    <row r="26738" ht="15.75" customHeight="1"/>
    <row r="26740" ht="15.75" customHeight="1"/>
    <row r="26742" ht="15.75" customHeight="1"/>
    <row r="26744" ht="15.75" customHeight="1"/>
    <row r="26746" ht="15.75" customHeight="1"/>
    <row r="26748" ht="15.75" customHeight="1"/>
    <row r="26750" ht="15.75" customHeight="1"/>
    <row r="26752" ht="15.75" customHeight="1"/>
    <row r="26754" ht="15.75" customHeight="1"/>
    <row r="26756" ht="15.75" customHeight="1"/>
    <row r="26758" ht="15.75" customHeight="1"/>
    <row r="26760" ht="15.75" customHeight="1"/>
    <row r="26762" ht="15.75" customHeight="1"/>
    <row r="26764" ht="15.75" customHeight="1"/>
    <row r="26766" ht="15.75" customHeight="1"/>
    <row r="26768" ht="15.75" customHeight="1"/>
    <row r="26770" ht="15.75" customHeight="1"/>
    <row r="26772" ht="15.75" customHeight="1"/>
    <row r="26774" ht="15.75" customHeight="1"/>
    <row r="26776" ht="15.75" customHeight="1"/>
    <row r="26778" ht="15.75" customHeight="1"/>
    <row r="26780" ht="15.75" customHeight="1"/>
    <row r="26782" ht="15.75" customHeight="1"/>
    <row r="26784" ht="15.75" customHeight="1"/>
    <row r="26786" ht="15.75" customHeight="1"/>
    <row r="26788" ht="15.75" customHeight="1"/>
    <row r="26790" ht="15.75" customHeight="1"/>
    <row r="26792" ht="15.75" customHeight="1"/>
    <row r="26794" ht="15.75" customHeight="1"/>
    <row r="26796" ht="15.75" customHeight="1"/>
    <row r="26798" ht="15.75" customHeight="1"/>
    <row r="26800" ht="15.75" customHeight="1"/>
    <row r="26802" ht="15.75" customHeight="1"/>
    <row r="26804" ht="15.75" customHeight="1"/>
    <row r="26806" ht="15.75" customHeight="1"/>
    <row r="26808" ht="15.75" customHeight="1"/>
    <row r="26810" ht="15.75" customHeight="1"/>
    <row r="26812" ht="15.75" customHeight="1"/>
    <row r="26814" ht="15.75" customHeight="1"/>
    <row r="26816" ht="15.75" customHeight="1"/>
    <row r="26818" ht="15.75" customHeight="1"/>
    <row r="26820" ht="15.75" customHeight="1"/>
    <row r="26822" ht="15.75" customHeight="1"/>
    <row r="26824" ht="15.75" customHeight="1"/>
    <row r="26826" ht="15.75" customHeight="1"/>
    <row r="26828" ht="15.75" customHeight="1"/>
    <row r="26830" ht="15.75" customHeight="1"/>
    <row r="26832" ht="15.75" customHeight="1"/>
    <row r="26834" ht="15.75" customHeight="1"/>
    <row r="26836" ht="15.75" customHeight="1"/>
    <row r="26838" ht="15.75" customHeight="1"/>
    <row r="26840" ht="15.75" customHeight="1"/>
    <row r="26842" ht="15.75" customHeight="1"/>
    <row r="26844" ht="15.75" customHeight="1"/>
    <row r="26846" ht="15.75" customHeight="1"/>
    <row r="26848" ht="15.75" customHeight="1"/>
    <row r="26850" ht="15.75" customHeight="1"/>
    <row r="26852" ht="15.75" customHeight="1"/>
    <row r="26854" ht="15.75" customHeight="1"/>
    <row r="26856" ht="15.75" customHeight="1"/>
    <row r="26858" ht="15.75" customHeight="1"/>
    <row r="26860" ht="15.75" customHeight="1"/>
    <row r="26862" ht="15.75" customHeight="1"/>
    <row r="26864" ht="15.75" customHeight="1"/>
    <row r="26866" ht="15.75" customHeight="1"/>
    <row r="26868" ht="15.75" customHeight="1"/>
    <row r="26870" ht="15.75" customHeight="1"/>
    <row r="26872" ht="15.75" customHeight="1"/>
    <row r="26874" ht="15.75" customHeight="1"/>
    <row r="26876" ht="15.75" customHeight="1"/>
    <row r="26878" ht="15.75" customHeight="1"/>
    <row r="26880" ht="15.75" customHeight="1"/>
    <row r="26882" ht="15.75" customHeight="1"/>
    <row r="26884" ht="15.75" customHeight="1"/>
    <row r="26886" ht="15.75" customHeight="1"/>
    <row r="26888" ht="15.75" customHeight="1"/>
    <row r="26890" ht="15.75" customHeight="1"/>
    <row r="26892" ht="15.75" customHeight="1"/>
    <row r="26894" ht="15.75" customHeight="1"/>
    <row r="26896" ht="15.75" customHeight="1"/>
    <row r="26898" ht="15.75" customHeight="1"/>
    <row r="26900" ht="15.75" customHeight="1"/>
    <row r="26902" ht="15.75" customHeight="1"/>
    <row r="26904" ht="15.75" customHeight="1"/>
    <row r="26906" ht="15.75" customHeight="1"/>
    <row r="26908" ht="15.75" customHeight="1"/>
    <row r="26910" ht="15.75" customHeight="1"/>
    <row r="26912" ht="15.75" customHeight="1"/>
    <row r="26914" ht="15.75" customHeight="1"/>
    <row r="26916" ht="15.75" customHeight="1"/>
    <row r="26918" ht="15.75" customHeight="1"/>
    <row r="26920" ht="15.75" customHeight="1"/>
    <row r="26922" ht="15.75" customHeight="1"/>
    <row r="26924" ht="15.75" customHeight="1"/>
    <row r="26926" ht="15.75" customHeight="1"/>
    <row r="26928" ht="15.75" customHeight="1"/>
    <row r="26930" ht="15.75" customHeight="1"/>
    <row r="26932" ht="15.75" customHeight="1"/>
    <row r="26934" ht="15.75" customHeight="1"/>
    <row r="26936" ht="15.75" customHeight="1"/>
    <row r="26938" ht="15.75" customHeight="1"/>
    <row r="26940" ht="15.75" customHeight="1"/>
    <row r="26942" ht="15.75" customHeight="1"/>
    <row r="26944" ht="15.75" customHeight="1"/>
    <row r="26946" ht="15.75" customHeight="1"/>
    <row r="26948" ht="15.75" customHeight="1"/>
    <row r="26950" ht="15.75" customHeight="1"/>
    <row r="26952" ht="15.75" customHeight="1"/>
    <row r="26954" ht="15.75" customHeight="1"/>
    <row r="26956" ht="15.75" customHeight="1"/>
    <row r="26958" ht="15.75" customHeight="1"/>
    <row r="26960" ht="15.75" customHeight="1"/>
    <row r="26962" ht="15.75" customHeight="1"/>
    <row r="26964" ht="15.75" customHeight="1"/>
    <row r="26966" ht="15.75" customHeight="1"/>
    <row r="26968" ht="15.75" customHeight="1"/>
    <row r="26970" ht="15.75" customHeight="1"/>
    <row r="26972" ht="15.75" customHeight="1"/>
    <row r="26974" ht="15.75" customHeight="1"/>
    <row r="26976" ht="15.75" customHeight="1"/>
    <row r="26978" ht="15.75" customHeight="1"/>
    <row r="26980" ht="15.75" customHeight="1"/>
    <row r="26982" ht="15.75" customHeight="1"/>
    <row r="26984" ht="15.75" customHeight="1"/>
    <row r="26986" ht="15.75" customHeight="1"/>
    <row r="26988" ht="15.75" customHeight="1"/>
    <row r="26990" ht="15.75" customHeight="1"/>
    <row r="26992" ht="15.75" customHeight="1"/>
    <row r="26994" ht="15.75" customHeight="1"/>
    <row r="26996" ht="15.75" customHeight="1"/>
    <row r="26998" ht="15.75" customHeight="1"/>
    <row r="27000" ht="15.75" customHeight="1"/>
    <row r="27002" ht="15.75" customHeight="1"/>
    <row r="27004" ht="15.75" customHeight="1"/>
    <row r="27006" ht="15.75" customHeight="1"/>
    <row r="27008" ht="15.75" customHeight="1"/>
    <row r="27010" ht="15.75" customHeight="1"/>
    <row r="27012" ht="15.75" customHeight="1"/>
    <row r="27014" ht="15.75" customHeight="1"/>
    <row r="27016" ht="15.75" customHeight="1"/>
    <row r="27018" ht="15.75" customHeight="1"/>
    <row r="27020" ht="15.75" customHeight="1"/>
    <row r="27022" ht="15.75" customHeight="1"/>
    <row r="27024" ht="15.75" customHeight="1"/>
    <row r="27026" ht="15.75" customHeight="1"/>
    <row r="27028" ht="15.75" customHeight="1"/>
    <row r="27030" ht="15.75" customHeight="1"/>
    <row r="27032" ht="15.75" customHeight="1"/>
    <row r="27034" ht="15.75" customHeight="1"/>
    <row r="27036" ht="15.75" customHeight="1"/>
    <row r="27038" ht="15.75" customHeight="1"/>
    <row r="27040" ht="15.75" customHeight="1"/>
    <row r="27042" ht="15.75" customHeight="1"/>
    <row r="27044" ht="15.75" customHeight="1"/>
    <row r="27046" ht="15.75" customHeight="1"/>
    <row r="27048" ht="15.75" customHeight="1"/>
    <row r="27050" ht="15.75" customHeight="1"/>
    <row r="27052" ht="15.75" customHeight="1"/>
    <row r="27054" ht="15.75" customHeight="1"/>
    <row r="27056" ht="15.75" customHeight="1"/>
    <row r="27058" ht="15.75" customHeight="1"/>
    <row r="27060" ht="15.75" customHeight="1"/>
    <row r="27062" ht="15.75" customHeight="1"/>
    <row r="27064" ht="15.75" customHeight="1"/>
    <row r="27066" ht="15.75" customHeight="1"/>
    <row r="27068" ht="15.75" customHeight="1"/>
    <row r="27070" ht="15.75" customHeight="1"/>
    <row r="27072" ht="15.75" customHeight="1"/>
    <row r="27074" ht="15.75" customHeight="1"/>
    <row r="27076" ht="15.75" customHeight="1"/>
    <row r="27078" ht="15.75" customHeight="1"/>
    <row r="27080" ht="15.75" customHeight="1"/>
    <row r="27082" ht="15.75" customHeight="1"/>
    <row r="27084" ht="15.75" customHeight="1"/>
    <row r="27086" ht="15.75" customHeight="1"/>
    <row r="27088" ht="15.75" customHeight="1"/>
    <row r="27090" ht="15.75" customHeight="1"/>
    <row r="27092" ht="15.75" customHeight="1"/>
    <row r="27094" ht="15.75" customHeight="1"/>
    <row r="27096" ht="15.75" customHeight="1"/>
    <row r="27098" ht="15.75" customHeight="1"/>
    <row r="27100" ht="15.75" customHeight="1"/>
    <row r="27102" ht="15.75" customHeight="1"/>
    <row r="27104" ht="15.75" customHeight="1"/>
    <row r="27106" ht="15.75" customHeight="1"/>
    <row r="27108" ht="15.75" customHeight="1"/>
    <row r="27110" ht="15.75" customHeight="1"/>
    <row r="27112" ht="15.75" customHeight="1"/>
    <row r="27114" ht="15.75" customHeight="1"/>
    <row r="27116" ht="15.75" customHeight="1"/>
    <row r="27118" ht="15.75" customHeight="1"/>
    <row r="27120" ht="15.75" customHeight="1"/>
    <row r="27122" ht="15.75" customHeight="1"/>
    <row r="27124" ht="15.75" customHeight="1"/>
    <row r="27126" ht="15.75" customHeight="1"/>
    <row r="27128" ht="15.75" customHeight="1"/>
    <row r="27130" ht="15.75" customHeight="1"/>
    <row r="27132" ht="15.75" customHeight="1"/>
    <row r="27134" ht="15.75" customHeight="1"/>
    <row r="27136" ht="15.75" customHeight="1"/>
    <row r="27138" ht="15.75" customHeight="1"/>
    <row r="27140" ht="15.75" customHeight="1"/>
    <row r="27142" ht="15.75" customHeight="1"/>
    <row r="27144" ht="15.75" customHeight="1"/>
    <row r="27146" ht="15.75" customHeight="1"/>
    <row r="27148" ht="15.75" customHeight="1"/>
    <row r="27150" ht="15.75" customHeight="1"/>
    <row r="27152" ht="15.75" customHeight="1"/>
    <row r="27154" ht="15.75" customHeight="1"/>
    <row r="27156" ht="15.75" customHeight="1"/>
    <row r="27158" ht="15.75" customHeight="1"/>
    <row r="27160" ht="15.75" customHeight="1"/>
    <row r="27162" ht="15.75" customHeight="1"/>
    <row r="27164" ht="15.75" customHeight="1"/>
    <row r="27166" ht="15.75" customHeight="1"/>
    <row r="27168" ht="15.75" customHeight="1"/>
    <row r="27170" ht="15.75" customHeight="1"/>
    <row r="27172" ht="15.75" customHeight="1"/>
    <row r="27174" ht="15.75" customHeight="1"/>
    <row r="27176" ht="15.75" customHeight="1"/>
    <row r="27178" ht="15.75" customHeight="1"/>
    <row r="27180" ht="15.75" customHeight="1"/>
    <row r="27182" ht="15.75" customHeight="1"/>
    <row r="27184" ht="15.75" customHeight="1"/>
    <row r="27186" ht="15.75" customHeight="1"/>
    <row r="27188" ht="15.75" customHeight="1"/>
    <row r="27190" ht="15.75" customHeight="1"/>
    <row r="27192" ht="15.75" customHeight="1"/>
    <row r="27194" ht="15.75" customHeight="1"/>
    <row r="27196" ht="15.75" customHeight="1"/>
    <row r="27198" ht="15.75" customHeight="1"/>
    <row r="27200" ht="15.75" customHeight="1"/>
    <row r="27202" ht="15.75" customHeight="1"/>
    <row r="27204" ht="15.75" customHeight="1"/>
    <row r="27206" ht="15.75" customHeight="1"/>
    <row r="27208" ht="15.75" customHeight="1"/>
    <row r="27210" ht="15.75" customHeight="1"/>
    <row r="27212" ht="15.75" customHeight="1"/>
    <row r="27214" ht="15.75" customHeight="1"/>
    <row r="27216" ht="15.75" customHeight="1"/>
    <row r="27218" ht="15.75" customHeight="1"/>
    <row r="27220" ht="15.75" customHeight="1"/>
    <row r="27222" ht="15.75" customHeight="1"/>
    <row r="27224" ht="15.75" customHeight="1"/>
    <row r="27226" ht="15.75" customHeight="1"/>
    <row r="27228" ht="15.75" customHeight="1"/>
    <row r="27230" ht="15.75" customHeight="1"/>
    <row r="27232" ht="15.75" customHeight="1"/>
    <row r="27234" ht="15.75" customHeight="1"/>
    <row r="27236" ht="15.75" customHeight="1"/>
    <row r="27238" ht="15.75" customHeight="1"/>
    <row r="27240" ht="15.75" customHeight="1"/>
    <row r="27242" ht="15.75" customHeight="1"/>
    <row r="27244" ht="15.75" customHeight="1"/>
    <row r="27246" ht="15.75" customHeight="1"/>
    <row r="27248" ht="15.75" customHeight="1"/>
    <row r="27250" ht="15.75" customHeight="1"/>
    <row r="27252" ht="15.75" customHeight="1"/>
    <row r="27254" ht="15.75" customHeight="1"/>
    <row r="27256" ht="15.75" customHeight="1"/>
    <row r="27258" ht="15.75" customHeight="1"/>
    <row r="27260" ht="15.75" customHeight="1"/>
    <row r="27262" ht="15.75" customHeight="1"/>
    <row r="27264" ht="15.75" customHeight="1"/>
    <row r="27266" ht="15.75" customHeight="1"/>
    <row r="27268" ht="15.75" customHeight="1"/>
    <row r="27270" ht="15.75" customHeight="1"/>
    <row r="27272" ht="15.75" customHeight="1"/>
    <row r="27274" ht="15.75" customHeight="1"/>
    <row r="27276" ht="15.75" customHeight="1"/>
    <row r="27278" ht="15.75" customHeight="1"/>
    <row r="27280" ht="15.75" customHeight="1"/>
    <row r="27282" ht="15.75" customHeight="1"/>
    <row r="27284" ht="15.75" customHeight="1"/>
    <row r="27286" ht="15.75" customHeight="1"/>
    <row r="27288" ht="15.75" customHeight="1"/>
    <row r="27290" ht="15.75" customHeight="1"/>
    <row r="27292" ht="15.75" customHeight="1"/>
    <row r="27294" ht="15.75" customHeight="1"/>
    <row r="27296" ht="15.75" customHeight="1"/>
    <row r="27298" ht="15.75" customHeight="1"/>
    <row r="27300" ht="15.75" customHeight="1"/>
    <row r="27302" ht="15.75" customHeight="1"/>
    <row r="27304" ht="15.75" customHeight="1"/>
    <row r="27306" ht="15.75" customHeight="1"/>
    <row r="27308" ht="15.75" customHeight="1"/>
    <row r="27310" ht="15.75" customHeight="1"/>
    <row r="27312" ht="15.75" customHeight="1"/>
    <row r="27314" ht="15.75" customHeight="1"/>
    <row r="27316" ht="15.75" customHeight="1"/>
    <row r="27318" ht="15.75" customHeight="1"/>
    <row r="27320" ht="15.75" customHeight="1"/>
    <row r="27322" ht="15.75" customHeight="1"/>
    <row r="27324" ht="15.75" customHeight="1"/>
    <row r="27326" ht="15.75" customHeight="1"/>
    <row r="27328" ht="15.75" customHeight="1"/>
    <row r="27330" ht="15.75" customHeight="1"/>
    <row r="27332" ht="15.75" customHeight="1"/>
    <row r="27334" ht="15.75" customHeight="1"/>
    <row r="27336" ht="15.75" customHeight="1"/>
    <row r="27338" ht="15.75" customHeight="1"/>
    <row r="27340" ht="15.75" customHeight="1"/>
    <row r="27342" ht="15.75" customHeight="1"/>
    <row r="27344" ht="15.75" customHeight="1"/>
    <row r="27346" ht="15.75" customHeight="1"/>
    <row r="27348" ht="15.75" customHeight="1"/>
    <row r="27350" ht="15.75" customHeight="1"/>
    <row r="27352" ht="15.75" customHeight="1"/>
    <row r="27354" ht="15.75" customHeight="1"/>
    <row r="27356" ht="15.75" customHeight="1"/>
    <row r="27358" ht="15.75" customHeight="1"/>
    <row r="27360" ht="15.75" customHeight="1"/>
    <row r="27362" ht="15.75" customHeight="1"/>
    <row r="27364" ht="15.75" customHeight="1"/>
    <row r="27366" ht="15.75" customHeight="1"/>
    <row r="27368" ht="15.75" customHeight="1"/>
    <row r="27370" ht="15.75" customHeight="1"/>
    <row r="27372" ht="15.75" customHeight="1"/>
    <row r="27374" ht="15.75" customHeight="1"/>
    <row r="27376" ht="15.75" customHeight="1"/>
    <row r="27378" ht="15.75" customHeight="1"/>
    <row r="27380" ht="15.75" customHeight="1"/>
    <row r="27382" ht="15.75" customHeight="1"/>
    <row r="27384" ht="15.75" customHeight="1"/>
    <row r="27386" ht="15.75" customHeight="1"/>
    <row r="27388" ht="15.75" customHeight="1"/>
    <row r="27390" ht="15.75" customHeight="1"/>
    <row r="27392" ht="15.75" customHeight="1"/>
    <row r="27394" ht="15.75" customHeight="1"/>
    <row r="27396" ht="15.75" customHeight="1"/>
    <row r="27398" ht="15.75" customHeight="1"/>
    <row r="27400" ht="15.75" customHeight="1"/>
    <row r="27402" ht="15.75" customHeight="1"/>
    <row r="27404" ht="15.75" customHeight="1"/>
    <row r="27406" ht="15.75" customHeight="1"/>
    <row r="27408" ht="15.75" customHeight="1"/>
    <row r="27410" ht="15.75" customHeight="1"/>
    <row r="27412" ht="15.75" customHeight="1"/>
    <row r="27414" ht="15.75" customHeight="1"/>
    <row r="27416" ht="15.75" customHeight="1"/>
    <row r="27418" ht="15.75" customHeight="1"/>
    <row r="27420" ht="15.75" customHeight="1"/>
    <row r="27422" ht="15.75" customHeight="1"/>
    <row r="27424" ht="15.75" customHeight="1"/>
    <row r="27426" ht="15.75" customHeight="1"/>
    <row r="27428" ht="15.75" customHeight="1"/>
    <row r="27430" ht="15.75" customHeight="1"/>
    <row r="27432" ht="15.75" customHeight="1"/>
    <row r="27434" ht="15.75" customHeight="1"/>
    <row r="27436" ht="15.75" customHeight="1"/>
    <row r="27438" ht="15.75" customHeight="1"/>
    <row r="27440" ht="15.75" customHeight="1"/>
    <row r="27442" ht="15.75" customHeight="1"/>
    <row r="27444" ht="15.75" customHeight="1"/>
    <row r="27446" ht="15.75" customHeight="1"/>
    <row r="27448" ht="15.75" customHeight="1"/>
    <row r="27450" ht="15.75" customHeight="1"/>
    <row r="27452" ht="15.75" customHeight="1"/>
    <row r="27454" ht="15.75" customHeight="1"/>
    <row r="27456" ht="15.75" customHeight="1"/>
    <row r="27458" ht="15.75" customHeight="1"/>
    <row r="27460" ht="15.75" customHeight="1"/>
    <row r="27462" ht="15.75" customHeight="1"/>
    <row r="27464" ht="15.75" customHeight="1"/>
    <row r="27466" ht="15.75" customHeight="1"/>
    <row r="27468" ht="15.75" customHeight="1"/>
    <row r="27470" ht="15.75" customHeight="1"/>
    <row r="27472" ht="15.75" customHeight="1"/>
    <row r="27474" ht="15.75" customHeight="1"/>
    <row r="27476" ht="15.75" customHeight="1"/>
    <row r="27478" ht="15.75" customHeight="1"/>
    <row r="27480" ht="15.75" customHeight="1"/>
    <row r="27482" ht="15.75" customHeight="1"/>
    <row r="27484" ht="15.75" customHeight="1"/>
    <row r="27486" ht="15.75" customHeight="1"/>
    <row r="27488" ht="15.75" customHeight="1"/>
    <row r="27490" ht="15.75" customHeight="1"/>
    <row r="27492" ht="15.75" customHeight="1"/>
    <row r="27494" ht="15.75" customHeight="1"/>
    <row r="27496" ht="15.75" customHeight="1"/>
    <row r="27498" ht="15.75" customHeight="1"/>
    <row r="27500" ht="15.75" customHeight="1"/>
    <row r="27502" ht="15.75" customHeight="1"/>
    <row r="27504" ht="15.75" customHeight="1"/>
    <row r="27506" ht="15.75" customHeight="1"/>
    <row r="27508" ht="15.75" customHeight="1"/>
    <row r="27510" ht="15.75" customHeight="1"/>
    <row r="27512" ht="15.75" customHeight="1"/>
    <row r="27514" ht="15.75" customHeight="1"/>
    <row r="27516" ht="15.75" customHeight="1"/>
    <row r="27518" ht="15.75" customHeight="1"/>
    <row r="27520" ht="15.75" customHeight="1"/>
    <row r="27522" ht="15.75" customHeight="1"/>
    <row r="27524" ht="15.75" customHeight="1"/>
    <row r="27526" ht="15.75" customHeight="1"/>
    <row r="27528" ht="15.75" customHeight="1"/>
    <row r="27530" ht="15.75" customHeight="1"/>
    <row r="27532" ht="15.75" customHeight="1"/>
    <row r="27534" ht="15.75" customHeight="1"/>
    <row r="27536" ht="15.75" customHeight="1"/>
    <row r="27538" ht="15.75" customHeight="1"/>
    <row r="27540" ht="15.75" customHeight="1"/>
    <row r="27542" ht="15.75" customHeight="1"/>
    <row r="27544" ht="15.75" customHeight="1"/>
    <row r="27546" ht="15.75" customHeight="1"/>
    <row r="27548" ht="15.75" customHeight="1"/>
    <row r="27550" ht="15.75" customHeight="1"/>
    <row r="27552" ht="15.75" customHeight="1"/>
    <row r="27554" ht="15.75" customHeight="1"/>
    <row r="27556" ht="15.75" customHeight="1"/>
    <row r="27558" ht="15.75" customHeight="1"/>
    <row r="27560" ht="15.75" customHeight="1"/>
    <row r="27562" ht="15.75" customHeight="1"/>
    <row r="27564" ht="15.75" customHeight="1"/>
    <row r="27566" ht="15.75" customHeight="1"/>
    <row r="27568" ht="15.75" customHeight="1"/>
    <row r="27570" ht="15.75" customHeight="1"/>
    <row r="27572" ht="15.75" customHeight="1"/>
    <row r="27574" ht="15.75" customHeight="1"/>
    <row r="27576" ht="15.75" customHeight="1"/>
    <row r="27578" ht="15.75" customHeight="1"/>
    <row r="27580" ht="15.75" customHeight="1"/>
    <row r="27582" ht="15.75" customHeight="1"/>
    <row r="27584" ht="15.75" customHeight="1"/>
    <row r="27586" ht="15.75" customHeight="1"/>
    <row r="27588" ht="15.75" customHeight="1"/>
    <row r="27590" ht="15.75" customHeight="1"/>
    <row r="27592" ht="15.75" customHeight="1"/>
    <row r="27594" ht="15.75" customHeight="1"/>
    <row r="27596" ht="15.75" customHeight="1"/>
    <row r="27598" ht="15.75" customHeight="1"/>
    <row r="27600" ht="15.75" customHeight="1"/>
    <row r="27602" ht="15.75" customHeight="1"/>
    <row r="27604" ht="15.75" customHeight="1"/>
    <row r="27606" ht="15.75" customHeight="1"/>
    <row r="27608" ht="15.75" customHeight="1"/>
    <row r="27610" ht="15.75" customHeight="1"/>
    <row r="27612" ht="15.75" customHeight="1"/>
    <row r="27614" ht="15.75" customHeight="1"/>
    <row r="27616" ht="15.75" customHeight="1"/>
    <row r="27618" ht="15.75" customHeight="1"/>
    <row r="27620" ht="15.75" customHeight="1"/>
    <row r="27622" ht="15.75" customHeight="1"/>
    <row r="27624" ht="15.75" customHeight="1"/>
    <row r="27626" ht="15.75" customHeight="1"/>
    <row r="27628" ht="15.75" customHeight="1"/>
    <row r="27630" ht="15.75" customHeight="1"/>
    <row r="27632" ht="15.75" customHeight="1"/>
    <row r="27634" ht="15.75" customHeight="1"/>
    <row r="27636" ht="15.75" customHeight="1"/>
    <row r="27638" ht="15.75" customHeight="1"/>
    <row r="27640" ht="15.75" customHeight="1"/>
    <row r="27642" ht="15.75" customHeight="1"/>
    <row r="27644" ht="15.75" customHeight="1"/>
    <row r="27646" ht="15.75" customHeight="1"/>
    <row r="27648" ht="15.75" customHeight="1"/>
    <row r="27650" ht="15.75" customHeight="1"/>
    <row r="27652" ht="15.75" customHeight="1"/>
    <row r="27654" ht="15.75" customHeight="1"/>
    <row r="27656" ht="15.75" customHeight="1"/>
    <row r="27658" ht="15.75" customHeight="1"/>
    <row r="27660" ht="15.75" customHeight="1"/>
    <row r="27662" ht="15.75" customHeight="1"/>
    <row r="27664" ht="15.75" customHeight="1"/>
    <row r="27666" ht="15.75" customHeight="1"/>
    <row r="27668" ht="15.75" customHeight="1"/>
    <row r="27670" ht="15.75" customHeight="1"/>
    <row r="27672" ht="15.75" customHeight="1"/>
    <row r="27674" ht="15.75" customHeight="1"/>
    <row r="27676" ht="15.75" customHeight="1"/>
    <row r="27678" ht="15.75" customHeight="1"/>
    <row r="27680" ht="15.75" customHeight="1"/>
    <row r="27682" ht="15.75" customHeight="1"/>
    <row r="27684" ht="15.75" customHeight="1"/>
    <row r="27686" ht="15.75" customHeight="1"/>
    <row r="27688" ht="15.75" customHeight="1"/>
    <row r="27690" ht="15.75" customHeight="1"/>
    <row r="27692" ht="15.75" customHeight="1"/>
    <row r="27694" ht="15.75" customHeight="1"/>
    <row r="27696" ht="15.75" customHeight="1"/>
    <row r="27698" ht="15.75" customHeight="1"/>
    <row r="27700" ht="15.75" customHeight="1"/>
    <row r="27702" ht="15.75" customHeight="1"/>
    <row r="27704" ht="15.75" customHeight="1"/>
    <row r="27706" ht="15.75" customHeight="1"/>
    <row r="27708" ht="15.75" customHeight="1"/>
    <row r="27710" ht="15.75" customHeight="1"/>
    <row r="27712" ht="15.75" customHeight="1"/>
    <row r="27714" ht="15.75" customHeight="1"/>
    <row r="27716" ht="15.75" customHeight="1"/>
    <row r="27718" ht="15.75" customHeight="1"/>
    <row r="27720" ht="15.75" customHeight="1"/>
    <row r="27722" ht="15.75" customHeight="1"/>
    <row r="27724" ht="15.75" customHeight="1"/>
    <row r="27726" ht="15.75" customHeight="1"/>
    <row r="27728" ht="15.75" customHeight="1"/>
    <row r="27730" ht="15.75" customHeight="1"/>
    <row r="27732" ht="15.75" customHeight="1"/>
    <row r="27734" ht="15.75" customHeight="1"/>
    <row r="27736" ht="15.75" customHeight="1"/>
    <row r="27738" ht="15.75" customHeight="1"/>
    <row r="27740" ht="15.75" customHeight="1"/>
    <row r="27742" ht="15.75" customHeight="1"/>
    <row r="27744" ht="15.75" customHeight="1"/>
    <row r="27746" ht="15.75" customHeight="1"/>
    <row r="27748" ht="15.75" customHeight="1"/>
    <row r="27750" ht="15.75" customHeight="1"/>
    <row r="27752" ht="15.75" customHeight="1"/>
    <row r="27754" ht="15.75" customHeight="1"/>
    <row r="27756" ht="15.75" customHeight="1"/>
    <row r="27758" ht="15.75" customHeight="1"/>
    <row r="27760" ht="15.75" customHeight="1"/>
    <row r="27762" ht="15.75" customHeight="1"/>
    <row r="27764" ht="15.75" customHeight="1"/>
    <row r="27766" ht="15.75" customHeight="1"/>
    <row r="27768" ht="15.75" customHeight="1"/>
    <row r="27770" ht="15.75" customHeight="1"/>
    <row r="27772" ht="15.75" customHeight="1"/>
    <row r="27774" ht="15.75" customHeight="1"/>
    <row r="27776" ht="15.75" customHeight="1"/>
    <row r="27778" ht="15.75" customHeight="1"/>
    <row r="27780" ht="15.75" customHeight="1"/>
    <row r="27782" ht="15.75" customHeight="1"/>
    <row r="27784" ht="15.75" customHeight="1"/>
    <row r="27786" ht="15.75" customHeight="1"/>
    <row r="27788" ht="15.75" customHeight="1"/>
    <row r="27790" ht="15.75" customHeight="1"/>
    <row r="27792" ht="15.75" customHeight="1"/>
    <row r="27794" ht="15.75" customHeight="1"/>
    <row r="27796" ht="15.75" customHeight="1"/>
    <row r="27798" ht="15.75" customHeight="1"/>
    <row r="27800" ht="15.75" customHeight="1"/>
    <row r="27802" ht="15.75" customHeight="1"/>
    <row r="27804" ht="15.75" customHeight="1"/>
    <row r="27806" ht="15.75" customHeight="1"/>
    <row r="27808" ht="15.75" customHeight="1"/>
    <row r="27810" ht="15.75" customHeight="1"/>
    <row r="27812" ht="15.75" customHeight="1"/>
    <row r="27814" ht="15.75" customHeight="1"/>
    <row r="27816" ht="15.75" customHeight="1"/>
    <row r="27818" ht="15.75" customHeight="1"/>
    <row r="27820" ht="15.75" customHeight="1"/>
    <row r="27822" ht="15.75" customHeight="1"/>
    <row r="27824" ht="15.75" customHeight="1"/>
    <row r="27826" ht="15.75" customHeight="1"/>
    <row r="27828" ht="15.75" customHeight="1"/>
    <row r="27830" ht="15.75" customHeight="1"/>
    <row r="27832" ht="15.75" customHeight="1"/>
    <row r="27834" ht="15.75" customHeight="1"/>
    <row r="27836" ht="15.75" customHeight="1"/>
    <row r="27838" ht="15.75" customHeight="1"/>
    <row r="27840" ht="15.75" customHeight="1"/>
    <row r="27842" ht="15.75" customHeight="1"/>
    <row r="27844" ht="15.75" customHeight="1"/>
    <row r="27846" ht="15.75" customHeight="1"/>
    <row r="27848" ht="15.75" customHeight="1"/>
    <row r="27850" ht="15.75" customHeight="1"/>
    <row r="27852" ht="15.75" customHeight="1"/>
    <row r="27854" ht="15.75" customHeight="1"/>
    <row r="27856" ht="15.75" customHeight="1"/>
    <row r="27858" ht="15.75" customHeight="1"/>
    <row r="27860" ht="15.75" customHeight="1"/>
    <row r="27862" ht="15.75" customHeight="1"/>
    <row r="27864" ht="15.75" customHeight="1"/>
    <row r="27866" ht="15.75" customHeight="1"/>
    <row r="27868" ht="15.75" customHeight="1"/>
    <row r="27870" ht="15.75" customHeight="1"/>
    <row r="27872" ht="15.75" customHeight="1"/>
    <row r="27874" ht="15.75" customHeight="1"/>
    <row r="27876" ht="15.75" customHeight="1"/>
    <row r="27878" ht="15.75" customHeight="1"/>
    <row r="27880" ht="15.75" customHeight="1"/>
    <row r="27882" ht="15.75" customHeight="1"/>
    <row r="27884" ht="15.75" customHeight="1"/>
    <row r="27886" ht="15.75" customHeight="1"/>
    <row r="27888" ht="15.75" customHeight="1"/>
    <row r="27890" ht="15.75" customHeight="1"/>
    <row r="27892" ht="15.75" customHeight="1"/>
    <row r="27894" ht="15.75" customHeight="1"/>
    <row r="27896" ht="15.75" customHeight="1"/>
    <row r="27898" ht="15.75" customHeight="1"/>
    <row r="27900" ht="15.75" customHeight="1"/>
    <row r="27902" ht="15.75" customHeight="1"/>
    <row r="27904" ht="15.75" customHeight="1"/>
    <row r="27906" ht="15.75" customHeight="1"/>
    <row r="27908" ht="15.75" customHeight="1"/>
    <row r="27910" ht="15.75" customHeight="1"/>
    <row r="27912" ht="15.75" customHeight="1"/>
    <row r="27914" ht="15.75" customHeight="1"/>
    <row r="27916" ht="15.75" customHeight="1"/>
    <row r="27918" ht="15.75" customHeight="1"/>
    <row r="27920" ht="15.75" customHeight="1"/>
    <row r="27922" ht="15.75" customHeight="1"/>
    <row r="27924" ht="15.75" customHeight="1"/>
    <row r="27926" ht="15.75" customHeight="1"/>
    <row r="27928" ht="15.75" customHeight="1"/>
    <row r="27930" ht="15.75" customHeight="1"/>
    <row r="27932" ht="15.75" customHeight="1"/>
    <row r="27934" ht="15.75" customHeight="1"/>
    <row r="27936" ht="15.75" customHeight="1"/>
    <row r="27938" ht="15.75" customHeight="1"/>
    <row r="27940" ht="15.75" customHeight="1"/>
    <row r="27942" ht="15.75" customHeight="1"/>
    <row r="27944" ht="15.75" customHeight="1"/>
    <row r="27946" ht="15.75" customHeight="1"/>
    <row r="27948" ht="15.75" customHeight="1"/>
    <row r="27950" ht="15.75" customHeight="1"/>
    <row r="27952" ht="15.75" customHeight="1"/>
    <row r="27954" ht="15.75" customHeight="1"/>
    <row r="27956" ht="15.75" customHeight="1"/>
    <row r="27958" ht="15.75" customHeight="1"/>
    <row r="27960" ht="15.75" customHeight="1"/>
    <row r="27962" ht="15.75" customHeight="1"/>
    <row r="27964" ht="15.75" customHeight="1"/>
    <row r="27966" ht="15.75" customHeight="1"/>
    <row r="27968" ht="15.75" customHeight="1"/>
    <row r="27970" ht="15.75" customHeight="1"/>
    <row r="27972" ht="15.75" customHeight="1"/>
    <row r="27974" ht="15.75" customHeight="1"/>
    <row r="27976" ht="15.75" customHeight="1"/>
    <row r="27978" ht="15.75" customHeight="1"/>
    <row r="27980" ht="15.75" customHeight="1"/>
    <row r="27982" ht="15.75" customHeight="1"/>
    <row r="27984" ht="15.75" customHeight="1"/>
    <row r="27986" ht="15.75" customHeight="1"/>
    <row r="27988" ht="15.75" customHeight="1"/>
    <row r="27990" ht="15.75" customHeight="1"/>
    <row r="27992" ht="15.75" customHeight="1"/>
    <row r="27994" ht="15.75" customHeight="1"/>
    <row r="27996" ht="15.75" customHeight="1"/>
    <row r="27998" ht="15.75" customHeight="1"/>
    <row r="28000" ht="15.75" customHeight="1"/>
    <row r="28002" ht="15.75" customHeight="1"/>
    <row r="28004" ht="15.75" customHeight="1"/>
    <row r="28006" ht="15.75" customHeight="1"/>
    <row r="28008" ht="15.75" customHeight="1"/>
    <row r="28010" ht="15.75" customHeight="1"/>
    <row r="28012" ht="15.75" customHeight="1"/>
    <row r="28014" ht="15.75" customHeight="1"/>
    <row r="28016" ht="15.75" customHeight="1"/>
    <row r="28018" ht="15.75" customHeight="1"/>
    <row r="28020" ht="15.75" customHeight="1"/>
    <row r="28022" ht="15.75" customHeight="1"/>
    <row r="28024" ht="15.75" customHeight="1"/>
    <row r="28026" ht="15.75" customHeight="1"/>
    <row r="28028" ht="15.75" customHeight="1"/>
    <row r="28030" ht="15.75" customHeight="1"/>
    <row r="28032" ht="15.75" customHeight="1"/>
    <row r="28034" ht="15.75" customHeight="1"/>
    <row r="28036" ht="15.75" customHeight="1"/>
    <row r="28038" ht="15.75" customHeight="1"/>
    <row r="28040" ht="15.75" customHeight="1"/>
    <row r="28042" ht="15.75" customHeight="1"/>
    <row r="28044" ht="15.75" customHeight="1"/>
    <row r="28046" ht="15.75" customHeight="1"/>
    <row r="28048" ht="15.75" customHeight="1"/>
    <row r="28050" ht="15.75" customHeight="1"/>
    <row r="28052" ht="15.75" customHeight="1"/>
    <row r="28054" ht="15.75" customHeight="1"/>
    <row r="28056" ht="15.75" customHeight="1"/>
    <row r="28058" ht="15.75" customHeight="1"/>
    <row r="28060" ht="15.75" customHeight="1"/>
    <row r="28062" ht="15.75" customHeight="1"/>
    <row r="28064" ht="15.75" customHeight="1"/>
    <row r="28066" ht="15.75" customHeight="1"/>
    <row r="28068" ht="15.75" customHeight="1"/>
    <row r="28070" ht="15.75" customHeight="1"/>
    <row r="28072" ht="15.75" customHeight="1"/>
    <row r="28074" ht="15.75" customHeight="1"/>
    <row r="28076" ht="15.75" customHeight="1"/>
    <row r="28078" ht="15.75" customHeight="1"/>
    <row r="28080" ht="15.75" customHeight="1"/>
    <row r="28082" ht="15.75" customHeight="1"/>
    <row r="28084" ht="15.75" customHeight="1"/>
    <row r="28086" ht="15.75" customHeight="1"/>
    <row r="28088" ht="15.75" customHeight="1"/>
    <row r="28090" ht="15.75" customHeight="1"/>
    <row r="28092" ht="15.75" customHeight="1"/>
    <row r="28094" ht="15.75" customHeight="1"/>
    <row r="28096" ht="15.75" customHeight="1"/>
    <row r="28098" ht="15.75" customHeight="1"/>
    <row r="28100" ht="15.75" customHeight="1"/>
    <row r="28102" ht="15.75" customHeight="1"/>
    <row r="28104" ht="15.75" customHeight="1"/>
    <row r="28106" ht="15.75" customHeight="1"/>
    <row r="28108" ht="15.75" customHeight="1"/>
    <row r="28110" ht="15.75" customHeight="1"/>
    <row r="28112" ht="15.75" customHeight="1"/>
    <row r="28114" ht="15.75" customHeight="1"/>
    <row r="28116" ht="15.75" customHeight="1"/>
    <row r="28118" ht="15.75" customHeight="1"/>
    <row r="28120" ht="15.75" customHeight="1"/>
    <row r="28122" ht="15.75" customHeight="1"/>
    <row r="28124" ht="15.75" customHeight="1"/>
    <row r="28126" ht="15.75" customHeight="1"/>
    <row r="28128" ht="15.75" customHeight="1"/>
    <row r="28130" ht="15.75" customHeight="1"/>
    <row r="28132" ht="15.75" customHeight="1"/>
    <row r="28134" ht="15.75" customHeight="1"/>
    <row r="28136" ht="15.75" customHeight="1"/>
    <row r="28138" ht="15.75" customHeight="1"/>
    <row r="28140" ht="15.75" customHeight="1"/>
    <row r="28142" ht="15.75" customHeight="1"/>
    <row r="28144" ht="15.75" customHeight="1"/>
    <row r="28146" ht="15.75" customHeight="1"/>
    <row r="28148" ht="15.75" customHeight="1"/>
    <row r="28150" ht="15.75" customHeight="1"/>
    <row r="28152" ht="15.75" customHeight="1"/>
    <row r="28154" ht="15.75" customHeight="1"/>
    <row r="28156" ht="15.75" customHeight="1"/>
    <row r="28158" ht="15.75" customHeight="1"/>
    <row r="28160" ht="15.75" customHeight="1"/>
    <row r="28162" ht="15.75" customHeight="1"/>
    <row r="28164" ht="15.75" customHeight="1"/>
    <row r="28166" ht="15.75" customHeight="1"/>
    <row r="28168" ht="15.75" customHeight="1"/>
    <row r="28170" ht="15.75" customHeight="1"/>
    <row r="28172" ht="15.75" customHeight="1"/>
    <row r="28174" ht="15.75" customHeight="1"/>
    <row r="28176" ht="15.75" customHeight="1"/>
    <row r="28178" ht="15.75" customHeight="1"/>
    <row r="28180" ht="15.75" customHeight="1"/>
    <row r="28182" ht="15.75" customHeight="1"/>
    <row r="28184" ht="15.75" customHeight="1"/>
    <row r="28186" ht="15.75" customHeight="1"/>
    <row r="28188" ht="15.75" customHeight="1"/>
    <row r="28190" ht="15.75" customHeight="1"/>
    <row r="28192" ht="15.75" customHeight="1"/>
    <row r="28194" ht="15.75" customHeight="1"/>
    <row r="28196" ht="15.75" customHeight="1"/>
    <row r="28198" ht="15.75" customHeight="1"/>
    <row r="28200" ht="15.75" customHeight="1"/>
    <row r="28202" ht="15.75" customHeight="1"/>
    <row r="28204" ht="15.75" customHeight="1"/>
    <row r="28206" ht="15.75" customHeight="1"/>
    <row r="28208" ht="15.75" customHeight="1"/>
    <row r="28210" ht="15.75" customHeight="1"/>
    <row r="28212" ht="15.75" customHeight="1"/>
    <row r="28214" ht="15.75" customHeight="1"/>
    <row r="28216" ht="15.75" customHeight="1"/>
    <row r="28218" ht="15.75" customHeight="1"/>
    <row r="28220" ht="15.75" customHeight="1"/>
    <row r="28222" ht="15.75" customHeight="1"/>
    <row r="28224" ht="15.75" customHeight="1"/>
    <row r="28226" ht="15.75" customHeight="1"/>
    <row r="28228" ht="15.75" customHeight="1"/>
    <row r="28230" ht="15.75" customHeight="1"/>
    <row r="28232" ht="15.75" customHeight="1"/>
    <row r="28234" ht="15.75" customHeight="1"/>
    <row r="28236" ht="15.75" customHeight="1"/>
    <row r="28238" ht="15.75" customHeight="1"/>
    <row r="28240" ht="15.75" customHeight="1"/>
    <row r="28242" ht="15.75" customHeight="1"/>
    <row r="28244" ht="15.75" customHeight="1"/>
    <row r="28246" ht="15.75" customHeight="1"/>
    <row r="28248" ht="15.75" customHeight="1"/>
    <row r="28250" ht="15.75" customHeight="1"/>
    <row r="28252" ht="15.75" customHeight="1"/>
    <row r="28254" ht="15.75" customHeight="1"/>
    <row r="28256" ht="15.75" customHeight="1"/>
    <row r="28258" ht="15.75" customHeight="1"/>
    <row r="28260" ht="15.75" customHeight="1"/>
    <row r="28262" ht="15.75" customHeight="1"/>
    <row r="28264" ht="15.75" customHeight="1"/>
    <row r="28266" ht="15.75" customHeight="1"/>
    <row r="28268" ht="15.75" customHeight="1"/>
    <row r="28270" ht="15.75" customHeight="1"/>
    <row r="28272" ht="15.75" customHeight="1"/>
    <row r="28274" ht="15.75" customHeight="1"/>
    <row r="28276" ht="15.75" customHeight="1"/>
    <row r="28278" ht="15.75" customHeight="1"/>
    <row r="28280" ht="15.75" customHeight="1"/>
    <row r="28282" ht="15.75" customHeight="1"/>
    <row r="28284" ht="15.75" customHeight="1"/>
    <row r="28286" ht="15.75" customHeight="1"/>
    <row r="28288" ht="15.75" customHeight="1"/>
    <row r="28290" ht="15.75" customHeight="1"/>
    <row r="28292" ht="15.75" customHeight="1"/>
    <row r="28294" ht="15.75" customHeight="1"/>
    <row r="28296" ht="15.75" customHeight="1"/>
    <row r="28298" ht="15.75" customHeight="1"/>
    <row r="28300" ht="15.75" customHeight="1"/>
    <row r="28302" ht="15.75" customHeight="1"/>
    <row r="28304" ht="15.75" customHeight="1"/>
    <row r="28306" ht="15.75" customHeight="1"/>
    <row r="28308" ht="15.75" customHeight="1"/>
    <row r="28310" ht="15.75" customHeight="1"/>
    <row r="28312" ht="15.75" customHeight="1"/>
    <row r="28314" ht="15.75" customHeight="1"/>
    <row r="28316" ht="15.75" customHeight="1"/>
    <row r="28318" ht="15.75" customHeight="1"/>
    <row r="28320" ht="15.75" customHeight="1"/>
    <row r="28322" ht="15.75" customHeight="1"/>
    <row r="28324" ht="15.75" customHeight="1"/>
    <row r="28326" ht="15.75" customHeight="1"/>
    <row r="28328" ht="15.75" customHeight="1"/>
    <row r="28330" ht="15.75" customHeight="1"/>
    <row r="28332" ht="15.75" customHeight="1"/>
    <row r="28334" ht="15.75" customHeight="1"/>
    <row r="28336" ht="15.75" customHeight="1"/>
    <row r="28338" ht="15.75" customHeight="1"/>
    <row r="28340" ht="15.75" customHeight="1"/>
    <row r="28342" ht="15.75" customHeight="1"/>
    <row r="28344" ht="15.75" customHeight="1"/>
    <row r="28346" ht="15.75" customHeight="1"/>
    <row r="28348" ht="15.75" customHeight="1"/>
    <row r="28350" ht="15.75" customHeight="1"/>
    <row r="28352" ht="15.75" customHeight="1"/>
    <row r="28354" ht="15.75" customHeight="1"/>
    <row r="28356" ht="15.75" customHeight="1"/>
    <row r="28358" ht="15.75" customHeight="1"/>
    <row r="28360" ht="15.75" customHeight="1"/>
    <row r="28362" ht="15.75" customHeight="1"/>
    <row r="28364" ht="15.75" customHeight="1"/>
    <row r="28366" ht="15.75" customHeight="1"/>
    <row r="28368" ht="15.75" customHeight="1"/>
    <row r="28370" ht="15.75" customHeight="1"/>
    <row r="28372" ht="15.75" customHeight="1"/>
    <row r="28374" ht="15.75" customHeight="1"/>
    <row r="28376" ht="15.75" customHeight="1"/>
    <row r="28378" ht="15.75" customHeight="1"/>
    <row r="28380" ht="15.75" customHeight="1"/>
    <row r="28382" ht="15.75" customHeight="1"/>
    <row r="28384" ht="15.75" customHeight="1"/>
    <row r="28386" ht="15.75" customHeight="1"/>
    <row r="28388" ht="15.75" customHeight="1"/>
    <row r="28390" ht="15.75" customHeight="1"/>
    <row r="28392" ht="15.75" customHeight="1"/>
    <row r="28394" ht="15.75" customHeight="1"/>
    <row r="28396" ht="15.75" customHeight="1"/>
    <row r="28398" ht="15.75" customHeight="1"/>
    <row r="28400" ht="15.75" customHeight="1"/>
    <row r="28402" ht="15.75" customHeight="1"/>
    <row r="28404" ht="15.75" customHeight="1"/>
    <row r="28406" ht="15.75" customHeight="1"/>
    <row r="28408" ht="15.75" customHeight="1"/>
    <row r="28410" ht="15.75" customHeight="1"/>
    <row r="28412" ht="15.75" customHeight="1"/>
    <row r="28414" ht="15.75" customHeight="1"/>
    <row r="28416" ht="15.75" customHeight="1"/>
    <row r="28418" ht="15.75" customHeight="1"/>
    <row r="28420" ht="15.75" customHeight="1"/>
    <row r="28422" ht="15.75" customHeight="1"/>
    <row r="28424" ht="15.75" customHeight="1"/>
    <row r="28426" ht="15.75" customHeight="1"/>
    <row r="28428" ht="15.75" customHeight="1"/>
    <row r="28430" ht="15.75" customHeight="1"/>
    <row r="28432" ht="15.75" customHeight="1"/>
    <row r="28434" ht="15.75" customHeight="1"/>
    <row r="28436" ht="15.75" customHeight="1"/>
    <row r="28438" ht="15.75" customHeight="1"/>
    <row r="28440" ht="15.75" customHeight="1"/>
    <row r="28442" ht="15.75" customHeight="1"/>
    <row r="28444" ht="15.75" customHeight="1"/>
    <row r="28446" ht="15.75" customHeight="1"/>
    <row r="28448" ht="15.75" customHeight="1"/>
    <row r="28450" ht="15.75" customHeight="1"/>
    <row r="28452" ht="15.75" customHeight="1"/>
    <row r="28454" ht="15.75" customHeight="1"/>
    <row r="28456" ht="15.75" customHeight="1"/>
    <row r="28458" ht="15.75" customHeight="1"/>
    <row r="28460" ht="15.75" customHeight="1"/>
    <row r="28462" ht="15.75" customHeight="1"/>
    <row r="28464" ht="15.75" customHeight="1"/>
    <row r="28466" ht="15.75" customHeight="1"/>
    <row r="28468" ht="15.75" customHeight="1"/>
    <row r="28470" ht="15.75" customHeight="1"/>
    <row r="28472" ht="15.75" customHeight="1"/>
    <row r="28474" ht="15.75" customHeight="1"/>
    <row r="28476" ht="15.75" customHeight="1"/>
    <row r="28478" ht="15.75" customHeight="1"/>
    <row r="28480" ht="15.75" customHeight="1"/>
    <row r="28482" ht="15.75" customHeight="1"/>
    <row r="28484" ht="15.75" customHeight="1"/>
    <row r="28486" ht="15.75" customHeight="1"/>
    <row r="28488" ht="15.75" customHeight="1"/>
    <row r="28490" ht="15.75" customHeight="1"/>
    <row r="28492" ht="15.75" customHeight="1"/>
    <row r="28494" ht="15.75" customHeight="1"/>
    <row r="28496" ht="15.75" customHeight="1"/>
    <row r="28498" ht="15.75" customHeight="1"/>
    <row r="28500" ht="15.75" customHeight="1"/>
    <row r="28502" ht="15.75" customHeight="1"/>
    <row r="28504" ht="15.75" customHeight="1"/>
    <row r="28506" ht="15.75" customHeight="1"/>
    <row r="28508" ht="15.75" customHeight="1"/>
    <row r="28510" ht="15.75" customHeight="1"/>
    <row r="28512" ht="15.75" customHeight="1"/>
    <row r="28514" ht="15.75" customHeight="1"/>
    <row r="28516" ht="15.75" customHeight="1"/>
    <row r="28518" ht="15.75" customHeight="1"/>
    <row r="28520" ht="15.75" customHeight="1"/>
    <row r="28522" ht="15.75" customHeight="1"/>
    <row r="28524" ht="15.75" customHeight="1"/>
    <row r="28526" ht="15.75" customHeight="1"/>
    <row r="28528" ht="15.75" customHeight="1"/>
    <row r="28530" ht="15.75" customHeight="1"/>
    <row r="28532" ht="15.75" customHeight="1"/>
    <row r="28534" ht="15.75" customHeight="1"/>
    <row r="28536" ht="15.75" customHeight="1"/>
    <row r="28538" ht="15.75" customHeight="1"/>
    <row r="28540" ht="15.75" customHeight="1"/>
    <row r="28542" ht="15.75" customHeight="1"/>
    <row r="28544" ht="15.75" customHeight="1"/>
    <row r="28546" ht="15.75" customHeight="1"/>
    <row r="28548" ht="15.75" customHeight="1"/>
    <row r="28550" ht="15.75" customHeight="1"/>
    <row r="28552" ht="15.75" customHeight="1"/>
    <row r="28554" ht="15.75" customHeight="1"/>
    <row r="28556" ht="15.75" customHeight="1"/>
    <row r="28558" ht="15.75" customHeight="1"/>
    <row r="28560" ht="15.75" customHeight="1"/>
    <row r="28562" ht="15.75" customHeight="1"/>
    <row r="28564" ht="15.75" customHeight="1"/>
    <row r="28566" ht="15.75" customHeight="1"/>
    <row r="28568" ht="15.75" customHeight="1"/>
    <row r="28570" ht="15.75" customHeight="1"/>
    <row r="28572" ht="15.75" customHeight="1"/>
    <row r="28574" ht="15.75" customHeight="1"/>
    <row r="28576" ht="15.75" customHeight="1"/>
    <row r="28578" ht="15.75" customHeight="1"/>
    <row r="28580" ht="15.75" customHeight="1"/>
    <row r="28582" ht="15.75" customHeight="1"/>
    <row r="28584" ht="15.75" customHeight="1"/>
    <row r="28586" ht="15.75" customHeight="1"/>
    <row r="28588" ht="15.75" customHeight="1"/>
    <row r="28590" ht="15.75" customHeight="1"/>
    <row r="28592" ht="15.75" customHeight="1"/>
    <row r="28594" ht="15.75" customHeight="1"/>
    <row r="28596" ht="15.75" customHeight="1"/>
    <row r="28598" ht="15.75" customHeight="1"/>
    <row r="28600" ht="15.75" customHeight="1"/>
    <row r="28602" ht="15.75" customHeight="1"/>
    <row r="28604" ht="15.75" customHeight="1"/>
    <row r="28606" ht="15.75" customHeight="1"/>
    <row r="28608" ht="15.75" customHeight="1"/>
    <row r="28610" ht="15.75" customHeight="1"/>
    <row r="28612" ht="15.75" customHeight="1"/>
    <row r="28614" ht="15.75" customHeight="1"/>
    <row r="28616" ht="15.75" customHeight="1"/>
    <row r="28618" ht="15.75" customHeight="1"/>
    <row r="28620" ht="15.75" customHeight="1"/>
    <row r="28622" ht="15.75" customHeight="1"/>
    <row r="28624" ht="15.75" customHeight="1"/>
    <row r="28626" ht="15.75" customHeight="1"/>
    <row r="28628" ht="15.75" customHeight="1"/>
    <row r="28630" ht="15.75" customHeight="1"/>
    <row r="28632" ht="15.75" customHeight="1"/>
    <row r="28634" ht="15.75" customHeight="1"/>
    <row r="28636" ht="15.75" customHeight="1"/>
    <row r="28638" ht="15.75" customHeight="1"/>
    <row r="28640" ht="15.75" customHeight="1"/>
    <row r="28642" ht="15.75" customHeight="1"/>
    <row r="28644" ht="15.75" customHeight="1"/>
    <row r="28646" ht="15.75" customHeight="1"/>
    <row r="28648" ht="15.75" customHeight="1"/>
    <row r="28650" ht="15.75" customHeight="1"/>
    <row r="28652" ht="15.75" customHeight="1"/>
    <row r="28654" ht="15.75" customHeight="1"/>
    <row r="28656" ht="15.75" customHeight="1"/>
    <row r="28658" ht="15.75" customHeight="1"/>
    <row r="28660" ht="15.75" customHeight="1"/>
    <row r="28662" ht="15.75" customHeight="1"/>
    <row r="28664" ht="15.75" customHeight="1"/>
    <row r="28666" ht="15.75" customHeight="1"/>
    <row r="28668" ht="15.75" customHeight="1"/>
    <row r="28670" ht="15.75" customHeight="1"/>
    <row r="28672" ht="15.75" customHeight="1"/>
    <row r="28674" ht="15.75" customHeight="1"/>
    <row r="28676" ht="15.75" customHeight="1"/>
    <row r="28678" ht="15.75" customHeight="1"/>
    <row r="28680" ht="15.75" customHeight="1"/>
    <row r="28682" ht="15.75" customHeight="1"/>
    <row r="28684" ht="15.75" customHeight="1"/>
    <row r="28686" ht="15.75" customHeight="1"/>
    <row r="28688" ht="15.75" customHeight="1"/>
    <row r="28690" ht="15.75" customHeight="1"/>
    <row r="28692" ht="15.75" customHeight="1"/>
    <row r="28694" ht="15.75" customHeight="1"/>
    <row r="28696" ht="15.75" customHeight="1"/>
    <row r="28698" ht="15.75" customHeight="1"/>
    <row r="28700" ht="15.75" customHeight="1"/>
    <row r="28702" ht="15.75" customHeight="1"/>
    <row r="28704" ht="15.75" customHeight="1"/>
    <row r="28706" ht="15.75" customHeight="1"/>
    <row r="28708" ht="15.75" customHeight="1"/>
    <row r="28710" ht="15.75" customHeight="1"/>
    <row r="28712" ht="15.75" customHeight="1"/>
    <row r="28714" ht="15.75" customHeight="1"/>
    <row r="28716" ht="15.75" customHeight="1"/>
    <row r="28718" ht="15.75" customHeight="1"/>
    <row r="28720" ht="15.75" customHeight="1"/>
    <row r="28722" ht="15.75" customHeight="1"/>
    <row r="28724" ht="15.75" customHeight="1"/>
    <row r="28726" ht="15.75" customHeight="1"/>
    <row r="28728" ht="15.75" customHeight="1"/>
    <row r="28730" ht="15.75" customHeight="1"/>
    <row r="28732" ht="15.75" customHeight="1"/>
    <row r="28734" ht="15.75" customHeight="1"/>
    <row r="28736" ht="15.75" customHeight="1"/>
    <row r="28738" ht="15.75" customHeight="1"/>
    <row r="28740" ht="15.75" customHeight="1"/>
    <row r="28742" ht="15.75" customHeight="1"/>
    <row r="28744" ht="15.75" customHeight="1"/>
    <row r="28746" ht="15.75" customHeight="1"/>
    <row r="28748" ht="15.75" customHeight="1"/>
    <row r="28750" ht="15.75" customHeight="1"/>
    <row r="28752" ht="15.75" customHeight="1"/>
    <row r="28754" ht="15.75" customHeight="1"/>
    <row r="28756" ht="15.75" customHeight="1"/>
    <row r="28758" ht="15.75" customHeight="1"/>
    <row r="28760" ht="15.75" customHeight="1"/>
    <row r="28762" ht="15.75" customHeight="1"/>
    <row r="28764" ht="15.75" customHeight="1"/>
    <row r="28766" ht="15.75" customHeight="1"/>
    <row r="28768" ht="15.75" customHeight="1"/>
    <row r="28770" ht="15.75" customHeight="1"/>
    <row r="28772" ht="15.75" customHeight="1"/>
    <row r="28774" ht="15.75" customHeight="1"/>
    <row r="28776" ht="15.75" customHeight="1"/>
    <row r="28778" ht="15.75" customHeight="1"/>
    <row r="28780" ht="15.75" customHeight="1"/>
    <row r="28782" ht="15.75" customHeight="1"/>
    <row r="28784" ht="15.75" customHeight="1"/>
    <row r="28786" ht="15.75" customHeight="1"/>
    <row r="28788" ht="15.75" customHeight="1"/>
    <row r="28790" ht="15.75" customHeight="1"/>
    <row r="28792" ht="15.75" customHeight="1"/>
    <row r="28794" ht="15.75" customHeight="1"/>
    <row r="28796" ht="15.75" customHeight="1"/>
    <row r="28798" ht="15.75" customHeight="1"/>
    <row r="28800" ht="15.75" customHeight="1"/>
    <row r="28802" ht="15.75" customHeight="1"/>
    <row r="28804" ht="15.75" customHeight="1"/>
    <row r="28806" ht="15.75" customHeight="1"/>
    <row r="28808" ht="15.75" customHeight="1"/>
    <row r="28810" ht="15.75" customHeight="1"/>
    <row r="28812" ht="15.75" customHeight="1"/>
    <row r="28814" ht="15.75" customHeight="1"/>
    <row r="28816" ht="15.75" customHeight="1"/>
    <row r="28818" ht="15.75" customHeight="1"/>
    <row r="28820" ht="15.75" customHeight="1"/>
    <row r="28822" ht="15.75" customHeight="1"/>
    <row r="28824" ht="15.75" customHeight="1"/>
    <row r="28826" ht="15.75" customHeight="1"/>
    <row r="28828" ht="15.75" customHeight="1"/>
    <row r="28830" ht="15.75" customHeight="1"/>
    <row r="28832" ht="15.75" customHeight="1"/>
    <row r="28834" ht="15.75" customHeight="1"/>
    <row r="28836" ht="15.75" customHeight="1"/>
    <row r="28838" ht="15.75" customHeight="1"/>
    <row r="28840" ht="15.75" customHeight="1"/>
    <row r="28842" ht="15.75" customHeight="1"/>
    <row r="28844" ht="15.75" customHeight="1"/>
    <row r="28846" ht="15.75" customHeight="1"/>
    <row r="28848" ht="15.75" customHeight="1"/>
    <row r="28850" ht="15.75" customHeight="1"/>
    <row r="28852" ht="15.75" customHeight="1"/>
    <row r="28854" ht="15.75" customHeight="1"/>
    <row r="28856" ht="15.75" customHeight="1"/>
    <row r="28858" ht="15.75" customHeight="1"/>
    <row r="28860" ht="15.75" customHeight="1"/>
    <row r="28862" ht="15.75" customHeight="1"/>
    <row r="28864" ht="15.75" customHeight="1"/>
    <row r="28866" ht="15.75" customHeight="1"/>
    <row r="28868" ht="15.75" customHeight="1"/>
    <row r="28870" ht="15.75" customHeight="1"/>
    <row r="28872" ht="15.75" customHeight="1"/>
    <row r="28874" ht="15.75" customHeight="1"/>
    <row r="28876" ht="15.75" customHeight="1"/>
    <row r="28878" ht="15.75" customHeight="1"/>
    <row r="28880" ht="15.75" customHeight="1"/>
    <row r="28882" ht="15.75" customHeight="1"/>
    <row r="28884" ht="15.75" customHeight="1"/>
    <row r="28886" ht="15.75" customHeight="1"/>
    <row r="28888" ht="15.75" customHeight="1"/>
    <row r="28890" ht="15.75" customHeight="1"/>
    <row r="28892" ht="15.75" customHeight="1"/>
    <row r="28894" ht="15.75" customHeight="1"/>
    <row r="28896" ht="15.75" customHeight="1"/>
    <row r="28898" ht="15.75" customHeight="1"/>
    <row r="28900" ht="15.75" customHeight="1"/>
    <row r="28902" ht="15.75" customHeight="1"/>
    <row r="28904" ht="15.75" customHeight="1"/>
    <row r="28906" ht="15.75" customHeight="1"/>
    <row r="28908" ht="15.75" customHeight="1"/>
    <row r="28910" ht="15.75" customHeight="1"/>
    <row r="28912" ht="15.75" customHeight="1"/>
    <row r="28914" ht="15.75" customHeight="1"/>
    <row r="28916" ht="15.75" customHeight="1"/>
    <row r="28918" ht="15.75" customHeight="1"/>
    <row r="28920" ht="15.75" customHeight="1"/>
    <row r="28922" ht="15.75" customHeight="1"/>
    <row r="28924" ht="15.75" customHeight="1"/>
    <row r="28926" ht="15.75" customHeight="1"/>
    <row r="28928" ht="15.75" customHeight="1"/>
    <row r="28930" ht="15.75" customHeight="1"/>
    <row r="28932" ht="15.75" customHeight="1"/>
    <row r="28934" ht="15.75" customHeight="1"/>
    <row r="28936" ht="15.75" customHeight="1"/>
    <row r="28938" ht="15.75" customHeight="1"/>
    <row r="28940" ht="15.75" customHeight="1"/>
    <row r="28942" ht="15.75" customHeight="1"/>
    <row r="28944" ht="15.75" customHeight="1"/>
    <row r="28946" ht="15.75" customHeight="1"/>
    <row r="28948" ht="15.75" customHeight="1"/>
    <row r="28950" ht="15.75" customHeight="1"/>
    <row r="28952" ht="15.75" customHeight="1"/>
    <row r="28954" ht="15.75" customHeight="1"/>
    <row r="28956" ht="15.75" customHeight="1"/>
    <row r="28958" ht="15.75" customHeight="1"/>
    <row r="28960" ht="15.75" customHeight="1"/>
    <row r="28962" ht="15.75" customHeight="1"/>
    <row r="28964" ht="15.75" customHeight="1"/>
    <row r="28966" ht="15.75" customHeight="1"/>
    <row r="28968" ht="15.75" customHeight="1"/>
    <row r="28970" ht="15.75" customHeight="1"/>
    <row r="28972" ht="15.75" customHeight="1"/>
    <row r="28974" ht="15.75" customHeight="1"/>
    <row r="28976" ht="15.75" customHeight="1"/>
    <row r="28978" ht="15.75" customHeight="1"/>
    <row r="28980" ht="15.75" customHeight="1"/>
    <row r="28982" ht="15.75" customHeight="1"/>
    <row r="28984" ht="15.75" customHeight="1"/>
    <row r="28986" ht="15.75" customHeight="1"/>
    <row r="28988" ht="15.75" customHeight="1"/>
    <row r="28990" ht="15.75" customHeight="1"/>
    <row r="28992" ht="15.75" customHeight="1"/>
    <row r="28994" ht="15.75" customHeight="1"/>
    <row r="28996" ht="15.75" customHeight="1"/>
    <row r="28998" ht="15.75" customHeight="1"/>
    <row r="29000" ht="15.75" customHeight="1"/>
    <row r="29002" ht="15.75" customHeight="1"/>
    <row r="29004" ht="15.75" customHeight="1"/>
    <row r="29006" ht="15.75" customHeight="1"/>
    <row r="29008" ht="15.75" customHeight="1"/>
    <row r="29010" ht="15.75" customHeight="1"/>
    <row r="29012" ht="15.75" customHeight="1"/>
    <row r="29014" ht="15.75" customHeight="1"/>
    <row r="29016" ht="15.75" customHeight="1"/>
    <row r="29018" ht="15.75" customHeight="1"/>
    <row r="29020" ht="15.75" customHeight="1"/>
    <row r="29022" ht="15.75" customHeight="1"/>
    <row r="29024" ht="15.75" customHeight="1"/>
    <row r="29026" ht="15.75" customHeight="1"/>
    <row r="29028" ht="15.75" customHeight="1"/>
    <row r="29030" ht="15.75" customHeight="1"/>
    <row r="29032" ht="15.75" customHeight="1"/>
    <row r="29034" ht="15.75" customHeight="1"/>
    <row r="29036" ht="15.75" customHeight="1"/>
    <row r="29038" ht="15.75" customHeight="1"/>
    <row r="29040" ht="15.75" customHeight="1"/>
    <row r="29042" ht="15.75" customHeight="1"/>
    <row r="29044" ht="15.75" customHeight="1"/>
    <row r="29046" ht="15.75" customHeight="1"/>
    <row r="29048" ht="15.75" customHeight="1"/>
    <row r="29050" ht="15.75" customHeight="1"/>
    <row r="29052" ht="15.75" customHeight="1"/>
    <row r="29054" ht="15.75" customHeight="1"/>
    <row r="29056" ht="15.75" customHeight="1"/>
    <row r="29058" ht="15.75" customHeight="1"/>
    <row r="29060" ht="15.75" customHeight="1"/>
    <row r="29062" ht="15.75" customHeight="1"/>
    <row r="29064" ht="15.75" customHeight="1"/>
    <row r="29066" ht="15.75" customHeight="1"/>
    <row r="29068" ht="15.75" customHeight="1"/>
    <row r="29070" ht="15.75" customHeight="1"/>
    <row r="29072" ht="15.75" customHeight="1"/>
    <row r="29074" ht="15.75" customHeight="1"/>
    <row r="29076" ht="15.75" customHeight="1"/>
    <row r="29078" ht="15.75" customHeight="1"/>
    <row r="29080" ht="15.75" customHeight="1"/>
    <row r="29082" ht="15.75" customHeight="1"/>
    <row r="29084" ht="15.75" customHeight="1"/>
    <row r="29086" ht="15.75" customHeight="1"/>
    <row r="29088" ht="15.75" customHeight="1"/>
    <row r="29090" ht="15.75" customHeight="1"/>
    <row r="29092" ht="15.75" customHeight="1"/>
    <row r="29094" ht="15.75" customHeight="1"/>
    <row r="29096" ht="15.75" customHeight="1"/>
    <row r="29098" ht="15.75" customHeight="1"/>
    <row r="29100" ht="15.75" customHeight="1"/>
    <row r="29102" ht="15.75" customHeight="1"/>
    <row r="29104" ht="15.75" customHeight="1"/>
    <row r="29106" ht="15.75" customHeight="1"/>
    <row r="29108" ht="15.75" customHeight="1"/>
    <row r="29110" ht="15.75" customHeight="1"/>
    <row r="29112" ht="15.75" customHeight="1"/>
    <row r="29114" ht="15.75" customHeight="1"/>
    <row r="29116" ht="15.75" customHeight="1"/>
    <row r="29118" ht="15.75" customHeight="1"/>
    <row r="29120" ht="15.75" customHeight="1"/>
    <row r="29122" ht="15.75" customHeight="1"/>
    <row r="29124" ht="15.75" customHeight="1"/>
    <row r="29126" ht="15.75" customHeight="1"/>
    <row r="29128" ht="15.75" customHeight="1"/>
    <row r="29130" ht="15.75" customHeight="1"/>
    <row r="29132" ht="15.75" customHeight="1"/>
    <row r="29134" ht="15.75" customHeight="1"/>
    <row r="29136" ht="15.75" customHeight="1"/>
    <row r="29138" ht="15.75" customHeight="1"/>
    <row r="29140" ht="15.75" customHeight="1"/>
    <row r="29142" ht="15.75" customHeight="1"/>
    <row r="29144" ht="15.75" customHeight="1"/>
    <row r="29146" ht="15.75" customHeight="1"/>
    <row r="29148" ht="15.75" customHeight="1"/>
    <row r="29150" ht="15.75" customHeight="1"/>
    <row r="29152" ht="15.75" customHeight="1"/>
    <row r="29154" ht="15.75" customHeight="1"/>
    <row r="29156" ht="15.75" customHeight="1"/>
    <row r="29158" ht="15.75" customHeight="1"/>
    <row r="29160" ht="15.75" customHeight="1"/>
    <row r="29162" ht="15.75" customHeight="1"/>
    <row r="29164" ht="15.75" customHeight="1"/>
    <row r="29166" ht="15.75" customHeight="1"/>
    <row r="29168" ht="15.75" customHeight="1"/>
    <row r="29170" ht="15.75" customHeight="1"/>
    <row r="29172" ht="15.75" customHeight="1"/>
    <row r="29174" ht="15.75" customHeight="1"/>
    <row r="29176" ht="15.75" customHeight="1"/>
    <row r="29178" ht="15.75" customHeight="1"/>
    <row r="29180" ht="15.75" customHeight="1"/>
    <row r="29182" ht="15.75" customHeight="1"/>
    <row r="29184" ht="15.75" customHeight="1"/>
    <row r="29186" ht="15.75" customHeight="1"/>
    <row r="29188" ht="15.75" customHeight="1"/>
    <row r="29190" ht="15.75" customHeight="1"/>
    <row r="29192" ht="15.75" customHeight="1"/>
    <row r="29194" ht="15.75" customHeight="1"/>
    <row r="29196" ht="15.75" customHeight="1"/>
    <row r="29198" ht="15.75" customHeight="1"/>
    <row r="29200" ht="15.75" customHeight="1"/>
    <row r="29202" ht="15.75" customHeight="1"/>
    <row r="29204" ht="15.75" customHeight="1"/>
    <row r="29206" ht="15.75" customHeight="1"/>
    <row r="29208" ht="15.75" customHeight="1"/>
    <row r="29210" ht="15.75" customHeight="1"/>
    <row r="29212" ht="15.75" customHeight="1"/>
    <row r="29214" ht="15.75" customHeight="1"/>
    <row r="29216" ht="15.75" customHeight="1"/>
    <row r="29218" ht="15.75" customHeight="1"/>
    <row r="29220" ht="15.75" customHeight="1"/>
    <row r="29222" ht="15.75" customHeight="1"/>
    <row r="29224" ht="15.75" customHeight="1"/>
    <row r="29226" ht="15.75" customHeight="1"/>
    <row r="29228" ht="15.75" customHeight="1"/>
    <row r="29230" ht="15.75" customHeight="1"/>
    <row r="29232" ht="15.75" customHeight="1"/>
    <row r="29234" ht="15.75" customHeight="1"/>
    <row r="29236" ht="15.75" customHeight="1"/>
    <row r="29238" ht="15.75" customHeight="1"/>
    <row r="29240" ht="15.75" customHeight="1"/>
    <row r="29242" ht="15.75" customHeight="1"/>
    <row r="29244" ht="15.75" customHeight="1"/>
    <row r="29246" ht="15.75" customHeight="1"/>
    <row r="29248" ht="15.75" customHeight="1"/>
    <row r="29250" ht="15.75" customHeight="1"/>
    <row r="29252" ht="15.75" customHeight="1"/>
    <row r="29254" ht="15.75" customHeight="1"/>
    <row r="29256" ht="15.75" customHeight="1"/>
    <row r="29258" ht="15.75" customHeight="1"/>
    <row r="29260" ht="15.75" customHeight="1"/>
    <row r="29262" ht="15.75" customHeight="1"/>
    <row r="29264" ht="15.75" customHeight="1"/>
    <row r="29266" ht="15.75" customHeight="1"/>
    <row r="29268" ht="15.75" customHeight="1"/>
    <row r="29270" ht="15.75" customHeight="1"/>
    <row r="29272" ht="15.75" customHeight="1"/>
    <row r="29274" ht="15.75" customHeight="1"/>
    <row r="29276" ht="15.75" customHeight="1"/>
    <row r="29278" ht="15.75" customHeight="1"/>
    <row r="29280" ht="15.75" customHeight="1"/>
    <row r="29282" ht="15.75" customHeight="1"/>
    <row r="29284" ht="15.75" customHeight="1"/>
    <row r="29286" ht="15.75" customHeight="1"/>
    <row r="29288" ht="15.75" customHeight="1"/>
    <row r="29290" ht="15.75" customHeight="1"/>
    <row r="29292" ht="15.75" customHeight="1"/>
    <row r="29294" ht="15.75" customHeight="1"/>
    <row r="29296" ht="15.75" customHeight="1"/>
    <row r="29298" ht="15.75" customHeight="1"/>
    <row r="29300" ht="15.75" customHeight="1"/>
    <row r="29302" ht="15.75" customHeight="1"/>
    <row r="29304" ht="15.75" customHeight="1"/>
    <row r="29306" ht="15.75" customHeight="1"/>
    <row r="29308" ht="15.75" customHeight="1"/>
    <row r="29310" ht="15.75" customHeight="1"/>
    <row r="29312" ht="15.75" customHeight="1"/>
    <row r="29314" ht="15.75" customHeight="1"/>
    <row r="29316" ht="15.75" customHeight="1"/>
    <row r="29318" ht="15.75" customHeight="1"/>
    <row r="29320" ht="15.75" customHeight="1"/>
    <row r="29322" ht="15.75" customHeight="1"/>
    <row r="29324" ht="15.75" customHeight="1"/>
    <row r="29326" ht="15.75" customHeight="1"/>
    <row r="29328" ht="15.75" customHeight="1"/>
    <row r="29330" ht="15.75" customHeight="1"/>
    <row r="29332" ht="15.75" customHeight="1"/>
    <row r="29334" ht="15.75" customHeight="1"/>
    <row r="29336" ht="15.75" customHeight="1"/>
    <row r="29338" ht="15.75" customHeight="1"/>
    <row r="29340" ht="15.75" customHeight="1"/>
    <row r="29342" ht="15.75" customHeight="1"/>
    <row r="29344" ht="15.75" customHeight="1"/>
    <row r="29346" ht="15.75" customHeight="1"/>
    <row r="29348" ht="15.75" customHeight="1"/>
    <row r="29350" ht="15.75" customHeight="1"/>
    <row r="29352" ht="15.75" customHeight="1"/>
    <row r="29354" ht="15.75" customHeight="1"/>
    <row r="29356" ht="15.75" customHeight="1"/>
    <row r="29358" ht="15.75" customHeight="1"/>
    <row r="29360" ht="15.75" customHeight="1"/>
    <row r="29362" ht="15.75" customHeight="1"/>
    <row r="29364" ht="15.75" customHeight="1"/>
    <row r="29366" ht="15.75" customHeight="1"/>
    <row r="29368" ht="15.75" customHeight="1"/>
    <row r="29370" ht="15.75" customHeight="1"/>
    <row r="29372" ht="15.75" customHeight="1"/>
    <row r="29374" ht="15.75" customHeight="1"/>
    <row r="29376" ht="15.75" customHeight="1"/>
    <row r="29378" ht="15.75" customHeight="1"/>
    <row r="29380" ht="15.75" customHeight="1"/>
    <row r="29382" ht="15.75" customHeight="1"/>
    <row r="29384" ht="15.75" customHeight="1"/>
    <row r="29386" ht="15.75" customHeight="1"/>
    <row r="29388" ht="15.75" customHeight="1"/>
    <row r="29390" ht="15.75" customHeight="1"/>
    <row r="29392" ht="15.75" customHeight="1"/>
    <row r="29394" ht="15.75" customHeight="1"/>
    <row r="29396" ht="15.75" customHeight="1"/>
    <row r="29398" ht="15.75" customHeight="1"/>
    <row r="29400" ht="15.75" customHeight="1"/>
    <row r="29402" ht="15.75" customHeight="1"/>
    <row r="29404" ht="15.75" customHeight="1"/>
    <row r="29406" ht="15.75" customHeight="1"/>
    <row r="29408" ht="15.75" customHeight="1"/>
    <row r="29410" ht="15.75" customHeight="1"/>
    <row r="29412" ht="15.75" customHeight="1"/>
    <row r="29414" ht="15.75" customHeight="1"/>
    <row r="29416" ht="15.75" customHeight="1"/>
    <row r="29418" ht="15.75" customHeight="1"/>
    <row r="29420" ht="15.75" customHeight="1"/>
    <row r="29422" ht="15.75" customHeight="1"/>
    <row r="29424" ht="15.75" customHeight="1"/>
    <row r="29426" ht="15.75" customHeight="1"/>
    <row r="29428" ht="15.75" customHeight="1"/>
    <row r="29430" ht="15.75" customHeight="1"/>
    <row r="29432" ht="15.75" customHeight="1"/>
    <row r="29434" ht="15.75" customHeight="1"/>
    <row r="29436" ht="15.75" customHeight="1"/>
    <row r="29438" ht="15.75" customHeight="1"/>
    <row r="29440" ht="15.75" customHeight="1"/>
    <row r="29442" ht="15.75" customHeight="1"/>
    <row r="29444" ht="15.75" customHeight="1"/>
    <row r="29446" ht="15.75" customHeight="1"/>
    <row r="29448" ht="15.75" customHeight="1"/>
    <row r="29450" ht="15.75" customHeight="1"/>
    <row r="29452" ht="15.75" customHeight="1"/>
    <row r="29454" ht="15.75" customHeight="1"/>
    <row r="29456" ht="15.75" customHeight="1"/>
    <row r="29458" ht="15.75" customHeight="1"/>
    <row r="29460" ht="15.75" customHeight="1"/>
    <row r="29462" ht="15.75" customHeight="1"/>
    <row r="29464" ht="15.75" customHeight="1"/>
    <row r="29466" ht="15.75" customHeight="1"/>
    <row r="29468" ht="15.75" customHeight="1"/>
    <row r="29470" ht="15.75" customHeight="1"/>
    <row r="29472" ht="15.75" customHeight="1"/>
    <row r="29474" ht="15.75" customHeight="1"/>
    <row r="29476" ht="15.75" customHeight="1"/>
    <row r="29478" ht="15.75" customHeight="1"/>
    <row r="29480" ht="15.75" customHeight="1"/>
    <row r="29482" ht="15.75" customHeight="1"/>
    <row r="29484" ht="15.75" customHeight="1"/>
    <row r="29486" ht="15.75" customHeight="1"/>
    <row r="29488" ht="15.75" customHeight="1"/>
    <row r="29490" ht="15.75" customHeight="1"/>
    <row r="29492" ht="15.75" customHeight="1"/>
    <row r="29494" ht="15.75" customHeight="1"/>
    <row r="29496" ht="15.75" customHeight="1"/>
    <row r="29498" ht="15.75" customHeight="1"/>
    <row r="29500" ht="15.75" customHeight="1"/>
    <row r="29502" ht="15.75" customHeight="1"/>
    <row r="29504" ht="15.75" customHeight="1"/>
    <row r="29506" ht="15.75" customHeight="1"/>
    <row r="29508" ht="15.75" customHeight="1"/>
    <row r="29510" ht="15.75" customHeight="1"/>
    <row r="29512" ht="15.75" customHeight="1"/>
    <row r="29514" ht="15.75" customHeight="1"/>
    <row r="29516" ht="15.75" customHeight="1"/>
    <row r="29518" ht="15.75" customHeight="1"/>
    <row r="29520" ht="15.75" customHeight="1"/>
    <row r="29522" ht="15.75" customHeight="1"/>
    <row r="29524" ht="15.75" customHeight="1"/>
    <row r="29526" ht="15.75" customHeight="1"/>
    <row r="29528" ht="15.75" customHeight="1"/>
    <row r="29530" ht="15.75" customHeight="1"/>
    <row r="29532" ht="15.75" customHeight="1"/>
    <row r="29534" ht="15.75" customHeight="1"/>
    <row r="29536" ht="15.75" customHeight="1"/>
    <row r="29538" ht="15.75" customHeight="1"/>
    <row r="29540" ht="15.75" customHeight="1"/>
    <row r="29542" ht="15.75" customHeight="1"/>
    <row r="29544" ht="15.75" customHeight="1"/>
    <row r="29546" ht="15.75" customHeight="1"/>
    <row r="29548" ht="15.75" customHeight="1"/>
    <row r="29550" ht="15.75" customHeight="1"/>
    <row r="29552" ht="15.75" customHeight="1"/>
    <row r="29554" ht="15.75" customHeight="1"/>
    <row r="29556" ht="15.75" customHeight="1"/>
    <row r="29558" ht="15.75" customHeight="1"/>
    <row r="29560" ht="15.75" customHeight="1"/>
    <row r="29562" ht="15.75" customHeight="1"/>
    <row r="29564" ht="15.75" customHeight="1"/>
    <row r="29566" ht="15.75" customHeight="1"/>
    <row r="29568" ht="15.75" customHeight="1"/>
    <row r="29570" ht="15.75" customHeight="1"/>
    <row r="29572" ht="15.75" customHeight="1"/>
    <row r="29574" ht="15.75" customHeight="1"/>
    <row r="29576" ht="15.75" customHeight="1"/>
    <row r="29578" ht="15.75" customHeight="1"/>
    <row r="29580" ht="15.75" customHeight="1"/>
    <row r="29582" ht="15.75" customHeight="1"/>
    <row r="29584" ht="15.75" customHeight="1"/>
    <row r="29586" ht="15.75" customHeight="1"/>
    <row r="29588" ht="15.75" customHeight="1"/>
    <row r="29590" ht="15.75" customHeight="1"/>
    <row r="29592" ht="15.75" customHeight="1"/>
    <row r="29594" ht="15.75" customHeight="1"/>
    <row r="29596" ht="15.75" customHeight="1"/>
    <row r="29598" ht="15.75" customHeight="1"/>
    <row r="29600" ht="15.75" customHeight="1"/>
    <row r="29602" ht="15.75" customHeight="1"/>
    <row r="29604" ht="15.75" customHeight="1"/>
    <row r="29606" ht="15.75" customHeight="1"/>
    <row r="29608" ht="15.75" customHeight="1"/>
    <row r="29610" ht="15.75" customHeight="1"/>
    <row r="29612" ht="15.75" customHeight="1"/>
    <row r="29614" ht="15.75" customHeight="1"/>
    <row r="29616" ht="15.75" customHeight="1"/>
    <row r="29618" ht="15.75" customHeight="1"/>
    <row r="29620" ht="15.75" customHeight="1"/>
    <row r="29622" ht="15.75" customHeight="1"/>
    <row r="29624" ht="15.75" customHeight="1"/>
    <row r="29626" ht="15.75" customHeight="1"/>
    <row r="29628" ht="15.75" customHeight="1"/>
    <row r="29630" ht="15.75" customHeight="1"/>
    <row r="29632" ht="15.75" customHeight="1"/>
    <row r="29634" ht="15.75" customHeight="1"/>
    <row r="29636" ht="15.75" customHeight="1"/>
    <row r="29638" ht="15.75" customHeight="1"/>
    <row r="29640" ht="15.75" customHeight="1"/>
    <row r="29642" ht="15.75" customHeight="1"/>
    <row r="29644" ht="15.75" customHeight="1"/>
    <row r="29646" ht="15.75" customHeight="1"/>
    <row r="29648" ht="15.75" customHeight="1"/>
    <row r="29650" ht="15.75" customHeight="1"/>
    <row r="29652" ht="15.75" customHeight="1"/>
    <row r="29654" ht="15.75" customHeight="1"/>
    <row r="29656" ht="15.75" customHeight="1"/>
    <row r="29658" ht="15.75" customHeight="1"/>
    <row r="29660" ht="15.75" customHeight="1"/>
    <row r="29662" ht="15.75" customHeight="1"/>
    <row r="29664" ht="15.75" customHeight="1"/>
    <row r="29666" ht="15.75" customHeight="1"/>
    <row r="29668" ht="15.75" customHeight="1"/>
    <row r="29670" ht="15.75" customHeight="1"/>
    <row r="29672" ht="15.75" customHeight="1"/>
    <row r="29674" ht="15.75" customHeight="1"/>
    <row r="29676" ht="15.75" customHeight="1"/>
    <row r="29678" ht="15.75" customHeight="1"/>
    <row r="29680" ht="15.75" customHeight="1"/>
    <row r="29682" ht="15.75" customHeight="1"/>
    <row r="29684" ht="15.75" customHeight="1"/>
    <row r="29686" ht="15.75" customHeight="1"/>
    <row r="29688" ht="15.75" customHeight="1"/>
    <row r="29690" ht="15.75" customHeight="1"/>
    <row r="29692" ht="15.75" customHeight="1"/>
    <row r="29694" ht="15.75" customHeight="1"/>
    <row r="29696" ht="15.75" customHeight="1"/>
    <row r="29698" ht="15.75" customHeight="1"/>
    <row r="29700" ht="15.75" customHeight="1"/>
    <row r="29702" ht="15.75" customHeight="1"/>
    <row r="29704" ht="15.75" customHeight="1"/>
    <row r="29706" ht="15.75" customHeight="1"/>
    <row r="29708" ht="15.75" customHeight="1"/>
    <row r="29710" ht="15.75" customHeight="1"/>
    <row r="29712" ht="15.75" customHeight="1"/>
    <row r="29714" ht="15.75" customHeight="1"/>
    <row r="29716" ht="15.75" customHeight="1"/>
    <row r="29718" ht="15.75" customHeight="1"/>
    <row r="29720" ht="15.75" customHeight="1"/>
    <row r="29722" ht="15.75" customHeight="1"/>
    <row r="29724" ht="15.75" customHeight="1"/>
    <row r="29726" ht="15.75" customHeight="1"/>
    <row r="29728" ht="15.75" customHeight="1"/>
    <row r="29730" ht="15.75" customHeight="1"/>
    <row r="29732" ht="15.75" customHeight="1"/>
    <row r="29734" ht="15.75" customHeight="1"/>
    <row r="29736" ht="15.75" customHeight="1"/>
    <row r="29738" ht="15.75" customHeight="1"/>
    <row r="29740" ht="15.75" customHeight="1"/>
    <row r="29742" ht="15.75" customHeight="1"/>
    <row r="29744" ht="15.75" customHeight="1"/>
    <row r="29746" ht="15.75" customHeight="1"/>
    <row r="29748" ht="15.75" customHeight="1"/>
    <row r="29750" ht="15.75" customHeight="1"/>
    <row r="29752" ht="15.75" customHeight="1"/>
    <row r="29754" ht="15.75" customHeight="1"/>
    <row r="29756" ht="15.75" customHeight="1"/>
    <row r="29758" ht="15.75" customHeight="1"/>
    <row r="29760" ht="15.75" customHeight="1"/>
    <row r="29762" ht="15.75" customHeight="1"/>
    <row r="29764" ht="15.75" customHeight="1"/>
    <row r="29766" ht="15.75" customHeight="1"/>
    <row r="29768" ht="15.75" customHeight="1"/>
    <row r="29770" ht="15.75" customHeight="1"/>
    <row r="29772" ht="15.75" customHeight="1"/>
    <row r="29774" ht="15.75" customHeight="1"/>
    <row r="29776" ht="15.75" customHeight="1"/>
    <row r="29778" ht="15.75" customHeight="1"/>
    <row r="29780" ht="15.75" customHeight="1"/>
    <row r="29782" ht="15.75" customHeight="1"/>
    <row r="29784" ht="15.75" customHeight="1"/>
    <row r="29786" ht="15.75" customHeight="1"/>
    <row r="29788" ht="15.75" customHeight="1"/>
    <row r="29790" ht="15.75" customHeight="1"/>
    <row r="29792" ht="15.75" customHeight="1"/>
    <row r="29794" ht="15.75" customHeight="1"/>
    <row r="29796" ht="15.75" customHeight="1"/>
    <row r="29798" ht="15.75" customHeight="1"/>
    <row r="29800" ht="15.75" customHeight="1"/>
    <row r="29802" ht="15.75" customHeight="1"/>
    <row r="29804" ht="15.75" customHeight="1"/>
    <row r="29806" ht="15.75" customHeight="1"/>
    <row r="29808" ht="15.75" customHeight="1"/>
    <row r="29810" ht="15.75" customHeight="1"/>
    <row r="29812" ht="15.75" customHeight="1"/>
    <row r="29814" ht="15.75" customHeight="1"/>
    <row r="29816" ht="15.75" customHeight="1"/>
    <row r="29818" ht="15.75" customHeight="1"/>
    <row r="29820" ht="15.75" customHeight="1"/>
    <row r="29822" ht="15.75" customHeight="1"/>
    <row r="29824" ht="15.75" customHeight="1"/>
    <row r="29826" ht="15.75" customHeight="1"/>
    <row r="29828" ht="15.75" customHeight="1"/>
    <row r="29830" ht="15.75" customHeight="1"/>
    <row r="29832" ht="15.75" customHeight="1"/>
    <row r="29834" ht="15.75" customHeight="1"/>
    <row r="29836" ht="15.75" customHeight="1"/>
    <row r="29838" ht="15.75" customHeight="1"/>
    <row r="29840" ht="15.75" customHeight="1"/>
    <row r="29842" ht="15.75" customHeight="1"/>
    <row r="29844" ht="15.75" customHeight="1"/>
    <row r="29846" ht="15.75" customHeight="1"/>
    <row r="29848" ht="15.75" customHeight="1"/>
    <row r="29850" ht="15.75" customHeight="1"/>
    <row r="29852" ht="15.75" customHeight="1"/>
    <row r="29854" ht="15.75" customHeight="1"/>
    <row r="29856" ht="15.75" customHeight="1"/>
    <row r="29858" ht="15.75" customHeight="1"/>
    <row r="29860" ht="15.75" customHeight="1"/>
    <row r="29862" ht="15.75" customHeight="1"/>
    <row r="29864" ht="15.75" customHeight="1"/>
    <row r="29866" ht="15.75" customHeight="1"/>
    <row r="29868" ht="15.75" customHeight="1"/>
    <row r="29870" ht="15.75" customHeight="1"/>
    <row r="29872" ht="15.75" customHeight="1"/>
    <row r="29874" ht="15.75" customHeight="1"/>
    <row r="29876" ht="15.75" customHeight="1"/>
    <row r="29878" ht="15.75" customHeight="1"/>
    <row r="29880" ht="15.75" customHeight="1"/>
    <row r="29882" ht="15.75" customHeight="1"/>
    <row r="29884" ht="15.75" customHeight="1"/>
    <row r="29886" ht="15.75" customHeight="1"/>
    <row r="29888" ht="15.75" customHeight="1"/>
    <row r="29890" ht="15.75" customHeight="1"/>
    <row r="29892" ht="15.75" customHeight="1"/>
    <row r="29894" ht="15.75" customHeight="1"/>
    <row r="29896" ht="15.75" customHeight="1"/>
    <row r="29898" ht="15.75" customHeight="1"/>
    <row r="29900" ht="15.75" customHeight="1"/>
    <row r="29902" ht="15.75" customHeight="1"/>
    <row r="29904" ht="15.75" customHeight="1"/>
    <row r="29906" ht="15.75" customHeight="1"/>
    <row r="29908" ht="15.75" customHeight="1"/>
    <row r="29910" ht="15.75" customHeight="1"/>
    <row r="29912" ht="15.75" customHeight="1"/>
    <row r="29914" ht="15.75" customHeight="1"/>
    <row r="29916" ht="15.75" customHeight="1"/>
    <row r="29918" ht="15.75" customHeight="1"/>
    <row r="29920" ht="15.75" customHeight="1"/>
    <row r="29922" ht="15.75" customHeight="1"/>
    <row r="29924" ht="15.75" customHeight="1"/>
    <row r="29926" ht="15.75" customHeight="1"/>
    <row r="29928" ht="15.75" customHeight="1"/>
    <row r="29930" ht="15.75" customHeight="1"/>
    <row r="29932" ht="15.75" customHeight="1"/>
    <row r="29934" ht="15.75" customHeight="1"/>
    <row r="29936" ht="15.75" customHeight="1"/>
    <row r="29938" ht="15.75" customHeight="1"/>
    <row r="29940" ht="15.75" customHeight="1"/>
    <row r="29942" ht="15.75" customHeight="1"/>
    <row r="29944" ht="15.75" customHeight="1"/>
    <row r="29946" ht="15.75" customHeight="1"/>
    <row r="29948" ht="15.75" customHeight="1"/>
    <row r="29950" ht="15.75" customHeight="1"/>
    <row r="29952" ht="15.75" customHeight="1"/>
    <row r="29954" ht="15.75" customHeight="1"/>
    <row r="29956" ht="15.75" customHeight="1"/>
    <row r="29958" ht="15.75" customHeight="1"/>
    <row r="29960" ht="15.75" customHeight="1"/>
    <row r="29962" ht="15.75" customHeight="1"/>
    <row r="29964" ht="15.75" customHeight="1"/>
    <row r="29966" ht="15.75" customHeight="1"/>
    <row r="29968" ht="15.75" customHeight="1"/>
    <row r="29970" ht="15.75" customHeight="1"/>
    <row r="29972" ht="15.75" customHeight="1"/>
    <row r="29974" ht="15.75" customHeight="1"/>
    <row r="29976" ht="15.75" customHeight="1"/>
    <row r="29978" ht="15.75" customHeight="1"/>
    <row r="29980" ht="15.75" customHeight="1"/>
    <row r="29982" ht="15.75" customHeight="1"/>
    <row r="29984" ht="15.75" customHeight="1"/>
    <row r="29986" ht="15.75" customHeight="1"/>
    <row r="29988" ht="15.75" customHeight="1"/>
    <row r="29990" ht="15.75" customHeight="1"/>
    <row r="29992" ht="15.75" customHeight="1"/>
    <row r="29994" ht="15.75" customHeight="1"/>
    <row r="29996" ht="15.75" customHeight="1"/>
    <row r="29998" ht="15.75" customHeight="1"/>
    <row r="30000" ht="15.75" customHeight="1"/>
    <row r="30002" ht="15.75" customHeight="1"/>
    <row r="30004" ht="15.75" customHeight="1"/>
    <row r="30006" ht="15.75" customHeight="1"/>
    <row r="30008" ht="15.75" customHeight="1"/>
    <row r="30010" ht="15.75" customHeight="1"/>
    <row r="30012" ht="15.75" customHeight="1"/>
    <row r="30014" ht="15.75" customHeight="1"/>
    <row r="30016" ht="15.75" customHeight="1"/>
    <row r="30018" ht="15.75" customHeight="1"/>
    <row r="30020" ht="15.75" customHeight="1"/>
    <row r="30022" ht="15.75" customHeight="1"/>
    <row r="30024" ht="15.75" customHeight="1"/>
    <row r="30026" ht="15.75" customHeight="1"/>
    <row r="30028" ht="15.75" customHeight="1"/>
    <row r="30030" ht="15.75" customHeight="1"/>
    <row r="30032" ht="15.75" customHeight="1"/>
    <row r="30034" ht="15.75" customHeight="1"/>
    <row r="30036" ht="15.75" customHeight="1"/>
    <row r="30038" ht="15.75" customHeight="1"/>
    <row r="30040" ht="15.75" customHeight="1"/>
    <row r="30042" ht="15.75" customHeight="1"/>
    <row r="30044" ht="15.75" customHeight="1"/>
    <row r="30046" ht="15.75" customHeight="1"/>
    <row r="30048" ht="15.75" customHeight="1"/>
    <row r="30050" ht="15.75" customHeight="1"/>
    <row r="30052" ht="15.75" customHeight="1"/>
    <row r="30054" ht="15.75" customHeight="1"/>
    <row r="30056" ht="15.75" customHeight="1"/>
    <row r="30058" ht="15.75" customHeight="1"/>
    <row r="30060" ht="15.75" customHeight="1"/>
    <row r="30062" ht="15.75" customHeight="1"/>
    <row r="30064" ht="15.75" customHeight="1"/>
    <row r="30066" ht="15.75" customHeight="1"/>
    <row r="30068" ht="15.75" customHeight="1"/>
    <row r="30070" ht="15.75" customHeight="1"/>
    <row r="30072" ht="15.75" customHeight="1"/>
    <row r="30074" ht="15.75" customHeight="1"/>
    <row r="30076" ht="15.75" customHeight="1"/>
    <row r="30078" ht="15.75" customHeight="1"/>
    <row r="30080" ht="15.75" customHeight="1"/>
    <row r="30082" ht="15.75" customHeight="1"/>
    <row r="30084" ht="15.75" customHeight="1"/>
    <row r="30086" ht="15.75" customHeight="1"/>
    <row r="30088" ht="15.75" customHeight="1"/>
    <row r="30090" ht="15.75" customHeight="1"/>
    <row r="30092" ht="15.75" customHeight="1"/>
    <row r="30094" ht="15.75" customHeight="1"/>
    <row r="30096" ht="15.75" customHeight="1"/>
    <row r="30098" ht="15.75" customHeight="1"/>
    <row r="30100" ht="15.75" customHeight="1"/>
    <row r="30102" ht="15.75" customHeight="1"/>
    <row r="30104" ht="15.75" customHeight="1"/>
    <row r="30106" ht="15.75" customHeight="1"/>
    <row r="30108" ht="15.75" customHeight="1"/>
    <row r="30110" ht="15.75" customHeight="1"/>
    <row r="30112" ht="15.75" customHeight="1"/>
    <row r="30114" ht="15.75" customHeight="1"/>
    <row r="30116" ht="15.75" customHeight="1"/>
    <row r="30118" ht="15.75" customHeight="1"/>
    <row r="30120" ht="15.75" customHeight="1"/>
    <row r="30122" ht="15.75" customHeight="1"/>
    <row r="30124" ht="15.75" customHeight="1"/>
    <row r="30126" ht="15.75" customHeight="1"/>
    <row r="30128" ht="15.75" customHeight="1"/>
    <row r="30130" ht="15.75" customHeight="1"/>
    <row r="30132" ht="15.75" customHeight="1"/>
    <row r="30134" ht="15.75" customHeight="1"/>
    <row r="30136" ht="15.75" customHeight="1"/>
    <row r="30138" ht="15.75" customHeight="1"/>
    <row r="30140" ht="15.75" customHeight="1"/>
    <row r="30142" ht="15.75" customHeight="1"/>
    <row r="30144" ht="15.75" customHeight="1"/>
    <row r="30146" ht="15.75" customHeight="1"/>
    <row r="30148" ht="15.75" customHeight="1"/>
    <row r="30150" ht="15.75" customHeight="1"/>
    <row r="30152" ht="15.75" customHeight="1"/>
    <row r="30154" ht="15.75" customHeight="1"/>
    <row r="30156" ht="15.75" customHeight="1"/>
    <row r="30158" ht="15.75" customHeight="1"/>
    <row r="30160" ht="15.75" customHeight="1"/>
    <row r="30162" ht="15.75" customHeight="1"/>
    <row r="30164" ht="15.75" customHeight="1"/>
    <row r="30166" ht="15.75" customHeight="1"/>
    <row r="30168" ht="15.75" customHeight="1"/>
    <row r="30170" ht="15.75" customHeight="1"/>
    <row r="30172" ht="15.75" customHeight="1"/>
    <row r="30174" ht="15.75" customHeight="1"/>
    <row r="30176" ht="15.75" customHeight="1"/>
    <row r="30178" ht="15.75" customHeight="1"/>
    <row r="30180" ht="15.75" customHeight="1"/>
    <row r="30182" ht="15.75" customHeight="1"/>
    <row r="30184" ht="15.75" customHeight="1"/>
    <row r="30186" ht="15.75" customHeight="1"/>
    <row r="30188" ht="15.75" customHeight="1"/>
    <row r="30190" ht="15.75" customHeight="1"/>
    <row r="30192" ht="15.75" customHeight="1"/>
    <row r="30194" ht="15.75" customHeight="1"/>
    <row r="30196" ht="15.75" customHeight="1"/>
    <row r="30198" ht="15.75" customHeight="1"/>
    <row r="30200" ht="15.75" customHeight="1"/>
    <row r="30202" ht="15.75" customHeight="1"/>
    <row r="30204" ht="15.75" customHeight="1"/>
    <row r="30206" ht="15.75" customHeight="1"/>
    <row r="30208" ht="15.75" customHeight="1"/>
    <row r="30210" ht="15.75" customHeight="1"/>
    <row r="30212" ht="15.75" customHeight="1"/>
    <row r="30214" ht="15.75" customHeight="1"/>
    <row r="30216" ht="15.75" customHeight="1"/>
    <row r="30218" ht="15.75" customHeight="1"/>
    <row r="30220" ht="15.75" customHeight="1"/>
    <row r="30222" ht="15.75" customHeight="1"/>
    <row r="30224" ht="15.75" customHeight="1"/>
    <row r="30226" ht="15.75" customHeight="1"/>
    <row r="30228" ht="15.75" customHeight="1"/>
    <row r="30230" ht="15.75" customHeight="1"/>
    <row r="30232" ht="15.75" customHeight="1"/>
    <row r="30234" ht="15.75" customHeight="1"/>
    <row r="30236" ht="15.75" customHeight="1"/>
    <row r="30238" ht="15.75" customHeight="1"/>
    <row r="30240" ht="15.75" customHeight="1"/>
    <row r="30242" ht="15.75" customHeight="1"/>
    <row r="30244" ht="15.75" customHeight="1"/>
    <row r="30246" ht="15.75" customHeight="1"/>
    <row r="30248" ht="15.75" customHeight="1"/>
    <row r="30250" ht="15.75" customHeight="1"/>
    <row r="30252" ht="15.75" customHeight="1"/>
    <row r="30254" ht="15.75" customHeight="1"/>
    <row r="30256" ht="15.75" customHeight="1"/>
    <row r="30258" ht="15.75" customHeight="1"/>
    <row r="30260" ht="15.75" customHeight="1"/>
    <row r="30262" ht="15.75" customHeight="1"/>
    <row r="30264" ht="15.75" customHeight="1"/>
    <row r="30266" ht="15.75" customHeight="1"/>
    <row r="30268" ht="15.75" customHeight="1"/>
    <row r="30270" ht="15.75" customHeight="1"/>
    <row r="30272" ht="15.75" customHeight="1"/>
    <row r="30274" ht="15.75" customHeight="1"/>
    <row r="30276" ht="15.75" customHeight="1"/>
    <row r="30278" ht="15.75" customHeight="1"/>
    <row r="30280" ht="15.75" customHeight="1"/>
    <row r="30282" ht="15.75" customHeight="1"/>
    <row r="30284" ht="15.75" customHeight="1"/>
    <row r="30286" ht="15.75" customHeight="1"/>
    <row r="30288" ht="15.75" customHeight="1"/>
    <row r="30290" ht="15.75" customHeight="1"/>
    <row r="30292" ht="15.75" customHeight="1"/>
    <row r="30294" ht="15.75" customHeight="1"/>
    <row r="30296" ht="15.75" customHeight="1"/>
    <row r="30298" ht="15.75" customHeight="1"/>
    <row r="30300" ht="15.75" customHeight="1"/>
    <row r="30302" ht="15.75" customHeight="1"/>
    <row r="30304" ht="15.75" customHeight="1"/>
    <row r="30306" ht="15.75" customHeight="1"/>
    <row r="30308" ht="15.75" customHeight="1"/>
    <row r="30310" ht="15.75" customHeight="1"/>
    <row r="30312" ht="15.75" customHeight="1"/>
    <row r="30314" ht="15.75" customHeight="1"/>
    <row r="30316" ht="15.75" customHeight="1"/>
    <row r="30318" ht="15.75" customHeight="1"/>
    <row r="30320" ht="15.75" customHeight="1"/>
    <row r="30322" ht="15.75" customHeight="1"/>
    <row r="30324" ht="15.75" customHeight="1"/>
    <row r="30326" ht="15.75" customHeight="1"/>
    <row r="30328" ht="15.75" customHeight="1"/>
    <row r="30330" ht="15.75" customHeight="1"/>
    <row r="30332" ht="15.75" customHeight="1"/>
    <row r="30334" ht="15.75" customHeight="1"/>
    <row r="30336" ht="15.75" customHeight="1"/>
    <row r="30338" ht="15.75" customHeight="1"/>
    <row r="30340" ht="15.75" customHeight="1"/>
    <row r="30342" ht="15.75" customHeight="1"/>
    <row r="30344" ht="15.75" customHeight="1"/>
    <row r="30346" ht="15.75" customHeight="1"/>
    <row r="30348" ht="15.75" customHeight="1"/>
    <row r="30350" ht="15.75" customHeight="1"/>
    <row r="30352" ht="15.75" customHeight="1"/>
    <row r="30354" ht="15.75" customHeight="1"/>
    <row r="30356" ht="15.75" customHeight="1"/>
    <row r="30358" ht="15.75" customHeight="1"/>
    <row r="30360" ht="15.75" customHeight="1"/>
    <row r="30362" ht="15.75" customHeight="1"/>
    <row r="30364" ht="15.75" customHeight="1"/>
    <row r="30366" ht="15.75" customHeight="1"/>
    <row r="30368" ht="15.75" customHeight="1"/>
    <row r="30370" ht="15.75" customHeight="1"/>
    <row r="30372" ht="15.75" customHeight="1"/>
    <row r="30374" ht="15.75" customHeight="1"/>
    <row r="30376" ht="15.75" customHeight="1"/>
    <row r="30378" ht="15.75" customHeight="1"/>
    <row r="30380" ht="15.75" customHeight="1"/>
    <row r="30382" ht="15.75" customHeight="1"/>
    <row r="30384" ht="15.75" customHeight="1"/>
    <row r="30386" ht="15.75" customHeight="1"/>
    <row r="30388" ht="15.75" customHeight="1"/>
    <row r="30390" ht="15.75" customHeight="1"/>
    <row r="30392" ht="15.75" customHeight="1"/>
    <row r="30394" ht="15.75" customHeight="1"/>
    <row r="30396" ht="15.75" customHeight="1"/>
    <row r="30398" ht="15.75" customHeight="1"/>
    <row r="30400" ht="15.75" customHeight="1"/>
    <row r="30402" ht="15.75" customHeight="1"/>
    <row r="30404" ht="15.75" customHeight="1"/>
    <row r="30406" ht="15.75" customHeight="1"/>
    <row r="30408" ht="15.75" customHeight="1"/>
    <row r="30410" ht="15.75" customHeight="1"/>
    <row r="30412" ht="15.75" customHeight="1"/>
    <row r="30414" ht="15.75" customHeight="1"/>
    <row r="30416" ht="15.75" customHeight="1"/>
    <row r="30418" ht="15.75" customHeight="1"/>
    <row r="30420" ht="15.75" customHeight="1"/>
    <row r="30422" ht="15.75" customHeight="1"/>
    <row r="30424" ht="15.75" customHeight="1"/>
    <row r="30426" ht="15.75" customHeight="1"/>
    <row r="30428" ht="15.75" customHeight="1"/>
    <row r="30430" ht="15.75" customHeight="1"/>
    <row r="30432" ht="15.75" customHeight="1"/>
    <row r="30434" ht="15.75" customHeight="1"/>
    <row r="30436" ht="15.75" customHeight="1"/>
    <row r="30438" ht="15.75" customHeight="1"/>
    <row r="30440" ht="15.75" customHeight="1"/>
    <row r="30442" ht="15.75" customHeight="1"/>
    <row r="30444" ht="15.75" customHeight="1"/>
    <row r="30446" ht="15.75" customHeight="1"/>
    <row r="30448" ht="15.75" customHeight="1"/>
    <row r="30450" ht="15.75" customHeight="1"/>
    <row r="30452" ht="15.75" customHeight="1"/>
    <row r="30454" ht="15.75" customHeight="1"/>
    <row r="30456" ht="15.75" customHeight="1"/>
    <row r="30458" ht="15.75" customHeight="1"/>
    <row r="30460" ht="15.75" customHeight="1"/>
    <row r="30462" ht="15.75" customHeight="1"/>
    <row r="30464" ht="15.75" customHeight="1"/>
    <row r="30466" ht="15.75" customHeight="1"/>
    <row r="30468" ht="15.75" customHeight="1"/>
    <row r="30470" ht="15.75" customHeight="1"/>
    <row r="30472" ht="15.75" customHeight="1"/>
    <row r="30474" ht="15.75" customHeight="1"/>
    <row r="30476" ht="15.75" customHeight="1"/>
    <row r="30478" ht="15.75" customHeight="1"/>
    <row r="30480" ht="15.75" customHeight="1"/>
    <row r="30482" ht="15.75" customHeight="1"/>
    <row r="30484" ht="15.75" customHeight="1"/>
    <row r="30486" ht="15.75" customHeight="1"/>
    <row r="30488" ht="15.75" customHeight="1"/>
    <row r="30490" ht="15.75" customHeight="1"/>
    <row r="30492" ht="15.75" customHeight="1"/>
    <row r="30494" ht="15.75" customHeight="1"/>
    <row r="30496" ht="15.75" customHeight="1"/>
    <row r="30498" ht="15.75" customHeight="1"/>
    <row r="30500" ht="15.75" customHeight="1"/>
    <row r="30502" ht="15.75" customHeight="1"/>
    <row r="30504" ht="15.75" customHeight="1"/>
    <row r="30506" ht="15.75" customHeight="1"/>
    <row r="30508" ht="15.75" customHeight="1"/>
    <row r="30510" ht="15.75" customHeight="1"/>
    <row r="30512" ht="15.75" customHeight="1"/>
    <row r="30514" ht="15.75" customHeight="1"/>
    <row r="30516" ht="15.75" customHeight="1"/>
    <row r="30518" ht="15.75" customHeight="1"/>
    <row r="30520" ht="15.75" customHeight="1"/>
    <row r="30522" ht="15.75" customHeight="1"/>
    <row r="30524" ht="15.75" customHeight="1"/>
    <row r="30526" ht="15.75" customHeight="1"/>
    <row r="30528" ht="15.75" customHeight="1"/>
    <row r="30530" ht="15.75" customHeight="1"/>
    <row r="30532" ht="15.75" customHeight="1"/>
    <row r="30534" ht="15.75" customHeight="1"/>
    <row r="30536" ht="15.75" customHeight="1"/>
    <row r="30538" ht="15.75" customHeight="1"/>
    <row r="30540" ht="15.75" customHeight="1"/>
    <row r="30542" ht="15.75" customHeight="1"/>
    <row r="30544" ht="15.75" customHeight="1"/>
    <row r="30546" ht="15.75" customHeight="1"/>
    <row r="30548" ht="15.75" customHeight="1"/>
    <row r="30550" ht="15.75" customHeight="1"/>
    <row r="30552" ht="15.75" customHeight="1"/>
    <row r="30554" ht="15.75" customHeight="1"/>
    <row r="30556" ht="15.75" customHeight="1"/>
    <row r="30558" ht="15.75" customHeight="1"/>
    <row r="30560" ht="15.75" customHeight="1"/>
    <row r="30562" ht="15.75" customHeight="1"/>
    <row r="30564" ht="15.75" customHeight="1"/>
    <row r="30566" ht="15.75" customHeight="1"/>
    <row r="30568" ht="15.75" customHeight="1"/>
    <row r="30570" ht="15.75" customHeight="1"/>
    <row r="30572" ht="15.75" customHeight="1"/>
    <row r="30574" ht="15.75" customHeight="1"/>
    <row r="30576" ht="15.75" customHeight="1"/>
    <row r="30578" ht="15.75" customHeight="1"/>
    <row r="30580" ht="15.75" customHeight="1"/>
    <row r="30582" ht="15.75" customHeight="1"/>
    <row r="30584" ht="15.75" customHeight="1"/>
    <row r="30586" ht="15.75" customHeight="1"/>
    <row r="30588" ht="15.75" customHeight="1"/>
    <row r="30590" ht="15.75" customHeight="1"/>
    <row r="30592" ht="15.75" customHeight="1"/>
    <row r="30594" ht="15.75" customHeight="1"/>
    <row r="30596" ht="15.75" customHeight="1"/>
    <row r="30598" ht="15.75" customHeight="1"/>
    <row r="30600" ht="15.75" customHeight="1"/>
    <row r="30602" ht="15.75" customHeight="1"/>
    <row r="30604" ht="15.75" customHeight="1"/>
    <row r="30606" ht="15.75" customHeight="1"/>
    <row r="30608" ht="15.75" customHeight="1"/>
    <row r="30610" ht="15.75" customHeight="1"/>
    <row r="30612" ht="15.75" customHeight="1"/>
    <row r="30614" ht="15.75" customHeight="1"/>
    <row r="30616" ht="15.75" customHeight="1"/>
    <row r="30618" ht="15.75" customHeight="1"/>
    <row r="30620" ht="15.75" customHeight="1"/>
    <row r="30622" ht="15.75" customHeight="1"/>
    <row r="30624" ht="15.75" customHeight="1"/>
    <row r="30626" ht="15.75" customHeight="1"/>
    <row r="30628" ht="15.75" customHeight="1"/>
    <row r="30630" ht="15.75" customHeight="1"/>
    <row r="30632" ht="15.75" customHeight="1"/>
    <row r="30634" ht="15.75" customHeight="1"/>
    <row r="30636" ht="15.75" customHeight="1"/>
    <row r="30638" ht="15.75" customHeight="1"/>
    <row r="30640" ht="15.75" customHeight="1"/>
    <row r="30642" ht="15.75" customHeight="1"/>
    <row r="30644" ht="15.75" customHeight="1"/>
    <row r="30646" ht="15.75" customHeight="1"/>
    <row r="30648" ht="15.75" customHeight="1"/>
    <row r="30650" ht="15.75" customHeight="1"/>
    <row r="30652" ht="15.75" customHeight="1"/>
    <row r="30654" ht="15.75" customHeight="1"/>
    <row r="30656" ht="15.75" customHeight="1"/>
    <row r="30658" ht="15.75" customHeight="1"/>
    <row r="30660" ht="15.75" customHeight="1"/>
    <row r="30662" ht="15.75" customHeight="1"/>
    <row r="30664" ht="15.75" customHeight="1"/>
    <row r="30666" ht="15.75" customHeight="1"/>
    <row r="30668" ht="15.75" customHeight="1"/>
    <row r="30670" ht="15.75" customHeight="1"/>
    <row r="30672" ht="15.75" customHeight="1"/>
    <row r="30674" ht="15.75" customHeight="1"/>
    <row r="30676" ht="15.75" customHeight="1"/>
    <row r="30678" ht="15.75" customHeight="1"/>
    <row r="30680" ht="15.75" customHeight="1"/>
    <row r="30682" ht="15.75" customHeight="1"/>
    <row r="30684" ht="15.75" customHeight="1"/>
    <row r="30686" ht="15.75" customHeight="1"/>
    <row r="30688" ht="15.75" customHeight="1"/>
    <row r="30690" ht="15.75" customHeight="1"/>
    <row r="30692" ht="15.75" customHeight="1"/>
    <row r="30694" ht="15.75" customHeight="1"/>
    <row r="30696" ht="15.75" customHeight="1"/>
    <row r="30698" ht="15.75" customHeight="1"/>
    <row r="30700" ht="15.75" customHeight="1"/>
    <row r="30702" ht="15.75" customHeight="1"/>
    <row r="30704" ht="15.75" customHeight="1"/>
    <row r="30706" ht="15.75" customHeight="1"/>
    <row r="30708" ht="15.75" customHeight="1"/>
    <row r="30710" ht="15.75" customHeight="1"/>
    <row r="30712" ht="15.75" customHeight="1"/>
    <row r="30714" ht="15.75" customHeight="1"/>
    <row r="30716" ht="15.75" customHeight="1"/>
    <row r="30718" ht="15.75" customHeight="1"/>
    <row r="30720" ht="15.75" customHeight="1"/>
    <row r="30722" ht="15.75" customHeight="1"/>
    <row r="30724" ht="15.75" customHeight="1"/>
    <row r="30726" ht="15.75" customHeight="1"/>
    <row r="30728" ht="15.75" customHeight="1"/>
    <row r="30730" ht="15.75" customHeight="1"/>
    <row r="30732" ht="15.75" customHeight="1"/>
    <row r="30734" ht="15.75" customHeight="1"/>
    <row r="30736" ht="15.75" customHeight="1"/>
    <row r="30738" ht="15.75" customHeight="1"/>
    <row r="30740" ht="15.75" customHeight="1"/>
    <row r="30742" ht="15.75" customHeight="1"/>
    <row r="30744" ht="15.75" customHeight="1"/>
    <row r="30746" ht="15.75" customHeight="1"/>
    <row r="30748" ht="15.75" customHeight="1"/>
    <row r="30750" ht="15.75" customHeight="1"/>
    <row r="30752" ht="15.75" customHeight="1"/>
    <row r="30754" ht="15.75" customHeight="1"/>
    <row r="30756" ht="15.75" customHeight="1"/>
    <row r="30758" ht="15.75" customHeight="1"/>
    <row r="30760" ht="15.75" customHeight="1"/>
    <row r="30762" ht="15.75" customHeight="1"/>
    <row r="30764" ht="15.75" customHeight="1"/>
    <row r="30766" ht="15.75" customHeight="1"/>
    <row r="30768" ht="15.75" customHeight="1"/>
    <row r="30770" ht="15.75" customHeight="1"/>
    <row r="30772" ht="15.75" customHeight="1"/>
    <row r="30774" ht="15.75" customHeight="1"/>
    <row r="30776" ht="15.75" customHeight="1"/>
    <row r="30778" ht="15.75" customHeight="1"/>
    <row r="30780" ht="15.75" customHeight="1"/>
    <row r="30782" ht="15.75" customHeight="1"/>
    <row r="30784" ht="15.75" customHeight="1"/>
    <row r="30786" ht="15.75" customHeight="1"/>
    <row r="30788" ht="15.75" customHeight="1"/>
    <row r="30790" ht="15.75" customHeight="1"/>
    <row r="30792" ht="15.75" customHeight="1"/>
    <row r="30794" ht="15.75" customHeight="1"/>
    <row r="30796" ht="15.75" customHeight="1"/>
    <row r="30798" ht="15.75" customHeight="1"/>
    <row r="30800" ht="15.75" customHeight="1"/>
    <row r="30802" ht="15.75" customHeight="1"/>
    <row r="30804" ht="15.75" customHeight="1"/>
    <row r="30806" ht="15.75" customHeight="1"/>
    <row r="30808" ht="15.75" customHeight="1"/>
    <row r="30810" ht="15.75" customHeight="1"/>
    <row r="30812" ht="15.75" customHeight="1"/>
    <row r="30814" ht="15.75" customHeight="1"/>
    <row r="30816" ht="15.75" customHeight="1"/>
    <row r="30818" ht="15.75" customHeight="1"/>
    <row r="30820" ht="15.75" customHeight="1"/>
    <row r="30822" ht="15.75" customHeight="1"/>
    <row r="30824" ht="15.75" customHeight="1"/>
    <row r="30826" ht="15.75" customHeight="1"/>
    <row r="30828" ht="15.75" customHeight="1"/>
    <row r="30830" ht="15.75" customHeight="1"/>
    <row r="30832" ht="15.75" customHeight="1"/>
    <row r="30834" ht="15.75" customHeight="1"/>
    <row r="30836" ht="15.75" customHeight="1"/>
    <row r="30838" ht="15.75" customHeight="1"/>
    <row r="30840" ht="15.75" customHeight="1"/>
    <row r="30842" ht="15.75" customHeight="1"/>
    <row r="30844" ht="15.75" customHeight="1"/>
    <row r="30846" ht="15.75" customHeight="1"/>
    <row r="30848" ht="15.75" customHeight="1"/>
    <row r="30850" ht="15.75" customHeight="1"/>
    <row r="30852" ht="15.75" customHeight="1"/>
    <row r="30854" ht="15.75" customHeight="1"/>
    <row r="30856" ht="15.75" customHeight="1"/>
    <row r="30858" ht="15.75" customHeight="1"/>
    <row r="30860" ht="15.75" customHeight="1"/>
    <row r="30862" ht="15.75" customHeight="1"/>
    <row r="30864" ht="15.75" customHeight="1"/>
    <row r="30866" ht="15.75" customHeight="1"/>
    <row r="30868" ht="15.75" customHeight="1"/>
    <row r="30870" ht="15.75" customHeight="1"/>
    <row r="30872" ht="15.75" customHeight="1"/>
    <row r="30874" ht="15.75" customHeight="1"/>
    <row r="30876" ht="15.75" customHeight="1"/>
    <row r="30878" ht="15.75" customHeight="1"/>
    <row r="30880" ht="15.75" customHeight="1"/>
    <row r="30882" ht="15.75" customHeight="1"/>
    <row r="30884" ht="15.75" customHeight="1"/>
    <row r="30886" ht="15.75" customHeight="1"/>
    <row r="30888" ht="15.75" customHeight="1"/>
    <row r="30890" ht="15.75" customHeight="1"/>
    <row r="30892" ht="15.75" customHeight="1"/>
    <row r="30894" ht="15.75" customHeight="1"/>
    <row r="30896" ht="15.75" customHeight="1"/>
    <row r="30898" ht="15.75" customHeight="1"/>
    <row r="30900" ht="15.75" customHeight="1"/>
    <row r="30902" ht="15.75" customHeight="1"/>
    <row r="30904" ht="15.75" customHeight="1"/>
    <row r="30906" ht="15.75" customHeight="1"/>
    <row r="30908" ht="15.75" customHeight="1"/>
    <row r="30910" ht="15.75" customHeight="1"/>
    <row r="30912" ht="15.75" customHeight="1"/>
    <row r="30914" ht="15.75" customHeight="1"/>
    <row r="30916" ht="15.75" customHeight="1"/>
    <row r="30918" ht="15.75" customHeight="1"/>
    <row r="30920" ht="15.75" customHeight="1"/>
    <row r="30922" ht="15.75" customHeight="1"/>
    <row r="30924" ht="15.75" customHeight="1"/>
    <row r="30926" ht="15.75" customHeight="1"/>
    <row r="30928" ht="15.75" customHeight="1"/>
    <row r="30930" ht="15.75" customHeight="1"/>
    <row r="30932" ht="15.75" customHeight="1"/>
    <row r="30934" ht="15.75" customHeight="1"/>
    <row r="30936" ht="15.75" customHeight="1"/>
    <row r="30938" ht="15.75" customHeight="1"/>
    <row r="30940" ht="15.75" customHeight="1"/>
    <row r="30942" ht="15.75" customHeight="1"/>
    <row r="30944" ht="15.75" customHeight="1"/>
    <row r="30946" ht="15.75" customHeight="1"/>
    <row r="30948" ht="15.75" customHeight="1"/>
    <row r="30950" ht="15.75" customHeight="1"/>
    <row r="30952" ht="15.75" customHeight="1"/>
    <row r="30954" ht="15.75" customHeight="1"/>
    <row r="30956" ht="15.75" customHeight="1"/>
    <row r="30958" ht="15.75" customHeight="1"/>
    <row r="30960" ht="15.75" customHeight="1"/>
    <row r="30962" ht="15.75" customHeight="1"/>
    <row r="30964" ht="15.75" customHeight="1"/>
    <row r="30966" ht="15.75" customHeight="1"/>
    <row r="30968" ht="15.75" customHeight="1"/>
    <row r="30970" ht="15.75" customHeight="1"/>
    <row r="30972" ht="15.75" customHeight="1"/>
    <row r="30974" ht="15.75" customHeight="1"/>
    <row r="30976" ht="15.75" customHeight="1"/>
    <row r="30978" ht="15.75" customHeight="1"/>
    <row r="30980" ht="15.75" customHeight="1"/>
    <row r="30982" ht="15.75" customHeight="1"/>
    <row r="30984" ht="15.75" customHeight="1"/>
    <row r="30986" ht="15.75" customHeight="1"/>
    <row r="30988" ht="15.75" customHeight="1"/>
    <row r="30990" ht="15.75" customHeight="1"/>
    <row r="30992" ht="15.75" customHeight="1"/>
    <row r="30994" ht="15.75" customHeight="1"/>
    <row r="30996" ht="15.75" customHeight="1"/>
    <row r="30998" ht="15.75" customHeight="1"/>
    <row r="31000" ht="15.75" customHeight="1"/>
    <row r="31002" ht="15.75" customHeight="1"/>
    <row r="31004" ht="15.75" customHeight="1"/>
    <row r="31006" ht="15.75" customHeight="1"/>
    <row r="31008" ht="15.75" customHeight="1"/>
    <row r="31010" ht="15.75" customHeight="1"/>
    <row r="31012" ht="15.75" customHeight="1"/>
    <row r="31014" ht="15.75" customHeight="1"/>
    <row r="31016" ht="15.75" customHeight="1"/>
    <row r="31018" ht="15.75" customHeight="1"/>
    <row r="31020" ht="15.75" customHeight="1"/>
    <row r="31022" ht="15.75" customHeight="1"/>
    <row r="31024" ht="15.75" customHeight="1"/>
    <row r="31026" ht="15.75" customHeight="1"/>
    <row r="31028" ht="15.75" customHeight="1"/>
    <row r="31030" ht="15.75" customHeight="1"/>
    <row r="31032" ht="15.75" customHeight="1"/>
    <row r="31034" ht="15.75" customHeight="1"/>
    <row r="31036" ht="15.75" customHeight="1"/>
    <row r="31038" ht="15.75" customHeight="1"/>
    <row r="31040" ht="15.75" customHeight="1"/>
    <row r="31042" ht="15.75" customHeight="1"/>
    <row r="31044" ht="15.75" customHeight="1"/>
    <row r="31046" ht="15.75" customHeight="1"/>
    <row r="31048" ht="15.75" customHeight="1"/>
    <row r="31050" ht="15.75" customHeight="1"/>
    <row r="31052" ht="15.75" customHeight="1"/>
    <row r="31054" ht="15.75" customHeight="1"/>
    <row r="31056" ht="15.75" customHeight="1"/>
    <row r="31058" ht="15.75" customHeight="1"/>
    <row r="31060" ht="15.75" customHeight="1"/>
    <row r="31062" ht="15.75" customHeight="1"/>
    <row r="31064" ht="15.75" customHeight="1"/>
    <row r="31066" ht="15.75" customHeight="1"/>
    <row r="31068" ht="15.75" customHeight="1"/>
    <row r="31070" ht="15.75" customHeight="1"/>
    <row r="31072" ht="15.75" customHeight="1"/>
    <row r="31074" ht="15.75" customHeight="1"/>
    <row r="31076" ht="15.75" customHeight="1"/>
    <row r="31078" ht="15.75" customHeight="1"/>
    <row r="31080" ht="15.75" customHeight="1"/>
    <row r="31082" ht="15.75" customHeight="1"/>
    <row r="31084" ht="15.75" customHeight="1"/>
    <row r="31086" ht="15.75" customHeight="1"/>
    <row r="31088" ht="15.75" customHeight="1"/>
    <row r="31090" ht="15.75" customHeight="1"/>
    <row r="31092" ht="15.75" customHeight="1"/>
    <row r="31094" ht="15.75" customHeight="1"/>
    <row r="31096" ht="15.75" customHeight="1"/>
    <row r="31098" ht="15.75" customHeight="1"/>
    <row r="31100" ht="15.75" customHeight="1"/>
    <row r="31102" ht="15.75" customHeight="1"/>
    <row r="31104" ht="15.75" customHeight="1"/>
    <row r="31106" ht="15.75" customHeight="1"/>
    <row r="31108" ht="15.75" customHeight="1"/>
    <row r="31110" ht="15.75" customHeight="1"/>
    <row r="31112" ht="15.75" customHeight="1"/>
    <row r="31114" ht="15.75" customHeight="1"/>
    <row r="31116" ht="15.75" customHeight="1"/>
    <row r="31118" ht="15.75" customHeight="1"/>
    <row r="31120" ht="15.75" customHeight="1"/>
    <row r="31122" ht="15.75" customHeight="1"/>
    <row r="31124" ht="15.75" customHeight="1"/>
    <row r="31126" ht="15.75" customHeight="1"/>
    <row r="31128" ht="15.75" customHeight="1"/>
    <row r="31130" ht="15.75" customHeight="1"/>
    <row r="31132" ht="15.75" customHeight="1"/>
    <row r="31134" ht="15.75" customHeight="1"/>
    <row r="31136" ht="15.75" customHeight="1"/>
    <row r="31138" ht="15.75" customHeight="1"/>
    <row r="31140" ht="15.75" customHeight="1"/>
    <row r="31142" ht="15.75" customHeight="1"/>
    <row r="31144" ht="15.75" customHeight="1"/>
    <row r="31146" ht="15.75" customHeight="1"/>
    <row r="31148" ht="15.75" customHeight="1"/>
    <row r="31150" ht="15.75" customHeight="1"/>
    <row r="31152" ht="15.75" customHeight="1"/>
    <row r="31154" ht="15.75" customHeight="1"/>
    <row r="31156" ht="15.75" customHeight="1"/>
    <row r="31158" ht="15.75" customHeight="1"/>
    <row r="31160" ht="15.75" customHeight="1"/>
    <row r="31162" ht="15.75" customHeight="1"/>
    <row r="31164" ht="15.75" customHeight="1"/>
    <row r="31166" ht="15.75" customHeight="1"/>
    <row r="31168" ht="15.75" customHeight="1"/>
    <row r="31170" ht="15.75" customHeight="1"/>
    <row r="31172" ht="15.75" customHeight="1"/>
    <row r="31174" ht="15.75" customHeight="1"/>
    <row r="31176" ht="15.75" customHeight="1"/>
    <row r="31178" ht="15.75" customHeight="1"/>
    <row r="31180" ht="15.75" customHeight="1"/>
    <row r="31182" ht="15.75" customHeight="1"/>
    <row r="31184" ht="15.75" customHeight="1"/>
    <row r="31186" ht="15.75" customHeight="1"/>
    <row r="31188" ht="15.75" customHeight="1"/>
    <row r="31190" ht="15.75" customHeight="1"/>
    <row r="31192" ht="15.75" customHeight="1"/>
    <row r="31194" ht="15.75" customHeight="1"/>
    <row r="31196" ht="15.75" customHeight="1"/>
    <row r="31198" ht="15.75" customHeight="1"/>
    <row r="31200" ht="15.75" customHeight="1"/>
    <row r="31202" ht="15.75" customHeight="1"/>
    <row r="31204" ht="15.75" customHeight="1"/>
    <row r="31206" ht="15.75" customHeight="1"/>
    <row r="31208" ht="15.75" customHeight="1"/>
    <row r="31210" ht="15.75" customHeight="1"/>
    <row r="31212" ht="15.75" customHeight="1"/>
    <row r="31214" ht="15.75" customHeight="1"/>
    <row r="31216" ht="15.75" customHeight="1"/>
    <row r="31218" ht="15.75" customHeight="1"/>
    <row r="31220" ht="15.75" customHeight="1"/>
    <row r="31222" ht="15.75" customHeight="1"/>
    <row r="31224" ht="15.75" customHeight="1"/>
    <row r="31226" ht="15.75" customHeight="1"/>
    <row r="31228" ht="15.75" customHeight="1"/>
    <row r="31230" ht="15.75" customHeight="1"/>
    <row r="31232" ht="15.75" customHeight="1"/>
    <row r="31234" ht="15.75" customHeight="1"/>
    <row r="31236" ht="15.75" customHeight="1"/>
    <row r="31238" ht="15.75" customHeight="1"/>
    <row r="31240" ht="15.75" customHeight="1"/>
    <row r="31242" ht="15.75" customHeight="1"/>
    <row r="31244" ht="15.75" customHeight="1"/>
    <row r="31246" ht="15.75" customHeight="1"/>
    <row r="31248" ht="15.75" customHeight="1"/>
    <row r="31250" ht="15.75" customHeight="1"/>
    <row r="31252" ht="15.75" customHeight="1"/>
    <row r="31254" ht="15.75" customHeight="1"/>
    <row r="31256" ht="15.75" customHeight="1"/>
    <row r="31258" ht="15.75" customHeight="1"/>
    <row r="31260" ht="15.75" customHeight="1"/>
    <row r="31262" ht="15.75" customHeight="1"/>
    <row r="31264" ht="15.75" customHeight="1"/>
    <row r="31266" ht="15.75" customHeight="1"/>
    <row r="31268" ht="15.75" customHeight="1"/>
    <row r="31270" ht="15.75" customHeight="1"/>
    <row r="31272" ht="15.75" customHeight="1"/>
    <row r="31274" ht="15.75" customHeight="1"/>
    <row r="31276" ht="15.75" customHeight="1"/>
    <row r="31278" ht="15.75" customHeight="1"/>
    <row r="31280" ht="15.75" customHeight="1"/>
    <row r="31282" ht="15.75" customHeight="1"/>
    <row r="31284" ht="15.75" customHeight="1"/>
    <row r="31286" ht="15.75" customHeight="1"/>
    <row r="31288" ht="15.75" customHeight="1"/>
    <row r="31290" ht="15.75" customHeight="1"/>
    <row r="31292" ht="15.75" customHeight="1"/>
    <row r="31294" ht="15.75" customHeight="1"/>
    <row r="31296" ht="15.75" customHeight="1"/>
    <row r="31298" ht="15.75" customHeight="1"/>
    <row r="31300" ht="15.75" customHeight="1"/>
    <row r="31302" ht="15.75" customHeight="1"/>
    <row r="31304" ht="15.75" customHeight="1"/>
    <row r="31306" ht="15.75" customHeight="1"/>
    <row r="31308" ht="15.75" customHeight="1"/>
    <row r="31310" ht="15.75" customHeight="1"/>
    <row r="31312" ht="15.75" customHeight="1"/>
    <row r="31314" ht="15.75" customHeight="1"/>
    <row r="31316" ht="15.75" customHeight="1"/>
    <row r="31318" ht="15.75" customHeight="1"/>
    <row r="31320" ht="15.75" customHeight="1"/>
    <row r="31322" ht="15.75" customHeight="1"/>
    <row r="31324" ht="15.75" customHeight="1"/>
    <row r="31326" ht="15.75" customHeight="1"/>
    <row r="31328" ht="15.75" customHeight="1"/>
    <row r="31330" ht="15.75" customHeight="1"/>
    <row r="31332" ht="15.75" customHeight="1"/>
    <row r="31334" ht="15.75" customHeight="1"/>
    <row r="31336" ht="15.75" customHeight="1"/>
    <row r="31338" ht="15.75" customHeight="1"/>
    <row r="31340" ht="15.75" customHeight="1"/>
    <row r="31342" ht="15.75" customHeight="1"/>
    <row r="31344" ht="15.75" customHeight="1"/>
    <row r="31346" ht="15.75" customHeight="1"/>
    <row r="31348" ht="15.75" customHeight="1"/>
    <row r="31350" ht="15.75" customHeight="1"/>
    <row r="31352" ht="15.75" customHeight="1"/>
    <row r="31354" ht="15.75" customHeight="1"/>
    <row r="31356" ht="15.75" customHeight="1"/>
    <row r="31358" ht="15.75" customHeight="1"/>
    <row r="31360" ht="15.75" customHeight="1"/>
    <row r="31362" ht="15.75" customHeight="1"/>
    <row r="31364" ht="15.75" customHeight="1"/>
    <row r="31366" ht="15.75" customHeight="1"/>
    <row r="31368" ht="15.75" customHeight="1"/>
    <row r="31370" ht="15.75" customHeight="1"/>
    <row r="31372" ht="15.75" customHeight="1"/>
    <row r="31374" ht="15.75" customHeight="1"/>
    <row r="31376" ht="15.75" customHeight="1"/>
    <row r="31378" ht="15.75" customHeight="1"/>
    <row r="31380" ht="15.75" customHeight="1"/>
    <row r="31382" ht="15.75" customHeight="1"/>
    <row r="31384" ht="15.75" customHeight="1"/>
    <row r="31386" ht="15.75" customHeight="1"/>
    <row r="31388" ht="15.75" customHeight="1"/>
    <row r="31390" ht="15.75" customHeight="1"/>
    <row r="31392" ht="15.75" customHeight="1"/>
    <row r="31394" ht="15.75" customHeight="1"/>
    <row r="31396" ht="15.75" customHeight="1"/>
    <row r="31398" ht="15.75" customHeight="1"/>
    <row r="31400" ht="15.75" customHeight="1"/>
    <row r="31402" ht="15.75" customHeight="1"/>
    <row r="31404" ht="15.75" customHeight="1"/>
    <row r="31406" ht="15.75" customHeight="1"/>
    <row r="31408" ht="15.75" customHeight="1"/>
    <row r="31410" ht="15.75" customHeight="1"/>
    <row r="31412" ht="15.75" customHeight="1"/>
    <row r="31414" ht="15.75" customHeight="1"/>
    <row r="31416" ht="15.75" customHeight="1"/>
    <row r="31418" ht="15.75" customHeight="1"/>
    <row r="31420" ht="15.75" customHeight="1"/>
    <row r="31422" ht="15.75" customHeight="1"/>
    <row r="31424" ht="15.75" customHeight="1"/>
    <row r="31426" ht="15.75" customHeight="1"/>
    <row r="31428" ht="15.75" customHeight="1"/>
    <row r="31430" ht="15.75" customHeight="1"/>
    <row r="31432" ht="15.75" customHeight="1"/>
    <row r="31434" ht="15.75" customHeight="1"/>
    <row r="31436" ht="15.75" customHeight="1"/>
    <row r="31438" ht="15.75" customHeight="1"/>
    <row r="31440" ht="15.75" customHeight="1"/>
    <row r="31442" ht="15.75" customHeight="1"/>
    <row r="31444" ht="15.75" customHeight="1"/>
    <row r="31446" ht="15.75" customHeight="1"/>
    <row r="31448" ht="15.75" customHeight="1"/>
    <row r="31450" ht="15.75" customHeight="1"/>
    <row r="31452" ht="15.75" customHeight="1"/>
    <row r="31454" ht="15.75" customHeight="1"/>
    <row r="31456" ht="15.75" customHeight="1"/>
    <row r="31458" ht="15.75" customHeight="1"/>
    <row r="31460" ht="15.75" customHeight="1"/>
    <row r="31462" ht="15.75" customHeight="1"/>
    <row r="31464" ht="15.75" customHeight="1"/>
    <row r="31466" ht="15.75" customHeight="1"/>
    <row r="31468" ht="15.75" customHeight="1"/>
    <row r="31470" ht="15.75" customHeight="1"/>
    <row r="31472" ht="15.75" customHeight="1"/>
    <row r="31474" ht="15.75" customHeight="1"/>
    <row r="31476" ht="15.75" customHeight="1"/>
    <row r="31478" ht="15.75" customHeight="1"/>
    <row r="31480" ht="15.75" customHeight="1"/>
    <row r="31482" ht="15.75" customHeight="1"/>
    <row r="31484" ht="15.75" customHeight="1"/>
    <row r="31486" ht="15.75" customHeight="1"/>
    <row r="31488" ht="15.75" customHeight="1"/>
    <row r="31490" ht="15.75" customHeight="1"/>
    <row r="31492" ht="15.75" customHeight="1"/>
    <row r="31494" ht="15.75" customHeight="1"/>
    <row r="31496" ht="15.75" customHeight="1"/>
    <row r="31498" ht="15.75" customHeight="1"/>
    <row r="31500" ht="15.75" customHeight="1"/>
    <row r="31502" ht="15.75" customHeight="1"/>
    <row r="31504" ht="15.75" customHeight="1"/>
    <row r="31506" ht="15.75" customHeight="1"/>
    <row r="31508" ht="15.75" customHeight="1"/>
    <row r="31510" ht="15.75" customHeight="1"/>
    <row r="31512" ht="15.75" customHeight="1"/>
    <row r="31514" ht="15.75" customHeight="1"/>
    <row r="31516" ht="15.75" customHeight="1"/>
    <row r="31518" ht="15.75" customHeight="1"/>
    <row r="31520" ht="15.75" customHeight="1"/>
    <row r="31522" ht="15.75" customHeight="1"/>
    <row r="31524" ht="15.75" customHeight="1"/>
    <row r="31526" ht="15.75" customHeight="1"/>
    <row r="31528" ht="15.75" customHeight="1"/>
    <row r="31530" ht="15.75" customHeight="1"/>
    <row r="31532" ht="15.75" customHeight="1"/>
    <row r="31534" ht="15.75" customHeight="1"/>
    <row r="31536" ht="15.75" customHeight="1"/>
    <row r="31538" ht="15.75" customHeight="1"/>
    <row r="31540" ht="15.75" customHeight="1"/>
    <row r="31542" ht="15.75" customHeight="1"/>
    <row r="31544" ht="15.75" customHeight="1"/>
    <row r="31546" ht="15.75" customHeight="1"/>
    <row r="31548" ht="15.75" customHeight="1"/>
    <row r="31550" ht="15.75" customHeight="1"/>
    <row r="31552" ht="15.75" customHeight="1"/>
    <row r="31554" ht="15.75" customHeight="1"/>
    <row r="31556" ht="15.75" customHeight="1"/>
    <row r="31558" ht="15.75" customHeight="1"/>
    <row r="31560" ht="15.75" customHeight="1"/>
    <row r="31562" ht="15.75" customHeight="1"/>
    <row r="31564" ht="15.75" customHeight="1"/>
    <row r="31566" ht="15.75" customHeight="1"/>
    <row r="31568" ht="15.75" customHeight="1"/>
    <row r="31570" ht="15.75" customHeight="1"/>
    <row r="31572" ht="15.75" customHeight="1"/>
    <row r="31574" ht="15.75" customHeight="1"/>
    <row r="31576" ht="15.75" customHeight="1"/>
    <row r="31578" ht="15.75" customHeight="1"/>
    <row r="31580" ht="15.75" customHeight="1"/>
    <row r="31582" ht="15.75" customHeight="1"/>
    <row r="31584" ht="15.75" customHeight="1"/>
    <row r="31586" ht="15.75" customHeight="1"/>
    <row r="31588" ht="15.75" customHeight="1"/>
    <row r="31590" ht="15.75" customHeight="1"/>
    <row r="31592" ht="15.75" customHeight="1"/>
    <row r="31594" ht="15.75" customHeight="1"/>
    <row r="31596" ht="15.75" customHeight="1"/>
    <row r="31598" ht="15.75" customHeight="1"/>
    <row r="31600" ht="15.75" customHeight="1"/>
    <row r="31602" ht="15.75" customHeight="1"/>
    <row r="31604" ht="15.75" customHeight="1"/>
    <row r="31606" ht="15.75" customHeight="1"/>
    <row r="31608" ht="15.75" customHeight="1"/>
    <row r="31610" ht="15.75" customHeight="1"/>
    <row r="31612" ht="15.75" customHeight="1"/>
    <row r="31614" ht="15.75" customHeight="1"/>
    <row r="31616" ht="15.75" customHeight="1"/>
    <row r="31618" ht="15.75" customHeight="1"/>
    <row r="31620" ht="15.75" customHeight="1"/>
    <row r="31622" ht="15.75" customHeight="1"/>
    <row r="31624" ht="15.75" customHeight="1"/>
    <row r="31626" ht="15.75" customHeight="1"/>
    <row r="31628" ht="15.75" customHeight="1"/>
    <row r="31630" ht="15.75" customHeight="1"/>
    <row r="31632" ht="15.75" customHeight="1"/>
    <row r="31634" ht="15.75" customHeight="1"/>
    <row r="31636" ht="15.75" customHeight="1"/>
    <row r="31638" ht="15.75" customHeight="1"/>
    <row r="31640" ht="15.75" customHeight="1"/>
    <row r="31642" ht="15.75" customHeight="1"/>
    <row r="31644" ht="15.75" customHeight="1"/>
    <row r="31646" ht="15.75" customHeight="1"/>
    <row r="31648" ht="15.75" customHeight="1"/>
    <row r="31650" ht="15.75" customHeight="1"/>
    <row r="31652" ht="15.75" customHeight="1"/>
    <row r="31654" ht="15.75" customHeight="1"/>
    <row r="31656" ht="15.75" customHeight="1"/>
    <row r="31658" ht="15.75" customHeight="1"/>
    <row r="31660" ht="15.75" customHeight="1"/>
    <row r="31662" ht="15.75" customHeight="1"/>
    <row r="31664" ht="15.75" customHeight="1"/>
    <row r="31666" ht="15.75" customHeight="1"/>
    <row r="31668" ht="15.75" customHeight="1"/>
    <row r="31670" ht="15.75" customHeight="1"/>
    <row r="31672" ht="15.75" customHeight="1"/>
    <row r="31674" ht="15.75" customHeight="1"/>
    <row r="31676" ht="15.75" customHeight="1"/>
    <row r="31678" ht="15.75" customHeight="1"/>
    <row r="31680" ht="15.75" customHeight="1"/>
    <row r="31682" ht="15.75" customHeight="1"/>
    <row r="31684" ht="15.75" customHeight="1"/>
    <row r="31686" ht="15.75" customHeight="1"/>
    <row r="31688" ht="15.75" customHeight="1"/>
    <row r="31690" ht="15.75" customHeight="1"/>
    <row r="31692" ht="15.75" customHeight="1"/>
    <row r="31694" ht="15.75" customHeight="1"/>
    <row r="31696" ht="15.75" customHeight="1"/>
    <row r="31698" ht="15.75" customHeight="1"/>
    <row r="31700" ht="15.75" customHeight="1"/>
    <row r="31702" ht="15.75" customHeight="1"/>
    <row r="31704" ht="15.75" customHeight="1"/>
    <row r="31706" ht="15.75" customHeight="1"/>
    <row r="31708" ht="15.75" customHeight="1"/>
    <row r="31710" ht="15.75" customHeight="1"/>
    <row r="31712" ht="15.75" customHeight="1"/>
    <row r="31714" ht="15.75" customHeight="1"/>
    <row r="31716" ht="15.75" customHeight="1"/>
    <row r="31718" ht="15.75" customHeight="1"/>
    <row r="31720" ht="15.75" customHeight="1"/>
    <row r="31722" ht="15.75" customHeight="1"/>
    <row r="31724" ht="15.75" customHeight="1"/>
    <row r="31726" ht="15.75" customHeight="1"/>
    <row r="31728" ht="15.75" customHeight="1"/>
    <row r="31730" ht="15.75" customHeight="1"/>
    <row r="31732" ht="15.75" customHeight="1"/>
    <row r="31734" ht="15.75" customHeight="1"/>
    <row r="31736" ht="15.75" customHeight="1"/>
    <row r="31738" ht="15.75" customHeight="1"/>
    <row r="31740" ht="15.75" customHeight="1"/>
    <row r="31742" ht="15.75" customHeight="1"/>
    <row r="31744" ht="15.75" customHeight="1"/>
    <row r="31746" ht="15.75" customHeight="1"/>
    <row r="31748" ht="15.75" customHeight="1"/>
    <row r="31750" ht="15.75" customHeight="1"/>
    <row r="31752" ht="15.75" customHeight="1"/>
    <row r="31754" ht="15.75" customHeight="1"/>
    <row r="31756" ht="15.75" customHeight="1"/>
    <row r="31758" ht="15.75" customHeight="1"/>
    <row r="31760" ht="15.75" customHeight="1"/>
    <row r="31762" ht="15.75" customHeight="1"/>
    <row r="31764" ht="15.75" customHeight="1"/>
    <row r="31766" ht="15.75" customHeight="1"/>
    <row r="31768" ht="15.75" customHeight="1"/>
    <row r="31770" ht="15.75" customHeight="1"/>
    <row r="31772" ht="15.75" customHeight="1"/>
    <row r="31774" ht="15.75" customHeight="1"/>
    <row r="31776" ht="15.75" customHeight="1"/>
    <row r="31778" ht="15.75" customHeight="1"/>
    <row r="31780" ht="15.75" customHeight="1"/>
    <row r="31782" ht="15.75" customHeight="1"/>
    <row r="31784" ht="15.75" customHeight="1"/>
    <row r="31786" ht="15.75" customHeight="1"/>
    <row r="31788" ht="15.75" customHeight="1"/>
    <row r="31790" ht="15.75" customHeight="1"/>
    <row r="31792" ht="15.75" customHeight="1"/>
    <row r="31794" ht="15.75" customHeight="1"/>
    <row r="31796" ht="15.75" customHeight="1"/>
    <row r="31798" ht="15.75" customHeight="1"/>
    <row r="31800" ht="15.75" customHeight="1"/>
    <row r="31802" ht="15.75" customHeight="1"/>
    <row r="31804" ht="15.75" customHeight="1"/>
    <row r="31806" ht="15.75" customHeight="1"/>
    <row r="31808" ht="15.75" customHeight="1"/>
    <row r="31810" ht="15.75" customHeight="1"/>
    <row r="31812" ht="15.75" customHeight="1"/>
    <row r="31814" ht="15.75" customHeight="1"/>
    <row r="31816" ht="15.75" customHeight="1"/>
    <row r="31818" ht="15.75" customHeight="1"/>
    <row r="31820" ht="15.75" customHeight="1"/>
    <row r="31822" ht="15.75" customHeight="1"/>
    <row r="31824" ht="15.75" customHeight="1"/>
    <row r="31826" ht="15.75" customHeight="1"/>
    <row r="31828" ht="15.75" customHeight="1"/>
    <row r="31830" ht="15.75" customHeight="1"/>
    <row r="31832" ht="15.75" customHeight="1"/>
    <row r="31834" ht="15.75" customHeight="1"/>
    <row r="31836" ht="15.75" customHeight="1"/>
    <row r="31838" ht="15.75" customHeight="1"/>
    <row r="31840" ht="15.75" customHeight="1"/>
    <row r="31842" ht="15.75" customHeight="1"/>
    <row r="31844" ht="15.75" customHeight="1"/>
    <row r="31846" ht="15.75" customHeight="1"/>
    <row r="31848" ht="15.75" customHeight="1"/>
    <row r="31850" ht="15.75" customHeight="1"/>
    <row r="31852" ht="15.75" customHeight="1"/>
    <row r="31854" ht="15.75" customHeight="1"/>
    <row r="31856" ht="15.75" customHeight="1"/>
    <row r="31858" ht="15.75" customHeight="1"/>
    <row r="31860" ht="15.75" customHeight="1"/>
    <row r="31862" ht="15.75" customHeight="1"/>
    <row r="31864" ht="15.75" customHeight="1"/>
    <row r="31866" ht="15.75" customHeight="1"/>
    <row r="31868" ht="15.75" customHeight="1"/>
    <row r="31870" ht="15.75" customHeight="1"/>
    <row r="31872" ht="15.75" customHeight="1"/>
    <row r="31874" ht="15.75" customHeight="1"/>
    <row r="31876" ht="15.75" customHeight="1"/>
    <row r="31878" ht="15.75" customHeight="1"/>
    <row r="31880" ht="15.75" customHeight="1"/>
    <row r="31882" ht="15.75" customHeight="1"/>
    <row r="31884" ht="15.75" customHeight="1"/>
    <row r="31886" ht="15.75" customHeight="1"/>
    <row r="31888" ht="15.75" customHeight="1"/>
    <row r="31890" ht="15.75" customHeight="1"/>
    <row r="31892" ht="15.75" customHeight="1"/>
    <row r="31894" ht="15.75" customHeight="1"/>
    <row r="31896" ht="15.75" customHeight="1"/>
    <row r="31898" ht="15.75" customHeight="1"/>
    <row r="31900" ht="15.75" customHeight="1"/>
    <row r="31902" ht="15.75" customHeight="1"/>
    <row r="31904" ht="15.75" customHeight="1"/>
    <row r="31906" ht="15.75" customHeight="1"/>
    <row r="31908" ht="15.75" customHeight="1"/>
    <row r="31910" ht="15.75" customHeight="1"/>
    <row r="31912" ht="15.75" customHeight="1"/>
    <row r="31914" ht="15.75" customHeight="1"/>
    <row r="31916" ht="15.75" customHeight="1"/>
    <row r="31918" ht="15.75" customHeight="1"/>
    <row r="31920" ht="15.75" customHeight="1"/>
    <row r="31922" ht="15.75" customHeight="1"/>
    <row r="31924" ht="15.75" customHeight="1"/>
    <row r="31926" ht="15.75" customHeight="1"/>
    <row r="31928" ht="15.75" customHeight="1"/>
    <row r="31930" ht="15.75" customHeight="1"/>
    <row r="31932" ht="15.75" customHeight="1"/>
    <row r="31934" ht="15.75" customHeight="1"/>
    <row r="31936" ht="15.75" customHeight="1"/>
    <row r="31938" ht="15.75" customHeight="1"/>
    <row r="31940" ht="15.75" customHeight="1"/>
    <row r="31942" ht="15.75" customHeight="1"/>
    <row r="31944" ht="15.75" customHeight="1"/>
    <row r="31946" ht="15.75" customHeight="1"/>
    <row r="31948" ht="15.75" customHeight="1"/>
    <row r="31950" ht="15.75" customHeight="1"/>
    <row r="31952" ht="15.75" customHeight="1"/>
    <row r="31954" ht="15.75" customHeight="1"/>
    <row r="31956" ht="15.75" customHeight="1"/>
    <row r="31958" ht="15.75" customHeight="1"/>
    <row r="31960" ht="15.75" customHeight="1"/>
    <row r="31962" ht="15.75" customHeight="1"/>
    <row r="31964" ht="15.75" customHeight="1"/>
    <row r="31966" ht="15.75" customHeight="1"/>
    <row r="31968" ht="15.75" customHeight="1"/>
    <row r="31970" ht="15.75" customHeight="1"/>
    <row r="31972" ht="15.75" customHeight="1"/>
    <row r="31974" ht="15.75" customHeight="1"/>
    <row r="31976" ht="15.75" customHeight="1"/>
    <row r="31978" ht="15.75" customHeight="1"/>
    <row r="31980" ht="15.75" customHeight="1"/>
    <row r="31982" ht="15.75" customHeight="1"/>
    <row r="31984" ht="15.75" customHeight="1"/>
    <row r="31986" ht="15.75" customHeight="1"/>
    <row r="31988" ht="15.75" customHeight="1"/>
    <row r="31990" ht="15.75" customHeight="1"/>
    <row r="31992" ht="15.75" customHeight="1"/>
    <row r="31994" ht="15.75" customHeight="1"/>
    <row r="31996" ht="15.75" customHeight="1"/>
    <row r="31998" ht="15.75" customHeight="1"/>
    <row r="32000" ht="15.75" customHeight="1"/>
    <row r="32002" ht="15.75" customHeight="1"/>
    <row r="32004" ht="15.75" customHeight="1"/>
    <row r="32006" ht="15.75" customHeight="1"/>
    <row r="32008" ht="15.75" customHeight="1"/>
    <row r="32010" ht="15.75" customHeight="1"/>
    <row r="32012" ht="15.75" customHeight="1"/>
    <row r="32014" ht="15.75" customHeight="1"/>
    <row r="32016" ht="15.75" customHeight="1"/>
    <row r="32018" ht="15.75" customHeight="1"/>
    <row r="32020" ht="15.75" customHeight="1"/>
    <row r="32022" ht="15.75" customHeight="1"/>
    <row r="32024" ht="15.75" customHeight="1"/>
    <row r="32026" ht="15.75" customHeight="1"/>
    <row r="32028" ht="15.75" customHeight="1"/>
    <row r="32030" ht="15.75" customHeight="1"/>
    <row r="32032" ht="15.75" customHeight="1"/>
    <row r="32034" ht="15.75" customHeight="1"/>
    <row r="32036" ht="15.75" customHeight="1"/>
    <row r="32038" ht="15.75" customHeight="1"/>
    <row r="32040" ht="15.75" customHeight="1"/>
    <row r="32042" ht="15.75" customHeight="1"/>
    <row r="32044" ht="15.75" customHeight="1"/>
    <row r="32046" ht="15.75" customHeight="1"/>
    <row r="32048" ht="15.75" customHeight="1"/>
    <row r="32050" ht="15.75" customHeight="1"/>
    <row r="32052" ht="15.75" customHeight="1"/>
    <row r="32054" ht="15.75" customHeight="1"/>
    <row r="32056" ht="15.75" customHeight="1"/>
    <row r="32058" ht="15.75" customHeight="1"/>
    <row r="32060" ht="15.75" customHeight="1"/>
    <row r="32062" ht="15.75" customHeight="1"/>
    <row r="32064" ht="15.75" customHeight="1"/>
    <row r="32066" ht="15.75" customHeight="1"/>
    <row r="32068" ht="15.75" customHeight="1"/>
    <row r="32070" ht="15.75" customHeight="1"/>
    <row r="32072" ht="15.75" customHeight="1"/>
    <row r="32074" ht="15.75" customHeight="1"/>
    <row r="32076" ht="15.75" customHeight="1"/>
    <row r="32078" ht="15.75" customHeight="1"/>
    <row r="32080" ht="15.75" customHeight="1"/>
    <row r="32082" ht="15.75" customHeight="1"/>
    <row r="32084" ht="15.75" customHeight="1"/>
    <row r="32086" ht="15.75" customHeight="1"/>
    <row r="32088" ht="15.75" customHeight="1"/>
    <row r="32090" ht="15.75" customHeight="1"/>
    <row r="32092" ht="15.75" customHeight="1"/>
    <row r="32094" ht="15.75" customHeight="1"/>
    <row r="32096" ht="15.75" customHeight="1"/>
    <row r="32098" ht="15.75" customHeight="1"/>
    <row r="32100" ht="15.75" customHeight="1"/>
    <row r="32102" ht="15.75" customHeight="1"/>
    <row r="32104" ht="15.75" customHeight="1"/>
    <row r="32106" ht="15.75" customHeight="1"/>
    <row r="32108" ht="15.75" customHeight="1"/>
    <row r="32110" ht="15.75" customHeight="1"/>
    <row r="32112" ht="15.75" customHeight="1"/>
    <row r="32114" ht="15.75" customHeight="1"/>
    <row r="32116" ht="15.75" customHeight="1"/>
    <row r="32118" ht="15.75" customHeight="1"/>
    <row r="32120" ht="15.75" customHeight="1"/>
    <row r="32122" ht="15.75" customHeight="1"/>
    <row r="32124" ht="15.75" customHeight="1"/>
    <row r="32126" ht="15.75" customHeight="1"/>
    <row r="32128" ht="15.75" customHeight="1"/>
    <row r="32130" ht="15.75" customHeight="1"/>
    <row r="32132" ht="15.75" customHeight="1"/>
    <row r="32134" ht="15.75" customHeight="1"/>
    <row r="32136" ht="15.75" customHeight="1"/>
    <row r="32138" ht="15.75" customHeight="1"/>
    <row r="32140" ht="15.75" customHeight="1"/>
    <row r="32142" ht="15.75" customHeight="1"/>
    <row r="32144" ht="15.75" customHeight="1"/>
    <row r="32146" ht="15.75" customHeight="1"/>
    <row r="32148" ht="15.75" customHeight="1"/>
    <row r="32150" ht="15.75" customHeight="1"/>
    <row r="32152" ht="15.75" customHeight="1"/>
    <row r="32154" ht="15.75" customHeight="1"/>
    <row r="32156" ht="15.75" customHeight="1"/>
    <row r="32158" ht="15.75" customHeight="1"/>
    <row r="32160" ht="15.75" customHeight="1"/>
    <row r="32162" ht="15.75" customHeight="1"/>
    <row r="32164" ht="15.75" customHeight="1"/>
    <row r="32166" ht="15.75" customHeight="1"/>
    <row r="32168" ht="15.75" customHeight="1"/>
    <row r="32170" ht="15.75" customHeight="1"/>
    <row r="32172" ht="15.75" customHeight="1"/>
    <row r="32174" ht="15.75" customHeight="1"/>
    <row r="32176" ht="15.75" customHeight="1"/>
    <row r="32178" ht="15.75" customHeight="1"/>
    <row r="32180" ht="15.75" customHeight="1"/>
    <row r="32182" ht="15.75" customHeight="1"/>
    <row r="32184" ht="15.75" customHeight="1"/>
    <row r="32186" ht="15.75" customHeight="1"/>
    <row r="32188" ht="15.75" customHeight="1"/>
    <row r="32190" ht="15.75" customHeight="1"/>
    <row r="32192" ht="15.75" customHeight="1"/>
    <row r="32194" ht="15.75" customHeight="1"/>
    <row r="32196" ht="15.75" customHeight="1"/>
    <row r="32198" ht="15.75" customHeight="1"/>
    <row r="32200" ht="15.75" customHeight="1"/>
    <row r="32202" ht="15.75" customHeight="1"/>
    <row r="32204" ht="15.75" customHeight="1"/>
    <row r="32206" ht="15.75" customHeight="1"/>
    <row r="32208" ht="15.75" customHeight="1"/>
    <row r="32210" ht="15.75" customHeight="1"/>
    <row r="32212" ht="15.75" customHeight="1"/>
    <row r="32214" ht="15.75" customHeight="1"/>
    <row r="32216" ht="15.75" customHeight="1"/>
    <row r="32218" ht="15.75" customHeight="1"/>
    <row r="32220" ht="15.75" customHeight="1"/>
    <row r="32222" ht="15.75" customHeight="1"/>
    <row r="32224" ht="15.75" customHeight="1"/>
    <row r="32226" ht="15.75" customHeight="1"/>
    <row r="32228" ht="15.75" customHeight="1"/>
    <row r="32230" ht="15.75" customHeight="1"/>
    <row r="32232" ht="15.75" customHeight="1"/>
    <row r="32234" ht="15.75" customHeight="1"/>
    <row r="32236" ht="15.75" customHeight="1"/>
    <row r="32238" ht="15.75" customHeight="1"/>
    <row r="32240" ht="15.75" customHeight="1"/>
    <row r="32242" ht="15.75" customHeight="1"/>
    <row r="32244" ht="15.75" customHeight="1"/>
    <row r="32246" ht="15.75" customHeight="1"/>
    <row r="32248" ht="15.75" customHeight="1"/>
    <row r="32250" ht="15.75" customHeight="1"/>
    <row r="32252" ht="15.75" customHeight="1"/>
    <row r="32254" ht="15.75" customHeight="1"/>
    <row r="32256" ht="15.75" customHeight="1"/>
    <row r="32258" ht="15.75" customHeight="1"/>
    <row r="32260" ht="15.75" customHeight="1"/>
    <row r="32262" ht="15.75" customHeight="1"/>
    <row r="32264" ht="15.75" customHeight="1"/>
    <row r="32266" ht="15.75" customHeight="1"/>
    <row r="32268" ht="15.75" customHeight="1"/>
    <row r="32270" ht="15.75" customHeight="1"/>
    <row r="32272" ht="15.75" customHeight="1"/>
    <row r="32274" ht="15.75" customHeight="1"/>
    <row r="32276" ht="15.75" customHeight="1"/>
    <row r="32278" ht="15.75" customHeight="1"/>
    <row r="32280" ht="15.75" customHeight="1"/>
    <row r="32282" ht="15.75" customHeight="1"/>
    <row r="32284" ht="15.75" customHeight="1"/>
    <row r="32286" ht="15.75" customHeight="1"/>
    <row r="32288" ht="15.75" customHeight="1"/>
    <row r="32290" ht="15.75" customHeight="1"/>
    <row r="32292" ht="15.75" customHeight="1"/>
    <row r="32294" ht="15.75" customHeight="1"/>
    <row r="32296" ht="15.75" customHeight="1"/>
    <row r="32298" ht="15.75" customHeight="1"/>
    <row r="32300" ht="15.75" customHeight="1"/>
    <row r="32302" ht="15.75" customHeight="1"/>
    <row r="32304" ht="15.75" customHeight="1"/>
    <row r="32306" ht="15.75" customHeight="1"/>
    <row r="32308" ht="15.75" customHeight="1"/>
    <row r="32310" ht="15.75" customHeight="1"/>
    <row r="32312" ht="15.75" customHeight="1"/>
    <row r="32314" ht="15.75" customHeight="1"/>
    <row r="32316" ht="15.75" customHeight="1"/>
    <row r="32318" ht="15.75" customHeight="1"/>
    <row r="32320" ht="15.75" customHeight="1"/>
    <row r="32322" ht="15.75" customHeight="1"/>
    <row r="32324" ht="15.75" customHeight="1"/>
    <row r="32326" ht="15.75" customHeight="1"/>
    <row r="32328" ht="15.75" customHeight="1"/>
    <row r="32330" ht="15.75" customHeight="1"/>
    <row r="32332" ht="15.75" customHeight="1"/>
    <row r="32334" ht="15.75" customHeight="1"/>
    <row r="32336" ht="15.75" customHeight="1"/>
    <row r="32338" ht="15.75" customHeight="1"/>
    <row r="32340" ht="15.75" customHeight="1"/>
    <row r="32342" ht="15.75" customHeight="1"/>
    <row r="32344" ht="15.75" customHeight="1"/>
    <row r="32346" ht="15.75" customHeight="1"/>
    <row r="32348" ht="15.75" customHeight="1"/>
    <row r="32350" ht="15.75" customHeight="1"/>
    <row r="32352" ht="15.75" customHeight="1"/>
    <row r="32354" ht="15.75" customHeight="1"/>
    <row r="32356" ht="15.75" customHeight="1"/>
    <row r="32358" ht="15.75" customHeight="1"/>
    <row r="32360" ht="15.75" customHeight="1"/>
    <row r="32362" ht="15.75" customHeight="1"/>
    <row r="32364" ht="15.75" customHeight="1"/>
    <row r="32366" ht="15.75" customHeight="1"/>
    <row r="32368" ht="15.75" customHeight="1"/>
    <row r="32370" ht="15.75" customHeight="1"/>
    <row r="32372" ht="15.75" customHeight="1"/>
    <row r="32374" ht="15.75" customHeight="1"/>
    <row r="32376" ht="15.75" customHeight="1"/>
    <row r="32378" ht="15.75" customHeight="1"/>
    <row r="32380" ht="15.75" customHeight="1"/>
    <row r="32382" ht="15.75" customHeight="1"/>
    <row r="32384" ht="15.75" customHeight="1"/>
    <row r="32386" ht="15.75" customHeight="1"/>
    <row r="32388" ht="15.75" customHeight="1"/>
    <row r="32390" ht="15.75" customHeight="1"/>
    <row r="32392" ht="15.75" customHeight="1"/>
    <row r="32394" ht="15.75" customHeight="1"/>
    <row r="32396" ht="15.75" customHeight="1"/>
    <row r="32398" ht="15.75" customHeight="1"/>
    <row r="32400" ht="15.75" customHeight="1"/>
    <row r="32402" ht="15.75" customHeight="1"/>
    <row r="32404" ht="15.75" customHeight="1"/>
    <row r="32406" ht="15.75" customHeight="1"/>
    <row r="32408" ht="15.75" customHeight="1"/>
    <row r="32410" ht="15.75" customHeight="1"/>
    <row r="32412" ht="15.75" customHeight="1"/>
    <row r="32414" ht="15.75" customHeight="1"/>
    <row r="32416" ht="15.75" customHeight="1"/>
    <row r="32418" ht="15.75" customHeight="1"/>
    <row r="32420" ht="15.75" customHeight="1"/>
    <row r="32422" ht="15.75" customHeight="1"/>
    <row r="32424" ht="15.75" customHeight="1"/>
    <row r="32426" ht="15.75" customHeight="1"/>
    <row r="32428" ht="15.75" customHeight="1"/>
    <row r="32430" ht="15.75" customHeight="1"/>
    <row r="32432" ht="15.75" customHeight="1"/>
    <row r="32434" ht="15.75" customHeight="1"/>
    <row r="32436" ht="15.75" customHeight="1"/>
    <row r="32438" ht="15.75" customHeight="1"/>
    <row r="32440" ht="15.75" customHeight="1"/>
    <row r="32442" ht="15.75" customHeight="1"/>
    <row r="32444" ht="15.75" customHeight="1"/>
    <row r="32446" ht="15.75" customHeight="1"/>
    <row r="32448" ht="15.75" customHeight="1"/>
    <row r="32450" ht="15.75" customHeight="1"/>
    <row r="32452" ht="15.75" customHeight="1"/>
    <row r="32454" ht="15.75" customHeight="1"/>
    <row r="32456" ht="15.75" customHeight="1"/>
    <row r="32458" ht="15.75" customHeight="1"/>
    <row r="32460" ht="15.75" customHeight="1"/>
    <row r="32462" ht="15.75" customHeight="1"/>
    <row r="32464" ht="15.75" customHeight="1"/>
    <row r="32466" ht="15.75" customHeight="1"/>
    <row r="32468" ht="15.75" customHeight="1"/>
    <row r="32470" ht="15.75" customHeight="1"/>
    <row r="32472" ht="15.75" customHeight="1"/>
    <row r="32474" ht="15.75" customHeight="1"/>
    <row r="32476" ht="15.75" customHeight="1"/>
    <row r="32478" ht="15.75" customHeight="1"/>
    <row r="32480" ht="15.75" customHeight="1"/>
    <row r="32482" ht="15.75" customHeight="1"/>
    <row r="32484" ht="15.75" customHeight="1"/>
    <row r="32486" ht="15.75" customHeight="1"/>
    <row r="32488" ht="15.75" customHeight="1"/>
    <row r="32490" ht="15.75" customHeight="1"/>
    <row r="32492" ht="15.75" customHeight="1"/>
    <row r="32494" ht="15.75" customHeight="1"/>
    <row r="32496" ht="15.75" customHeight="1"/>
    <row r="32498" ht="15.75" customHeight="1"/>
    <row r="32500" ht="15.75" customHeight="1"/>
    <row r="32502" ht="15.75" customHeight="1"/>
    <row r="32504" ht="15.75" customHeight="1"/>
    <row r="32506" ht="15.75" customHeight="1"/>
    <row r="32508" ht="15.75" customHeight="1"/>
    <row r="32510" ht="15.75" customHeight="1"/>
    <row r="32512" ht="15.75" customHeight="1"/>
    <row r="32514" ht="15.75" customHeight="1"/>
    <row r="32516" ht="15.75" customHeight="1"/>
    <row r="32518" ht="15.75" customHeight="1"/>
    <row r="32520" ht="15.75" customHeight="1"/>
    <row r="32522" ht="15.75" customHeight="1"/>
    <row r="32524" ht="15.75" customHeight="1"/>
    <row r="32526" ht="15.75" customHeight="1"/>
    <row r="32528" ht="15.75" customHeight="1"/>
    <row r="32530" ht="15.75" customHeight="1"/>
    <row r="32532" ht="15.75" customHeight="1"/>
    <row r="32534" ht="15.75" customHeight="1"/>
    <row r="32536" ht="15.75" customHeight="1"/>
    <row r="32538" ht="15.75" customHeight="1"/>
    <row r="32540" ht="15.75" customHeight="1"/>
    <row r="32542" ht="15.75" customHeight="1"/>
    <row r="32544" ht="15.75" customHeight="1"/>
    <row r="32546" ht="15.75" customHeight="1"/>
    <row r="32548" ht="15.75" customHeight="1"/>
    <row r="32550" ht="15.75" customHeight="1"/>
    <row r="32552" ht="15.75" customHeight="1"/>
    <row r="32554" ht="15.75" customHeight="1"/>
    <row r="32556" ht="15.75" customHeight="1"/>
    <row r="32558" ht="15.75" customHeight="1"/>
    <row r="32560" ht="15.75" customHeight="1"/>
    <row r="32562" ht="15.75" customHeight="1"/>
    <row r="32564" ht="15.75" customHeight="1"/>
    <row r="32566" ht="15.75" customHeight="1"/>
    <row r="32568" ht="15.75" customHeight="1"/>
    <row r="32570" ht="15.75" customHeight="1"/>
    <row r="32572" ht="15.75" customHeight="1"/>
    <row r="32574" ht="15.75" customHeight="1"/>
    <row r="32576" ht="15.75" customHeight="1"/>
    <row r="32578" ht="15.75" customHeight="1"/>
    <row r="32580" ht="15.75" customHeight="1"/>
    <row r="32582" ht="15.75" customHeight="1"/>
    <row r="32584" ht="15.75" customHeight="1"/>
    <row r="32586" ht="15.75" customHeight="1"/>
    <row r="32588" ht="15.75" customHeight="1"/>
    <row r="32590" ht="15.75" customHeight="1"/>
    <row r="32592" ht="15.75" customHeight="1"/>
    <row r="32594" ht="15.75" customHeight="1"/>
    <row r="32596" ht="15.75" customHeight="1"/>
    <row r="32598" ht="15.75" customHeight="1"/>
    <row r="32600" ht="15.75" customHeight="1"/>
    <row r="32602" ht="15.75" customHeight="1"/>
    <row r="32604" ht="15.75" customHeight="1"/>
    <row r="32606" ht="15.75" customHeight="1"/>
    <row r="32608" ht="15.75" customHeight="1"/>
    <row r="32610" ht="15.75" customHeight="1"/>
    <row r="32612" ht="15.75" customHeight="1"/>
    <row r="32614" ht="15.75" customHeight="1"/>
    <row r="32616" ht="15.75" customHeight="1"/>
    <row r="32618" ht="15.75" customHeight="1"/>
    <row r="32620" ht="15.75" customHeight="1"/>
    <row r="32622" ht="15.75" customHeight="1"/>
    <row r="32624" ht="15.75" customHeight="1"/>
    <row r="32626" ht="15.75" customHeight="1"/>
    <row r="32628" ht="15.75" customHeight="1"/>
    <row r="32630" ht="15.75" customHeight="1"/>
    <row r="32632" ht="15.75" customHeight="1"/>
    <row r="32634" ht="15.75" customHeight="1"/>
    <row r="32636" ht="15.75" customHeight="1"/>
    <row r="32638" ht="15.75" customHeight="1"/>
    <row r="32640" ht="15.75" customHeight="1"/>
    <row r="32642" ht="15.75" customHeight="1"/>
    <row r="32644" ht="15.75" customHeight="1"/>
    <row r="32646" ht="15.75" customHeight="1"/>
    <row r="32648" ht="15.75" customHeight="1"/>
    <row r="32650" ht="15.75" customHeight="1"/>
    <row r="32652" ht="15.75" customHeight="1"/>
    <row r="32654" ht="15.75" customHeight="1"/>
    <row r="32656" ht="15.75" customHeight="1"/>
    <row r="32658" ht="15.75" customHeight="1"/>
    <row r="32660" ht="15.75" customHeight="1"/>
    <row r="32662" ht="15.75" customHeight="1"/>
    <row r="32664" ht="15.75" customHeight="1"/>
    <row r="32666" ht="15.75" customHeight="1"/>
    <row r="32668" ht="15.75" customHeight="1"/>
    <row r="32670" ht="15.75" customHeight="1"/>
    <row r="32672" ht="15.75" customHeight="1"/>
    <row r="32674" ht="15.75" customHeight="1"/>
    <row r="32676" ht="15.75" customHeight="1"/>
    <row r="32678" ht="15.75" customHeight="1"/>
    <row r="32680" ht="15.75" customHeight="1"/>
    <row r="32682" ht="15.75" customHeight="1"/>
    <row r="32684" ht="15.75" customHeight="1"/>
    <row r="32686" ht="15.75" customHeight="1"/>
    <row r="32688" ht="15.75" customHeight="1"/>
    <row r="32690" ht="15.75" customHeight="1"/>
    <row r="32692" ht="15.75" customHeight="1"/>
    <row r="32694" ht="15.75" customHeight="1"/>
    <row r="32696" ht="15.75" customHeight="1"/>
    <row r="32698" ht="15.75" customHeight="1"/>
    <row r="32700" ht="15.75" customHeight="1"/>
    <row r="32702" ht="15.75" customHeight="1"/>
    <row r="32704" ht="15.75" customHeight="1"/>
    <row r="32706" ht="15.75" customHeight="1"/>
    <row r="32708" ht="15.75" customHeight="1"/>
    <row r="32710" ht="15.75" customHeight="1"/>
    <row r="32712" ht="15.75" customHeight="1"/>
    <row r="32714" ht="15.75" customHeight="1"/>
    <row r="32716" ht="15.75" customHeight="1"/>
    <row r="32718" ht="15.75" customHeight="1"/>
    <row r="32720" ht="15.75" customHeight="1"/>
    <row r="32722" ht="15.75" customHeight="1"/>
    <row r="32724" ht="15.75" customHeight="1"/>
    <row r="32726" ht="15.75" customHeight="1"/>
    <row r="32728" ht="15.75" customHeight="1"/>
    <row r="32730" ht="15.75" customHeight="1"/>
    <row r="32732" ht="15.75" customHeight="1"/>
    <row r="32734" ht="15.75" customHeight="1"/>
    <row r="32736" ht="15.75" customHeight="1"/>
    <row r="32738" ht="15.75" customHeight="1"/>
    <row r="32740" ht="15.75" customHeight="1"/>
    <row r="32742" ht="15.75" customHeight="1"/>
    <row r="32744" ht="15.75" customHeight="1"/>
    <row r="32746" ht="15.75" customHeight="1"/>
    <row r="32748" ht="15.75" customHeight="1"/>
    <row r="32750" ht="15.75" customHeight="1"/>
    <row r="32752" ht="15.75" customHeight="1"/>
    <row r="32754" ht="15.75" customHeight="1"/>
    <row r="32756" ht="15.75" customHeight="1"/>
    <row r="32758" ht="15.75" customHeight="1"/>
    <row r="32760" ht="15.75" customHeight="1"/>
    <row r="32762" ht="15.75" customHeight="1"/>
    <row r="32764" ht="15.75" customHeight="1"/>
    <row r="32766" ht="15.75" customHeight="1"/>
    <row r="32768" ht="15.75" customHeight="1"/>
    <row r="32770" ht="15.75" customHeight="1"/>
    <row r="32772" ht="15.75" customHeight="1"/>
    <row r="32774" ht="15.75" customHeight="1"/>
    <row r="32776" ht="15.75" customHeight="1"/>
    <row r="32778" ht="15.75" customHeight="1"/>
    <row r="32780" ht="15.75" customHeight="1"/>
    <row r="32782" ht="15.75" customHeight="1"/>
    <row r="32784" ht="15.75" customHeight="1"/>
    <row r="32786" ht="15.75" customHeight="1"/>
    <row r="32788" ht="15.75" customHeight="1"/>
    <row r="32790" ht="15.75" customHeight="1"/>
    <row r="32792" ht="15.75" customHeight="1"/>
    <row r="32794" ht="15.75" customHeight="1"/>
    <row r="32796" ht="15.75" customHeight="1"/>
    <row r="32798" ht="15.75" customHeight="1"/>
    <row r="32800" ht="15.75" customHeight="1"/>
    <row r="32802" ht="15.75" customHeight="1"/>
    <row r="32804" ht="15.75" customHeight="1"/>
    <row r="32806" ht="15.75" customHeight="1"/>
    <row r="32808" ht="15.75" customHeight="1"/>
    <row r="32810" ht="15.75" customHeight="1"/>
    <row r="32812" ht="15.75" customHeight="1"/>
    <row r="32814" ht="15.75" customHeight="1"/>
    <row r="32816" ht="15.75" customHeight="1"/>
    <row r="32818" ht="15.75" customHeight="1"/>
    <row r="32820" ht="15.75" customHeight="1"/>
    <row r="32822" ht="15.75" customHeight="1"/>
    <row r="32824" ht="15.75" customHeight="1"/>
    <row r="32826" ht="15.75" customHeight="1"/>
    <row r="32828" ht="15.75" customHeight="1"/>
    <row r="32830" ht="15.75" customHeight="1"/>
    <row r="32832" ht="15.75" customHeight="1"/>
    <row r="32834" ht="15.75" customHeight="1"/>
    <row r="32836" ht="15.75" customHeight="1"/>
    <row r="32838" ht="15.75" customHeight="1"/>
    <row r="32840" ht="15.75" customHeight="1"/>
    <row r="32842" ht="15.75" customHeight="1"/>
    <row r="32844" ht="15.75" customHeight="1"/>
    <row r="32846" ht="15.75" customHeight="1"/>
    <row r="32848" ht="15.75" customHeight="1"/>
    <row r="32850" ht="15.75" customHeight="1"/>
    <row r="32852" ht="15.75" customHeight="1"/>
    <row r="32854" ht="15.75" customHeight="1"/>
    <row r="32856" ht="15.75" customHeight="1"/>
    <row r="32858" ht="15.75" customHeight="1"/>
    <row r="32860" ht="15.75" customHeight="1"/>
    <row r="32862" ht="15.75" customHeight="1"/>
    <row r="32864" ht="15.75" customHeight="1"/>
    <row r="32866" ht="15.75" customHeight="1"/>
    <row r="32868" ht="15.75" customHeight="1"/>
    <row r="32870" ht="15.75" customHeight="1"/>
    <row r="32872" ht="15.75" customHeight="1"/>
    <row r="32874" ht="15.75" customHeight="1"/>
    <row r="32876" ht="15.75" customHeight="1"/>
    <row r="32878" ht="15.75" customHeight="1"/>
    <row r="32880" ht="15.75" customHeight="1"/>
    <row r="32882" ht="15.75" customHeight="1"/>
    <row r="32884" ht="15.75" customHeight="1"/>
    <row r="32886" ht="15.75" customHeight="1"/>
    <row r="32888" ht="15.75" customHeight="1"/>
    <row r="32890" ht="15.75" customHeight="1"/>
    <row r="32892" ht="15.75" customHeight="1"/>
    <row r="32894" ht="15.75" customHeight="1"/>
    <row r="32896" ht="15.75" customHeight="1"/>
    <row r="32898" ht="15.75" customHeight="1"/>
    <row r="32900" ht="15.75" customHeight="1"/>
    <row r="32902" ht="15.75" customHeight="1"/>
    <row r="32904" ht="15.75" customHeight="1"/>
    <row r="32906" ht="15.75" customHeight="1"/>
    <row r="32908" ht="15.75" customHeight="1"/>
    <row r="32910" ht="15.75" customHeight="1"/>
    <row r="32912" ht="15.75" customHeight="1"/>
    <row r="32914" ht="15.75" customHeight="1"/>
    <row r="32916" ht="15.75" customHeight="1"/>
    <row r="32918" ht="15.75" customHeight="1"/>
    <row r="32920" ht="15.75" customHeight="1"/>
    <row r="32922" ht="15.75" customHeight="1"/>
    <row r="32924" ht="15.75" customHeight="1"/>
    <row r="32926" ht="15.75" customHeight="1"/>
    <row r="32928" ht="15.75" customHeight="1"/>
    <row r="32930" ht="15.75" customHeight="1"/>
    <row r="32932" ht="15.75" customHeight="1"/>
    <row r="32934" ht="15.75" customHeight="1"/>
    <row r="32936" ht="15.75" customHeight="1"/>
    <row r="32938" ht="15.75" customHeight="1"/>
    <row r="32940" ht="15.75" customHeight="1"/>
    <row r="32942" ht="15.75" customHeight="1"/>
    <row r="32944" ht="15.75" customHeight="1"/>
    <row r="32946" ht="15.75" customHeight="1"/>
    <row r="32948" ht="15.75" customHeight="1"/>
    <row r="32950" ht="15.75" customHeight="1"/>
    <row r="32952" ht="15.75" customHeight="1"/>
    <row r="32954" ht="15.75" customHeight="1"/>
    <row r="32956" ht="15.75" customHeight="1"/>
    <row r="32958" ht="15.75" customHeight="1"/>
    <row r="32960" ht="15.75" customHeight="1"/>
    <row r="32962" ht="15.75" customHeight="1"/>
    <row r="32964" ht="15.75" customHeight="1"/>
    <row r="32966" ht="15.75" customHeight="1"/>
    <row r="32968" ht="15.75" customHeight="1"/>
    <row r="32970" ht="15.75" customHeight="1"/>
    <row r="32972" ht="15.75" customHeight="1"/>
    <row r="32974" ht="15.75" customHeight="1"/>
    <row r="32976" ht="15.75" customHeight="1"/>
    <row r="32978" ht="15.75" customHeight="1"/>
    <row r="32980" ht="15.75" customHeight="1"/>
    <row r="32982" ht="15.75" customHeight="1"/>
    <row r="32984" ht="15.75" customHeight="1"/>
    <row r="32986" ht="15.75" customHeight="1"/>
    <row r="32988" ht="15.75" customHeight="1"/>
    <row r="32990" ht="15.75" customHeight="1"/>
    <row r="32992" ht="15.75" customHeight="1"/>
    <row r="32994" ht="15.75" customHeight="1"/>
    <row r="32996" ht="15.75" customHeight="1"/>
    <row r="32998" ht="15.75" customHeight="1"/>
    <row r="33000" ht="15.75" customHeight="1"/>
    <row r="33002" ht="15.75" customHeight="1"/>
    <row r="33004" ht="15.75" customHeight="1"/>
    <row r="33006" ht="15.75" customHeight="1"/>
    <row r="33008" ht="15.75" customHeight="1"/>
    <row r="33010" ht="15.75" customHeight="1"/>
    <row r="33012" ht="15.75" customHeight="1"/>
    <row r="33014" ht="15.75" customHeight="1"/>
    <row r="33016" ht="15.75" customHeight="1"/>
    <row r="33018" ht="15.75" customHeight="1"/>
    <row r="33020" ht="15.75" customHeight="1"/>
    <row r="33022" ht="15.75" customHeight="1"/>
    <row r="33024" ht="15.75" customHeight="1"/>
    <row r="33026" ht="15.75" customHeight="1"/>
    <row r="33028" ht="15.75" customHeight="1"/>
    <row r="33030" ht="15.75" customHeight="1"/>
    <row r="33032" ht="15.75" customHeight="1"/>
    <row r="33034" ht="15.75" customHeight="1"/>
    <row r="33036" ht="15.75" customHeight="1"/>
    <row r="33038" ht="15.75" customHeight="1"/>
    <row r="33040" ht="15.75" customHeight="1"/>
    <row r="33042" ht="15.75" customHeight="1"/>
    <row r="33044" ht="15.75" customHeight="1"/>
    <row r="33046" ht="15.75" customHeight="1"/>
    <row r="33048" ht="15.75" customHeight="1"/>
    <row r="33050" ht="15.75" customHeight="1"/>
    <row r="33052" ht="15.75" customHeight="1"/>
    <row r="33054" ht="15.75" customHeight="1"/>
    <row r="33056" ht="15.75" customHeight="1"/>
    <row r="33058" ht="15.75" customHeight="1"/>
    <row r="33060" ht="15.75" customHeight="1"/>
    <row r="33062" ht="15.75" customHeight="1"/>
    <row r="33064" ht="15.75" customHeight="1"/>
    <row r="33066" ht="15.75" customHeight="1"/>
    <row r="33068" ht="15.75" customHeight="1"/>
    <row r="33070" ht="15.75" customHeight="1"/>
    <row r="33072" ht="15.75" customHeight="1"/>
    <row r="33074" ht="15.75" customHeight="1"/>
    <row r="33076" ht="15.75" customHeight="1"/>
    <row r="33078" ht="15.75" customHeight="1"/>
    <row r="33080" ht="15.75" customHeight="1"/>
    <row r="33082" ht="15.75" customHeight="1"/>
    <row r="33084" ht="15.75" customHeight="1"/>
    <row r="33086" ht="15.75" customHeight="1"/>
    <row r="33088" ht="15.75" customHeight="1"/>
    <row r="33090" ht="15.75" customHeight="1"/>
    <row r="33092" ht="15.75" customHeight="1"/>
    <row r="33094" ht="15.75" customHeight="1"/>
    <row r="33096" ht="15.75" customHeight="1"/>
    <row r="33098" ht="15.75" customHeight="1"/>
    <row r="33100" ht="15.75" customHeight="1"/>
    <row r="33102" ht="15.75" customHeight="1"/>
    <row r="33104" ht="15.75" customHeight="1"/>
    <row r="33106" ht="15.75" customHeight="1"/>
    <row r="33108" ht="15.75" customHeight="1"/>
    <row r="33110" ht="15.75" customHeight="1"/>
    <row r="33112" ht="15.75" customHeight="1"/>
    <row r="33114" ht="15.75" customHeight="1"/>
    <row r="33116" ht="15.75" customHeight="1"/>
    <row r="33118" ht="15.75" customHeight="1"/>
    <row r="33120" ht="15.75" customHeight="1"/>
    <row r="33122" ht="15.75" customHeight="1"/>
    <row r="33124" ht="15.75" customHeight="1"/>
    <row r="33126" ht="15.75" customHeight="1"/>
    <row r="33128" ht="15.75" customHeight="1"/>
    <row r="33130" ht="15.75" customHeight="1"/>
    <row r="33132" ht="15.75" customHeight="1"/>
    <row r="33134" ht="15.75" customHeight="1"/>
    <row r="33136" ht="15.75" customHeight="1"/>
    <row r="33138" ht="15.75" customHeight="1"/>
    <row r="33140" ht="15.75" customHeight="1"/>
    <row r="33142" ht="15.75" customHeight="1"/>
    <row r="33144" ht="15.75" customHeight="1"/>
    <row r="33146" ht="15.75" customHeight="1"/>
    <row r="33148" ht="15.75" customHeight="1"/>
    <row r="33150" ht="15.75" customHeight="1"/>
    <row r="33152" ht="15.75" customHeight="1"/>
    <row r="33154" ht="15.75" customHeight="1"/>
    <row r="33156" ht="15.75" customHeight="1"/>
    <row r="33158" ht="15.75" customHeight="1"/>
    <row r="33160" ht="15.75" customHeight="1"/>
    <row r="33162" ht="15.75" customHeight="1"/>
    <row r="33164" ht="15.75" customHeight="1"/>
    <row r="33166" ht="15.75" customHeight="1"/>
    <row r="33168" ht="15.75" customHeight="1"/>
    <row r="33170" ht="15.75" customHeight="1"/>
    <row r="33172" ht="15.75" customHeight="1"/>
    <row r="33174" ht="15.75" customHeight="1"/>
    <row r="33176" ht="15.75" customHeight="1"/>
    <row r="33178" ht="15.75" customHeight="1"/>
    <row r="33180" ht="15.75" customHeight="1"/>
    <row r="33182" ht="15.75" customHeight="1"/>
    <row r="33184" ht="15.75" customHeight="1"/>
    <row r="33186" ht="15.75" customHeight="1"/>
    <row r="33188" ht="15.75" customHeight="1"/>
    <row r="33190" ht="15.75" customHeight="1"/>
    <row r="33192" ht="15.75" customHeight="1"/>
    <row r="33194" ht="15.75" customHeight="1"/>
    <row r="33196" ht="15.75" customHeight="1"/>
    <row r="33198" ht="15.75" customHeight="1"/>
    <row r="33200" ht="15.75" customHeight="1"/>
    <row r="33202" ht="15.75" customHeight="1"/>
    <row r="33204" ht="15.75" customHeight="1"/>
    <row r="33206" ht="15.75" customHeight="1"/>
    <row r="33208" ht="15.75" customHeight="1"/>
    <row r="33210" ht="15.75" customHeight="1"/>
    <row r="33212" ht="15.75" customHeight="1"/>
    <row r="33214" ht="15.75" customHeight="1"/>
    <row r="33216" ht="15.75" customHeight="1"/>
    <row r="33218" ht="15.75" customHeight="1"/>
    <row r="33220" ht="15.75" customHeight="1"/>
    <row r="33222" ht="15.75" customHeight="1"/>
    <row r="33224" ht="15.75" customHeight="1"/>
    <row r="33226" ht="15.75" customHeight="1"/>
    <row r="33228" ht="15.75" customHeight="1"/>
    <row r="33230" ht="15.75" customHeight="1"/>
    <row r="33232" ht="15.75" customHeight="1"/>
    <row r="33234" ht="15.75" customHeight="1"/>
    <row r="33236" ht="15.75" customHeight="1"/>
    <row r="33238" ht="15.75" customHeight="1"/>
    <row r="33240" ht="15.75" customHeight="1"/>
    <row r="33242" ht="15.75" customHeight="1"/>
    <row r="33244" ht="15.75" customHeight="1"/>
    <row r="33246" ht="15.75" customHeight="1"/>
    <row r="33248" ht="15.75" customHeight="1"/>
    <row r="33250" ht="15.75" customHeight="1"/>
    <row r="33252" ht="15.75" customHeight="1"/>
    <row r="33254" ht="15.75" customHeight="1"/>
    <row r="33256" ht="15.75" customHeight="1"/>
    <row r="33258" ht="15.75" customHeight="1"/>
    <row r="33260" ht="15.75" customHeight="1"/>
    <row r="33262" ht="15.75" customHeight="1"/>
    <row r="33264" ht="15.75" customHeight="1"/>
    <row r="33266" ht="15.75" customHeight="1"/>
    <row r="33268" ht="15.75" customHeight="1"/>
    <row r="33270" ht="15.75" customHeight="1"/>
    <row r="33272" ht="15.75" customHeight="1"/>
    <row r="33274" ht="15.75" customHeight="1"/>
    <row r="33276" ht="15.75" customHeight="1"/>
    <row r="33278" ht="15.75" customHeight="1"/>
    <row r="33280" ht="15.75" customHeight="1"/>
    <row r="33282" ht="15.75" customHeight="1"/>
    <row r="33284" ht="15.75" customHeight="1"/>
    <row r="33286" ht="15.75" customHeight="1"/>
    <row r="33288" ht="15.75" customHeight="1"/>
    <row r="33290" ht="15.75" customHeight="1"/>
    <row r="33292" ht="15.75" customHeight="1"/>
    <row r="33294" ht="15.75" customHeight="1"/>
    <row r="33296" ht="15.75" customHeight="1"/>
    <row r="33298" ht="15.75" customHeight="1"/>
    <row r="33300" ht="15.75" customHeight="1"/>
    <row r="33302" ht="15.75" customHeight="1"/>
    <row r="33304" ht="15.75" customHeight="1"/>
    <row r="33306" ht="15.75" customHeight="1"/>
    <row r="33308" ht="15.75" customHeight="1"/>
    <row r="33310" ht="15.75" customHeight="1"/>
    <row r="33312" ht="15.75" customHeight="1"/>
    <row r="33314" ht="15.75" customHeight="1"/>
    <row r="33316" ht="15.75" customHeight="1"/>
    <row r="33318" ht="15.75" customHeight="1"/>
    <row r="33320" ht="15.75" customHeight="1"/>
    <row r="33322" ht="15.75" customHeight="1"/>
    <row r="33324" ht="15.75" customHeight="1"/>
    <row r="33326" ht="15.75" customHeight="1"/>
    <row r="33328" ht="15.75" customHeight="1"/>
    <row r="33330" ht="15.75" customHeight="1"/>
    <row r="33332" ht="15.75" customHeight="1"/>
    <row r="33334" ht="15.75" customHeight="1"/>
    <row r="33336" ht="15.75" customHeight="1"/>
    <row r="33338" ht="15.75" customHeight="1"/>
    <row r="33340" ht="15.75" customHeight="1"/>
    <row r="33342" ht="15.75" customHeight="1"/>
    <row r="33344" ht="15.75" customHeight="1"/>
    <row r="33346" ht="15.75" customHeight="1"/>
    <row r="33348" ht="15.75" customHeight="1"/>
    <row r="33350" ht="15.75" customHeight="1"/>
    <row r="33352" ht="15.75" customHeight="1"/>
    <row r="33354" ht="15.75" customHeight="1"/>
    <row r="33356" ht="15.75" customHeight="1"/>
    <row r="33358" ht="15.75" customHeight="1"/>
    <row r="33360" ht="15.75" customHeight="1"/>
    <row r="33362" ht="15.75" customHeight="1"/>
    <row r="33364" ht="15.75" customHeight="1"/>
    <row r="33366" ht="15.75" customHeight="1"/>
    <row r="33368" ht="15.75" customHeight="1"/>
    <row r="33370" ht="15.75" customHeight="1"/>
    <row r="33372" ht="15.75" customHeight="1"/>
    <row r="33374" ht="15.75" customHeight="1"/>
    <row r="33376" ht="15.75" customHeight="1"/>
    <row r="33378" ht="15.75" customHeight="1"/>
    <row r="33380" ht="15.75" customHeight="1"/>
    <row r="33382" ht="15.75" customHeight="1"/>
    <row r="33384" ht="15.75" customHeight="1"/>
    <row r="33386" ht="15.75" customHeight="1"/>
    <row r="33388" ht="15.75" customHeight="1"/>
    <row r="33390" ht="15.75" customHeight="1"/>
    <row r="33392" ht="15.75" customHeight="1"/>
    <row r="33394" ht="15.75" customHeight="1"/>
    <row r="33396" ht="15.75" customHeight="1"/>
    <row r="33398" ht="15.75" customHeight="1"/>
    <row r="33400" ht="15.75" customHeight="1"/>
    <row r="33402" ht="15.75" customHeight="1"/>
    <row r="33404" ht="15.75" customHeight="1"/>
    <row r="33406" ht="15.75" customHeight="1"/>
    <row r="33408" ht="15.75" customHeight="1"/>
    <row r="33410" ht="15.75" customHeight="1"/>
    <row r="33412" ht="15.75" customHeight="1"/>
    <row r="33414" ht="15.75" customHeight="1"/>
    <row r="33416" ht="15.75" customHeight="1"/>
    <row r="33418" ht="15.75" customHeight="1"/>
    <row r="33420" ht="15.75" customHeight="1"/>
    <row r="33422" ht="15.75" customHeight="1"/>
    <row r="33424" ht="15.75" customHeight="1"/>
    <row r="33426" ht="15.75" customHeight="1"/>
    <row r="33428" ht="15.75" customHeight="1"/>
    <row r="33430" ht="15.75" customHeight="1"/>
    <row r="33432" ht="15.75" customHeight="1"/>
    <row r="33434" ht="15.75" customHeight="1"/>
    <row r="33436" ht="15.75" customHeight="1"/>
    <row r="33438" ht="15.75" customHeight="1"/>
    <row r="33440" ht="15.75" customHeight="1"/>
    <row r="33442" ht="15.75" customHeight="1"/>
    <row r="33444" ht="15.75" customHeight="1"/>
    <row r="33446" ht="15.75" customHeight="1"/>
    <row r="33448" ht="15.75" customHeight="1"/>
    <row r="33450" ht="15.75" customHeight="1"/>
    <row r="33452" ht="15.75" customHeight="1"/>
    <row r="33454" ht="15.75" customHeight="1"/>
    <row r="33456" ht="15.75" customHeight="1"/>
    <row r="33458" ht="15.75" customHeight="1"/>
    <row r="33460" ht="15.75" customHeight="1"/>
    <row r="33462" ht="15.75" customHeight="1"/>
    <row r="33464" ht="15.75" customHeight="1"/>
    <row r="33466" ht="15.75" customHeight="1"/>
    <row r="33468" ht="15.75" customHeight="1"/>
    <row r="33470" ht="15.75" customHeight="1"/>
    <row r="33472" ht="15.75" customHeight="1"/>
    <row r="33474" ht="15.75" customHeight="1"/>
    <row r="33476" ht="15.75" customHeight="1"/>
    <row r="33478" ht="15.75" customHeight="1"/>
    <row r="33480" ht="15.75" customHeight="1"/>
    <row r="33482" ht="15.75" customHeight="1"/>
    <row r="33484" ht="15.75" customHeight="1"/>
    <row r="33486" ht="15.75" customHeight="1"/>
    <row r="33488" ht="15.75" customHeight="1"/>
    <row r="33490" ht="15.75" customHeight="1"/>
    <row r="33492" ht="15.75" customHeight="1"/>
    <row r="33494" ht="15.75" customHeight="1"/>
    <row r="33496" ht="15.75" customHeight="1"/>
    <row r="33498" ht="15.75" customHeight="1"/>
    <row r="33500" ht="15.75" customHeight="1"/>
    <row r="33502" ht="15.75" customHeight="1"/>
    <row r="33504" ht="15.75" customHeight="1"/>
    <row r="33506" ht="15.75" customHeight="1"/>
    <row r="33508" ht="15.75" customHeight="1"/>
    <row r="33510" ht="15.75" customHeight="1"/>
    <row r="33512" ht="15.75" customHeight="1"/>
    <row r="33514" ht="15.75" customHeight="1"/>
    <row r="33516" ht="15.75" customHeight="1"/>
    <row r="33518" ht="15.75" customHeight="1"/>
    <row r="33520" ht="15.75" customHeight="1"/>
    <row r="33522" ht="15.75" customHeight="1"/>
    <row r="33524" ht="15.75" customHeight="1"/>
    <row r="33526" ht="15.75" customHeight="1"/>
    <row r="33528" ht="15.75" customHeight="1"/>
    <row r="33530" ht="15.75" customHeight="1"/>
    <row r="33532" ht="15.75" customHeight="1"/>
    <row r="33534" ht="15.75" customHeight="1"/>
    <row r="33536" ht="15.75" customHeight="1"/>
    <row r="33538" ht="15.75" customHeight="1"/>
    <row r="33540" ht="15.75" customHeight="1"/>
    <row r="33542" ht="15.75" customHeight="1"/>
    <row r="33544" ht="15.75" customHeight="1"/>
    <row r="33546" ht="15.75" customHeight="1"/>
    <row r="33548" ht="15.75" customHeight="1"/>
    <row r="33550" ht="15.75" customHeight="1"/>
    <row r="33552" ht="15.75" customHeight="1"/>
    <row r="33554" ht="15.75" customHeight="1"/>
    <row r="33556" ht="15.75" customHeight="1"/>
    <row r="33558" ht="15.75" customHeight="1"/>
    <row r="33560" ht="15.75" customHeight="1"/>
    <row r="33562" ht="15.75" customHeight="1"/>
    <row r="33564" ht="15.75" customHeight="1"/>
    <row r="33566" ht="15.75" customHeight="1"/>
    <row r="33568" ht="15.75" customHeight="1"/>
    <row r="33570" ht="15.75" customHeight="1"/>
    <row r="33572" ht="15.75" customHeight="1"/>
    <row r="33574" ht="15.75" customHeight="1"/>
    <row r="33576" ht="15.75" customHeight="1"/>
    <row r="33578" ht="15.75" customHeight="1"/>
    <row r="33580" ht="15.75" customHeight="1"/>
    <row r="33582" ht="15.75" customHeight="1"/>
    <row r="33584" ht="15.75" customHeight="1"/>
    <row r="33586" ht="15.75" customHeight="1"/>
    <row r="33588" ht="15.75" customHeight="1"/>
    <row r="33590" ht="15.75" customHeight="1"/>
    <row r="33592" ht="15.75" customHeight="1"/>
    <row r="33594" ht="15.75" customHeight="1"/>
    <row r="33596" ht="15.75" customHeight="1"/>
    <row r="33598" ht="15.75" customHeight="1"/>
    <row r="33600" ht="15.75" customHeight="1"/>
    <row r="33602" ht="15.75" customHeight="1"/>
    <row r="33604" ht="15.75" customHeight="1"/>
    <row r="33606" ht="15.75" customHeight="1"/>
    <row r="33608" ht="15.75" customHeight="1"/>
    <row r="33610" ht="15.75" customHeight="1"/>
    <row r="33612" ht="15.75" customHeight="1"/>
    <row r="33614" ht="15.75" customHeight="1"/>
    <row r="33616" ht="15.75" customHeight="1"/>
    <row r="33618" ht="15.75" customHeight="1"/>
    <row r="33620" ht="15.75" customHeight="1"/>
    <row r="33622" ht="15.75" customHeight="1"/>
    <row r="33624" ht="15.75" customHeight="1"/>
    <row r="33626" ht="15.75" customHeight="1"/>
    <row r="33628" ht="15.75" customHeight="1"/>
    <row r="33630" ht="15.75" customHeight="1"/>
    <row r="33632" ht="15.75" customHeight="1"/>
    <row r="33634" ht="15.75" customHeight="1"/>
    <row r="33636" ht="15.75" customHeight="1"/>
    <row r="33638" ht="15.75" customHeight="1"/>
    <row r="33640" ht="15.75" customHeight="1"/>
    <row r="33642" ht="15.75" customHeight="1"/>
    <row r="33644" ht="15.75" customHeight="1"/>
    <row r="33646" ht="15.75" customHeight="1"/>
    <row r="33648" ht="15.75" customHeight="1"/>
    <row r="33650" ht="15.75" customHeight="1"/>
    <row r="33652" ht="15.75" customHeight="1"/>
    <row r="33654" ht="15.75" customHeight="1"/>
    <row r="33656" ht="15.75" customHeight="1"/>
    <row r="33658" ht="15.75" customHeight="1"/>
    <row r="33660" ht="15.75" customHeight="1"/>
    <row r="33662" ht="15.75" customHeight="1"/>
    <row r="33664" ht="15.75" customHeight="1"/>
    <row r="33666" ht="15.75" customHeight="1"/>
    <row r="33668" ht="15.75" customHeight="1"/>
    <row r="33670" ht="15.75" customHeight="1"/>
    <row r="33672" ht="15.75" customHeight="1"/>
    <row r="33674" ht="15.75" customHeight="1"/>
    <row r="33676" ht="15.75" customHeight="1"/>
    <row r="33678" ht="15.75" customHeight="1"/>
    <row r="33680" ht="15.75" customHeight="1"/>
    <row r="33682" ht="15.75" customHeight="1"/>
    <row r="33684" ht="15.75" customHeight="1"/>
    <row r="33686" ht="15.75" customHeight="1"/>
    <row r="33688" ht="15.75" customHeight="1"/>
    <row r="33690" ht="15.75" customHeight="1"/>
    <row r="33692" ht="15.75" customHeight="1"/>
    <row r="33694" ht="15.75" customHeight="1"/>
    <row r="33696" ht="15.75" customHeight="1"/>
    <row r="33698" ht="15.75" customHeight="1"/>
    <row r="33700" ht="15.75" customHeight="1"/>
    <row r="33702" ht="15.75" customHeight="1"/>
    <row r="33704" ht="15.75" customHeight="1"/>
    <row r="33706" ht="15.75" customHeight="1"/>
    <row r="33708" ht="15.75" customHeight="1"/>
    <row r="33710" ht="15.75" customHeight="1"/>
    <row r="33712" ht="15.75" customHeight="1"/>
    <row r="33714" ht="15.75" customHeight="1"/>
    <row r="33716" ht="15.75" customHeight="1"/>
    <row r="33718" ht="15.75" customHeight="1"/>
    <row r="33720" ht="15.75" customHeight="1"/>
    <row r="33722" ht="15.75" customHeight="1"/>
    <row r="33724" ht="15.75" customHeight="1"/>
    <row r="33726" ht="15.75" customHeight="1"/>
    <row r="33728" ht="15.75" customHeight="1"/>
    <row r="33730" ht="15.75" customHeight="1"/>
    <row r="33732" ht="15.75" customHeight="1"/>
    <row r="33734" ht="15.75" customHeight="1"/>
    <row r="33736" ht="15.75" customHeight="1"/>
    <row r="33738" ht="15.75" customHeight="1"/>
    <row r="33740" ht="15.75" customHeight="1"/>
    <row r="33742" ht="15.75" customHeight="1"/>
    <row r="33744" ht="15.75" customHeight="1"/>
    <row r="33746" ht="15.75" customHeight="1"/>
    <row r="33748" ht="15.75" customHeight="1"/>
    <row r="33750" ht="15.75" customHeight="1"/>
    <row r="33752" ht="15.75" customHeight="1"/>
    <row r="33754" ht="15.75" customHeight="1"/>
    <row r="33756" ht="15.75" customHeight="1"/>
    <row r="33758" ht="15.75" customHeight="1"/>
    <row r="33760" ht="15.75" customHeight="1"/>
    <row r="33762" ht="15.75" customHeight="1"/>
    <row r="33764" ht="15.75" customHeight="1"/>
    <row r="33766" ht="15.75" customHeight="1"/>
    <row r="33768" ht="15.75" customHeight="1"/>
    <row r="33770" ht="15.75" customHeight="1"/>
    <row r="33772" ht="15.75" customHeight="1"/>
    <row r="33774" ht="15.75" customHeight="1"/>
    <row r="33776" ht="15.75" customHeight="1"/>
    <row r="33778" ht="15.75" customHeight="1"/>
    <row r="33780" ht="15.75" customHeight="1"/>
    <row r="33782" ht="15.75" customHeight="1"/>
    <row r="33784" ht="15.75" customHeight="1"/>
    <row r="33786" ht="15.75" customHeight="1"/>
    <row r="33788" ht="15.75" customHeight="1"/>
    <row r="33790" ht="15.75" customHeight="1"/>
    <row r="33792" ht="15.75" customHeight="1"/>
    <row r="33794" ht="15.75" customHeight="1"/>
    <row r="33796" ht="15.75" customHeight="1"/>
    <row r="33798" ht="15.75" customHeight="1"/>
    <row r="33800" ht="15.75" customHeight="1"/>
    <row r="33802" ht="15.75" customHeight="1"/>
    <row r="33804" ht="15.75" customHeight="1"/>
    <row r="33806" ht="15.75" customHeight="1"/>
    <row r="33808" ht="15.75" customHeight="1"/>
    <row r="33810" ht="15.75" customHeight="1"/>
    <row r="33812" ht="15.75" customHeight="1"/>
    <row r="33814" ht="15.75" customHeight="1"/>
    <row r="33816" ht="15.75" customHeight="1"/>
    <row r="33818" ht="15.75" customHeight="1"/>
    <row r="33820" ht="15.75" customHeight="1"/>
    <row r="33822" ht="15.75" customHeight="1"/>
    <row r="33824" ht="15.75" customHeight="1"/>
    <row r="33826" ht="15.75" customHeight="1"/>
    <row r="33828" ht="15.75" customHeight="1"/>
    <row r="33830" ht="15.75" customHeight="1"/>
    <row r="33832" ht="15.75" customHeight="1"/>
    <row r="33834" ht="15.75" customHeight="1"/>
    <row r="33836" ht="15.75" customHeight="1"/>
    <row r="33838" ht="15.75" customHeight="1"/>
    <row r="33840" ht="15.75" customHeight="1"/>
    <row r="33842" ht="15.75" customHeight="1"/>
    <row r="33844" ht="15.75" customHeight="1"/>
    <row r="33846" ht="15.75" customHeight="1"/>
    <row r="33848" ht="15.75" customHeight="1"/>
    <row r="33850" ht="15.75" customHeight="1"/>
    <row r="33852" ht="15.75" customHeight="1"/>
    <row r="33854" ht="15.75" customHeight="1"/>
    <row r="33856" ht="15.75" customHeight="1"/>
    <row r="33858" ht="15.75" customHeight="1"/>
    <row r="33860" ht="15.75" customHeight="1"/>
    <row r="33862" ht="15.75" customHeight="1"/>
    <row r="33864" ht="15.75" customHeight="1"/>
    <row r="33866" ht="15.75" customHeight="1"/>
    <row r="33868" ht="15.75" customHeight="1"/>
    <row r="33870" ht="15.75" customHeight="1"/>
    <row r="33872" ht="15.75" customHeight="1"/>
    <row r="33874" ht="15.75" customHeight="1"/>
    <row r="33876" ht="15.75" customHeight="1"/>
    <row r="33878" ht="15.75" customHeight="1"/>
    <row r="33880" ht="15.75" customHeight="1"/>
    <row r="33882" ht="15.75" customHeight="1"/>
    <row r="33884" ht="15.75" customHeight="1"/>
    <row r="33886" ht="15.75" customHeight="1"/>
    <row r="33888" ht="15.75" customHeight="1"/>
    <row r="33890" ht="15.75" customHeight="1"/>
    <row r="33892" ht="15.75" customHeight="1"/>
    <row r="33894" ht="15.75" customHeight="1"/>
    <row r="33896" ht="15.75" customHeight="1"/>
    <row r="33898" ht="15.75" customHeight="1"/>
    <row r="33900" ht="15.75" customHeight="1"/>
    <row r="33902" ht="15.75" customHeight="1"/>
    <row r="33904" ht="15.75" customHeight="1"/>
    <row r="33906" ht="15.75" customHeight="1"/>
    <row r="33908" ht="15.75" customHeight="1"/>
    <row r="33910" ht="15.75" customHeight="1"/>
    <row r="33912" ht="15.75" customHeight="1"/>
    <row r="33914" ht="15.75" customHeight="1"/>
    <row r="33916" ht="15.75" customHeight="1"/>
    <row r="33918" ht="15.75" customHeight="1"/>
    <row r="33920" ht="15.75" customHeight="1"/>
    <row r="33922" ht="15.75" customHeight="1"/>
    <row r="33924" ht="15.75" customHeight="1"/>
    <row r="33926" ht="15.75" customHeight="1"/>
    <row r="33928" ht="15.75" customHeight="1"/>
    <row r="33930" ht="15.75" customHeight="1"/>
    <row r="33932" ht="15.75" customHeight="1"/>
    <row r="33934" ht="15.75" customHeight="1"/>
    <row r="33936" ht="15.75" customHeight="1"/>
    <row r="33938" ht="15.75" customHeight="1"/>
    <row r="33940" ht="15.75" customHeight="1"/>
    <row r="33942" ht="15.75" customHeight="1"/>
    <row r="33944" ht="15.75" customHeight="1"/>
    <row r="33946" ht="15.75" customHeight="1"/>
    <row r="33948" ht="15.75" customHeight="1"/>
    <row r="33950" ht="15.75" customHeight="1"/>
    <row r="33952" ht="15.75" customHeight="1"/>
    <row r="33954" ht="15.75" customHeight="1"/>
    <row r="33956" ht="15.75" customHeight="1"/>
    <row r="33958" ht="15.75" customHeight="1"/>
    <row r="33960" ht="15.75" customHeight="1"/>
    <row r="33962" ht="15.75" customHeight="1"/>
    <row r="33964" ht="15.75" customHeight="1"/>
    <row r="33966" ht="15.75" customHeight="1"/>
    <row r="33968" ht="15.75" customHeight="1"/>
    <row r="33970" ht="15.75" customHeight="1"/>
    <row r="33972" ht="15.75" customHeight="1"/>
    <row r="33974" ht="15.75" customHeight="1"/>
    <row r="33976" ht="15.75" customHeight="1"/>
    <row r="33978" ht="15.75" customHeight="1"/>
    <row r="33980" ht="15.75" customHeight="1"/>
    <row r="33982" ht="15.75" customHeight="1"/>
    <row r="33984" ht="15.75" customHeight="1"/>
    <row r="33986" ht="15.75" customHeight="1"/>
    <row r="33988" ht="15.75" customHeight="1"/>
    <row r="33990" ht="15.75" customHeight="1"/>
    <row r="33992" ht="15.75" customHeight="1"/>
    <row r="33994" ht="15.75" customHeight="1"/>
    <row r="33996" ht="15.75" customHeight="1"/>
    <row r="33998" ht="15.75" customHeight="1"/>
    <row r="34000" ht="15.75" customHeight="1"/>
    <row r="34002" ht="15.75" customHeight="1"/>
    <row r="34004" ht="15.75" customHeight="1"/>
    <row r="34006" ht="15.75" customHeight="1"/>
    <row r="34008" ht="15.75" customHeight="1"/>
    <row r="34010" ht="15.75" customHeight="1"/>
    <row r="34012" ht="15.75" customHeight="1"/>
    <row r="34014" ht="15.75" customHeight="1"/>
    <row r="34016" ht="15.75" customHeight="1"/>
    <row r="34018" ht="15.75" customHeight="1"/>
    <row r="34020" ht="15.75" customHeight="1"/>
    <row r="34022" ht="15.75" customHeight="1"/>
    <row r="34024" ht="15.75" customHeight="1"/>
    <row r="34026" ht="15.75" customHeight="1"/>
    <row r="34028" ht="15.75" customHeight="1"/>
    <row r="34030" ht="15.75" customHeight="1"/>
    <row r="34032" ht="15.75" customHeight="1"/>
    <row r="34034" ht="15.75" customHeight="1"/>
    <row r="34036" ht="15.75" customHeight="1"/>
    <row r="34038" ht="15.75" customHeight="1"/>
    <row r="34040" ht="15.75" customHeight="1"/>
    <row r="34042" ht="15.75" customHeight="1"/>
    <row r="34044" ht="15.75" customHeight="1"/>
    <row r="34046" ht="15.75" customHeight="1"/>
    <row r="34048" ht="15.75" customHeight="1"/>
    <row r="34050" ht="15.75" customHeight="1"/>
    <row r="34052" ht="15.75" customHeight="1"/>
    <row r="34054" ht="15.75" customHeight="1"/>
    <row r="34056" ht="15.75" customHeight="1"/>
    <row r="34058" ht="15.75" customHeight="1"/>
    <row r="34060" ht="15.75" customHeight="1"/>
    <row r="34062" ht="15.75" customHeight="1"/>
    <row r="34064" ht="15.75" customHeight="1"/>
    <row r="34066" ht="15.75" customHeight="1"/>
    <row r="34068" ht="15.75" customHeight="1"/>
    <row r="34070" ht="15.75" customHeight="1"/>
    <row r="34072" ht="15.75" customHeight="1"/>
    <row r="34074" ht="15.75" customHeight="1"/>
    <row r="34076" ht="15.75" customHeight="1"/>
    <row r="34078" ht="15.75" customHeight="1"/>
    <row r="34080" ht="15.75" customHeight="1"/>
    <row r="34082" ht="15.75" customHeight="1"/>
    <row r="34084" ht="15.75" customHeight="1"/>
    <row r="34086" ht="15.75" customHeight="1"/>
    <row r="34088" ht="15.75" customHeight="1"/>
    <row r="34090" ht="15.75" customHeight="1"/>
    <row r="34092" ht="15.75" customHeight="1"/>
    <row r="34094" ht="15.75" customHeight="1"/>
    <row r="34096" ht="15.75" customHeight="1"/>
    <row r="34098" ht="15.75" customHeight="1"/>
    <row r="34100" ht="15.75" customHeight="1"/>
    <row r="34102" ht="15.75" customHeight="1"/>
    <row r="34104" ht="15.75" customHeight="1"/>
    <row r="34106" ht="15.75" customHeight="1"/>
    <row r="34108" ht="15.75" customHeight="1"/>
    <row r="34110" ht="15.75" customHeight="1"/>
    <row r="34112" ht="15.75" customHeight="1"/>
    <row r="34114" ht="15.75" customHeight="1"/>
    <row r="34116" ht="15.75" customHeight="1"/>
    <row r="34118" ht="15.75" customHeight="1"/>
    <row r="34120" ht="15.75" customHeight="1"/>
    <row r="34122" ht="15.75" customHeight="1"/>
    <row r="34124" ht="15.75" customHeight="1"/>
    <row r="34126" ht="15.75" customHeight="1"/>
    <row r="34128" ht="15.75" customHeight="1"/>
    <row r="34130" ht="15.75" customHeight="1"/>
    <row r="34132" ht="15.75" customHeight="1"/>
    <row r="34134" ht="15.75" customHeight="1"/>
    <row r="34136" ht="15.75" customHeight="1"/>
    <row r="34138" ht="15.75" customHeight="1"/>
    <row r="34140" ht="15.75" customHeight="1"/>
    <row r="34142" ht="15.75" customHeight="1"/>
    <row r="34144" ht="15.75" customHeight="1"/>
    <row r="34146" ht="15.75" customHeight="1"/>
    <row r="34148" ht="15.75" customHeight="1"/>
    <row r="34150" ht="15.75" customHeight="1"/>
    <row r="34152" ht="15.75" customHeight="1"/>
    <row r="34154" ht="15.75" customHeight="1"/>
    <row r="34156" ht="15.75" customHeight="1"/>
    <row r="34158" ht="15.75" customHeight="1"/>
    <row r="34160" ht="15.75" customHeight="1"/>
    <row r="34162" ht="15.75" customHeight="1"/>
    <row r="34164" ht="15.75" customHeight="1"/>
    <row r="34166" ht="15.75" customHeight="1"/>
    <row r="34168" ht="15.75" customHeight="1"/>
    <row r="34170" ht="15.75" customHeight="1"/>
    <row r="34172" ht="15.75" customHeight="1"/>
    <row r="34174" ht="15.75" customHeight="1"/>
    <row r="34176" ht="15.75" customHeight="1"/>
    <row r="34178" ht="15.75" customHeight="1"/>
    <row r="34180" ht="15.75" customHeight="1"/>
    <row r="34182" ht="15.75" customHeight="1"/>
    <row r="34184" ht="15.75" customHeight="1"/>
    <row r="34186" ht="15.75" customHeight="1"/>
    <row r="34188" ht="15.75" customHeight="1"/>
    <row r="34190" ht="15.75" customHeight="1"/>
    <row r="34192" ht="15.75" customHeight="1"/>
    <row r="34194" ht="15.75" customHeight="1"/>
    <row r="34196" ht="15.75" customHeight="1"/>
    <row r="34198" ht="15.75" customHeight="1"/>
    <row r="34200" ht="15.75" customHeight="1"/>
    <row r="34202" ht="15.75" customHeight="1"/>
    <row r="34204" ht="15.75" customHeight="1"/>
    <row r="34206" ht="15.75" customHeight="1"/>
    <row r="34208" ht="15.75" customHeight="1"/>
    <row r="34210" ht="15.75" customHeight="1"/>
    <row r="34212" ht="15.75" customHeight="1"/>
    <row r="34214" ht="15.75" customHeight="1"/>
    <row r="34216" ht="15.75" customHeight="1"/>
    <row r="34218" ht="15.75" customHeight="1"/>
    <row r="34220" ht="15.75" customHeight="1"/>
    <row r="34222" ht="15.75" customHeight="1"/>
    <row r="34224" ht="15.75" customHeight="1"/>
    <row r="34226" ht="15.75" customHeight="1"/>
    <row r="34228" ht="15.75" customHeight="1"/>
    <row r="34230" ht="15.75" customHeight="1"/>
    <row r="34232" ht="15.75" customHeight="1"/>
    <row r="34234" ht="15.75" customHeight="1"/>
    <row r="34236" ht="15.75" customHeight="1"/>
    <row r="34238" ht="15.75" customHeight="1"/>
    <row r="34240" ht="15.75" customHeight="1"/>
    <row r="34242" ht="15.75" customHeight="1"/>
    <row r="34244" ht="15.75" customHeight="1"/>
    <row r="34246" ht="15.75" customHeight="1"/>
    <row r="34248" ht="15.75" customHeight="1"/>
    <row r="34250" ht="15.75" customHeight="1"/>
    <row r="34252" ht="15.75" customHeight="1"/>
    <row r="34254" ht="15.75" customHeight="1"/>
    <row r="34256" ht="15.75" customHeight="1"/>
    <row r="34258" ht="15.75" customHeight="1"/>
    <row r="34260" ht="15.75" customHeight="1"/>
    <row r="34262" ht="15.75" customHeight="1"/>
    <row r="34264" ht="15.75" customHeight="1"/>
    <row r="34266" ht="15.75" customHeight="1"/>
    <row r="34268" ht="15.75" customHeight="1"/>
    <row r="34270" ht="15.75" customHeight="1"/>
    <row r="34272" ht="15.75" customHeight="1"/>
    <row r="34274" ht="15.75" customHeight="1"/>
    <row r="34276" ht="15.75" customHeight="1"/>
    <row r="34278" ht="15.75" customHeight="1"/>
    <row r="34280" ht="15.75" customHeight="1"/>
    <row r="34282" ht="15.75" customHeight="1"/>
    <row r="34284" ht="15.75" customHeight="1"/>
    <row r="34286" ht="15.75" customHeight="1"/>
    <row r="34288" ht="15.75" customHeight="1"/>
    <row r="34290" ht="15.75" customHeight="1"/>
    <row r="34292" ht="15.75" customHeight="1"/>
    <row r="34294" ht="15.75" customHeight="1"/>
    <row r="34296" ht="15.75" customHeight="1"/>
    <row r="34298" ht="15.75" customHeight="1"/>
    <row r="34300" ht="15.75" customHeight="1"/>
    <row r="34302" ht="15.75" customHeight="1"/>
    <row r="34304" ht="15.75" customHeight="1"/>
    <row r="34306" ht="15.75" customHeight="1"/>
    <row r="34308" ht="15.75" customHeight="1"/>
    <row r="34310" ht="15.75" customHeight="1"/>
    <row r="34312" ht="15.75" customHeight="1"/>
    <row r="34314" ht="15.75" customHeight="1"/>
    <row r="34316" ht="15.75" customHeight="1"/>
    <row r="34318" ht="15.75" customHeight="1"/>
    <row r="34320" ht="15.75" customHeight="1"/>
    <row r="34322" ht="15.75" customHeight="1"/>
    <row r="34324" ht="15.75" customHeight="1"/>
    <row r="34326" ht="15.75" customHeight="1"/>
    <row r="34328" ht="15.75" customHeight="1"/>
    <row r="34330" ht="15.75" customHeight="1"/>
    <row r="34332" ht="15.75" customHeight="1"/>
    <row r="34334" ht="15.75" customHeight="1"/>
    <row r="34336" ht="15.75" customHeight="1"/>
    <row r="34338" ht="15.75" customHeight="1"/>
    <row r="34340" ht="15.75" customHeight="1"/>
    <row r="34342" ht="15.75" customHeight="1"/>
    <row r="34344" ht="15.75" customHeight="1"/>
    <row r="34346" ht="15.75" customHeight="1"/>
    <row r="34348" ht="15.75" customHeight="1"/>
    <row r="34350" ht="15.75" customHeight="1"/>
    <row r="34352" ht="15.75" customHeight="1"/>
    <row r="34354" ht="15.75" customHeight="1"/>
    <row r="34356" ht="15.75" customHeight="1"/>
    <row r="34358" ht="15.75" customHeight="1"/>
    <row r="34360" ht="15.75" customHeight="1"/>
    <row r="34362" ht="15.75" customHeight="1"/>
    <row r="34364" ht="15.75" customHeight="1"/>
    <row r="34366" ht="15.75" customHeight="1"/>
    <row r="34368" ht="15.75" customHeight="1"/>
    <row r="34370" ht="15.75" customHeight="1"/>
    <row r="34372" ht="15.75" customHeight="1"/>
    <row r="34374" ht="15.75" customHeight="1"/>
    <row r="34376" ht="15.75" customHeight="1"/>
    <row r="34378" ht="15.75" customHeight="1"/>
    <row r="34380" ht="15.75" customHeight="1"/>
    <row r="34382" ht="15.75" customHeight="1"/>
    <row r="34384" ht="15.75" customHeight="1"/>
    <row r="34386" ht="15.75" customHeight="1"/>
    <row r="34388" ht="15.75" customHeight="1"/>
    <row r="34390" ht="15.75" customHeight="1"/>
    <row r="34392" ht="15.75" customHeight="1"/>
    <row r="34394" ht="15.75" customHeight="1"/>
    <row r="34396" ht="15.75" customHeight="1"/>
    <row r="34398" ht="15.75" customHeight="1"/>
    <row r="34400" ht="15.75" customHeight="1"/>
    <row r="34402" ht="15.75" customHeight="1"/>
    <row r="34404" ht="15.75" customHeight="1"/>
    <row r="34406" ht="15.75" customHeight="1"/>
    <row r="34408" ht="15.75" customHeight="1"/>
    <row r="34410" ht="15.75" customHeight="1"/>
    <row r="34412" ht="15.75" customHeight="1"/>
    <row r="34414" ht="15.75" customHeight="1"/>
    <row r="34416" ht="15.75" customHeight="1"/>
    <row r="34418" ht="15.75" customHeight="1"/>
    <row r="34420" ht="15.75" customHeight="1"/>
    <row r="34422" ht="15.75" customHeight="1"/>
    <row r="34424" ht="15.75" customHeight="1"/>
    <row r="34426" ht="15.75" customHeight="1"/>
    <row r="34428" ht="15.75" customHeight="1"/>
    <row r="34430" ht="15.75" customHeight="1"/>
    <row r="34432" ht="15.75" customHeight="1"/>
    <row r="34434" ht="15.75" customHeight="1"/>
    <row r="34436" ht="15.75" customHeight="1"/>
    <row r="34438" ht="15.75" customHeight="1"/>
    <row r="34440" ht="15.75" customHeight="1"/>
    <row r="34442" ht="15.75" customHeight="1"/>
    <row r="34444" ht="15.75" customHeight="1"/>
    <row r="34446" ht="15.75" customHeight="1"/>
    <row r="34448" ht="15.75" customHeight="1"/>
    <row r="34450" ht="15.75" customHeight="1"/>
    <row r="34452" ht="15.75" customHeight="1"/>
    <row r="34454" ht="15.75" customHeight="1"/>
    <row r="34456" ht="15.75" customHeight="1"/>
    <row r="34458" ht="15.75" customHeight="1"/>
    <row r="34460" ht="15.75" customHeight="1"/>
    <row r="34462" ht="15.75" customHeight="1"/>
    <row r="34464" ht="15.75" customHeight="1"/>
    <row r="34466" ht="15.75" customHeight="1"/>
    <row r="34468" ht="15.75" customHeight="1"/>
    <row r="34470" ht="15.75" customHeight="1"/>
    <row r="34472" ht="15.75" customHeight="1"/>
    <row r="34474" ht="15.75" customHeight="1"/>
    <row r="34476" ht="15.75" customHeight="1"/>
    <row r="34478" ht="15.75" customHeight="1"/>
    <row r="34480" ht="15.75" customHeight="1"/>
    <row r="34482" ht="15.75" customHeight="1"/>
    <row r="34484" ht="15.75" customHeight="1"/>
    <row r="34486" ht="15.75" customHeight="1"/>
    <row r="34488" ht="15.75" customHeight="1"/>
    <row r="34490" ht="15.75" customHeight="1"/>
    <row r="34492" ht="15.75" customHeight="1"/>
    <row r="34494" ht="15.75" customHeight="1"/>
    <row r="34496" ht="15.75" customHeight="1"/>
    <row r="34498" ht="15.75" customHeight="1"/>
    <row r="34500" ht="15.75" customHeight="1"/>
    <row r="34502" ht="15.75" customHeight="1"/>
    <row r="34504" ht="15.75" customHeight="1"/>
    <row r="34506" ht="15.75" customHeight="1"/>
    <row r="34508" ht="15.75" customHeight="1"/>
    <row r="34510" ht="15.75" customHeight="1"/>
    <row r="34512" ht="15.75" customHeight="1"/>
    <row r="34514" ht="15.75" customHeight="1"/>
    <row r="34516" ht="15.75" customHeight="1"/>
    <row r="34518" ht="15.75" customHeight="1"/>
    <row r="34520" ht="15.75" customHeight="1"/>
    <row r="34522" ht="15.75" customHeight="1"/>
    <row r="34524" ht="15.75" customHeight="1"/>
    <row r="34526" ht="15.75" customHeight="1"/>
    <row r="34528" ht="15.75" customHeight="1"/>
    <row r="34530" ht="15.75" customHeight="1"/>
    <row r="34532" ht="15.75" customHeight="1"/>
    <row r="34534" ht="15.75" customHeight="1"/>
    <row r="34536" ht="15.75" customHeight="1"/>
    <row r="34538" ht="15.75" customHeight="1"/>
    <row r="34540" ht="15.75" customHeight="1"/>
    <row r="34542" ht="15.75" customHeight="1"/>
    <row r="34544" ht="15.75" customHeight="1"/>
    <row r="34546" ht="15.75" customHeight="1"/>
    <row r="34548" ht="15.75" customHeight="1"/>
    <row r="34550" ht="15.75" customHeight="1"/>
    <row r="34552" ht="15.75" customHeight="1"/>
    <row r="34554" ht="15.75" customHeight="1"/>
    <row r="34556" ht="15.75" customHeight="1"/>
    <row r="34558" ht="15.75" customHeight="1"/>
    <row r="34560" ht="15.75" customHeight="1"/>
    <row r="34562" ht="15.75" customHeight="1"/>
    <row r="34564" ht="15.75" customHeight="1"/>
    <row r="34566" ht="15.75" customHeight="1"/>
    <row r="34568" ht="15.75" customHeight="1"/>
    <row r="34570" ht="15.75" customHeight="1"/>
    <row r="34572" ht="15.75" customHeight="1"/>
    <row r="34574" ht="15.75" customHeight="1"/>
    <row r="34576" ht="15.75" customHeight="1"/>
    <row r="34578" ht="15.75" customHeight="1"/>
    <row r="34580" ht="15.75" customHeight="1"/>
    <row r="34582" ht="15.75" customHeight="1"/>
    <row r="34584" ht="15.75" customHeight="1"/>
    <row r="34586" ht="15.75" customHeight="1"/>
    <row r="34588" ht="15.75" customHeight="1"/>
    <row r="34590" ht="15.75" customHeight="1"/>
    <row r="34592" ht="15.75" customHeight="1"/>
    <row r="34594" ht="15.75" customHeight="1"/>
    <row r="34596" ht="15.75" customHeight="1"/>
    <row r="34598" ht="15.75" customHeight="1"/>
    <row r="34600" ht="15.75" customHeight="1"/>
    <row r="34602" ht="15.75" customHeight="1"/>
    <row r="34604" ht="15.75" customHeight="1"/>
    <row r="34606" ht="15.75" customHeight="1"/>
    <row r="34608" ht="15.75" customHeight="1"/>
    <row r="34610" ht="15.75" customHeight="1"/>
    <row r="34612" ht="15.75" customHeight="1"/>
    <row r="34614" ht="15.75" customHeight="1"/>
    <row r="34616" ht="15.75" customHeight="1"/>
    <row r="34618" ht="15.75" customHeight="1"/>
    <row r="34620" ht="15.75" customHeight="1"/>
    <row r="34622" ht="15.75" customHeight="1"/>
    <row r="34624" ht="15.75" customHeight="1"/>
    <row r="34626" ht="15.75" customHeight="1"/>
    <row r="34628" ht="15.75" customHeight="1"/>
    <row r="34630" ht="15.75" customHeight="1"/>
    <row r="34632" ht="15.75" customHeight="1"/>
    <row r="34634" ht="15.75" customHeight="1"/>
    <row r="34636" ht="15.75" customHeight="1"/>
    <row r="34638" ht="15.75" customHeight="1"/>
    <row r="34640" ht="15.75" customHeight="1"/>
    <row r="34642" ht="15.75" customHeight="1"/>
    <row r="34644" ht="15.75" customHeight="1"/>
    <row r="34646" ht="15.75" customHeight="1"/>
    <row r="34648" ht="15.75" customHeight="1"/>
    <row r="34650" ht="15.75" customHeight="1"/>
    <row r="34652" ht="15.75" customHeight="1"/>
    <row r="34654" ht="15.75" customHeight="1"/>
    <row r="34656" ht="15.75" customHeight="1"/>
    <row r="34658" ht="15.75" customHeight="1"/>
    <row r="34660" ht="15.75" customHeight="1"/>
    <row r="34662" ht="15.75" customHeight="1"/>
    <row r="34664" ht="15.75" customHeight="1"/>
    <row r="34666" ht="15.75" customHeight="1"/>
    <row r="34668" ht="15.75" customHeight="1"/>
    <row r="34670" ht="15.75" customHeight="1"/>
    <row r="34672" ht="15.75" customHeight="1"/>
    <row r="34674" ht="15.75" customHeight="1"/>
    <row r="34676" ht="15.75" customHeight="1"/>
    <row r="34678" ht="15.75" customHeight="1"/>
    <row r="34680" ht="15.75" customHeight="1"/>
    <row r="34682" ht="15.75" customHeight="1"/>
    <row r="34684" ht="15.75" customHeight="1"/>
    <row r="34686" ht="15.75" customHeight="1"/>
    <row r="34688" ht="15.75" customHeight="1"/>
    <row r="34690" ht="15.75" customHeight="1"/>
    <row r="34692" ht="15.75" customHeight="1"/>
    <row r="34694" ht="15.75" customHeight="1"/>
    <row r="34696" ht="15.75" customHeight="1"/>
    <row r="34698" ht="15.75" customHeight="1"/>
    <row r="34700" ht="15.75" customHeight="1"/>
    <row r="34702" ht="15.75" customHeight="1"/>
    <row r="34704" ht="15.75" customHeight="1"/>
    <row r="34706" ht="15.75" customHeight="1"/>
    <row r="34708" ht="15.75" customHeight="1"/>
    <row r="34710" ht="15.75" customHeight="1"/>
    <row r="34712" ht="15.75" customHeight="1"/>
    <row r="34714" ht="15.75" customHeight="1"/>
    <row r="34716" ht="15.75" customHeight="1"/>
    <row r="34718" ht="15.75" customHeight="1"/>
    <row r="34720" ht="15.75" customHeight="1"/>
    <row r="34722" ht="15.75" customHeight="1"/>
    <row r="34724" ht="15.75" customHeight="1"/>
    <row r="34726" ht="15.75" customHeight="1"/>
    <row r="34728" ht="15.75" customHeight="1"/>
    <row r="34730" ht="15.75" customHeight="1"/>
    <row r="34732" ht="15.75" customHeight="1"/>
    <row r="34734" ht="15.75" customHeight="1"/>
    <row r="34736" ht="15.75" customHeight="1"/>
    <row r="34738" ht="15.75" customHeight="1"/>
    <row r="34740" ht="15.75" customHeight="1"/>
    <row r="34742" ht="15.75" customHeight="1"/>
    <row r="34744" ht="15.75" customHeight="1"/>
    <row r="34746" ht="15.75" customHeight="1"/>
    <row r="34748" ht="15.75" customHeight="1"/>
    <row r="34750" ht="15.75" customHeight="1"/>
    <row r="34752" ht="15.75" customHeight="1"/>
    <row r="34754" ht="15.75" customHeight="1"/>
    <row r="34756" ht="15.75" customHeight="1"/>
    <row r="34758" ht="15.75" customHeight="1"/>
    <row r="34760" ht="15.75" customHeight="1"/>
    <row r="34762" ht="15.75" customHeight="1"/>
    <row r="34764" ht="15.75" customHeight="1"/>
    <row r="34766" ht="15.75" customHeight="1"/>
    <row r="34768" ht="15.75" customHeight="1"/>
    <row r="34770" ht="15.75" customHeight="1"/>
    <row r="34772" ht="15.75" customHeight="1"/>
    <row r="34774" ht="15.75" customHeight="1"/>
    <row r="34776" ht="15.75" customHeight="1"/>
    <row r="34778" ht="15.75" customHeight="1"/>
    <row r="34780" ht="15.75" customHeight="1"/>
    <row r="34782" ht="15.75" customHeight="1"/>
    <row r="34784" ht="15.75" customHeight="1"/>
    <row r="34786" ht="15.75" customHeight="1"/>
    <row r="34788" ht="15.75" customHeight="1"/>
    <row r="34790" ht="15.75" customHeight="1"/>
    <row r="34792" ht="15.75" customHeight="1"/>
    <row r="34794" ht="15.75" customHeight="1"/>
    <row r="34796" ht="15.75" customHeight="1"/>
    <row r="34798" ht="15.75" customHeight="1"/>
    <row r="34800" ht="15.75" customHeight="1"/>
    <row r="34802" ht="15.75" customHeight="1"/>
    <row r="34804" ht="15.75" customHeight="1"/>
    <row r="34806" ht="15.75" customHeight="1"/>
    <row r="34808" ht="15.75" customHeight="1"/>
    <row r="34810" ht="15.75" customHeight="1"/>
    <row r="34812" ht="15.75" customHeight="1"/>
    <row r="34814" ht="15.75" customHeight="1"/>
    <row r="34816" ht="15.75" customHeight="1"/>
    <row r="34818" ht="15.75" customHeight="1"/>
    <row r="34820" ht="15.75" customHeight="1"/>
    <row r="34822" ht="15.75" customHeight="1"/>
    <row r="34824" ht="15.75" customHeight="1"/>
    <row r="34826" ht="15.75" customHeight="1"/>
    <row r="34828" ht="15.75" customHeight="1"/>
    <row r="34830" ht="15.75" customHeight="1"/>
    <row r="34832" ht="15.75" customHeight="1"/>
    <row r="34834" ht="15.75" customHeight="1"/>
    <row r="34836" ht="15.75" customHeight="1"/>
    <row r="34838" ht="15.75" customHeight="1"/>
    <row r="34840" ht="15.75" customHeight="1"/>
    <row r="34842" ht="15.75" customHeight="1"/>
    <row r="34844" ht="15.75" customHeight="1"/>
    <row r="34846" ht="15.75" customHeight="1"/>
    <row r="34848" ht="15.75" customHeight="1"/>
    <row r="34850" ht="15.75" customHeight="1"/>
    <row r="34852" ht="15.75" customHeight="1"/>
    <row r="34854" ht="15.75" customHeight="1"/>
    <row r="34856" ht="15.75" customHeight="1"/>
    <row r="34858" ht="15.75" customHeight="1"/>
    <row r="34860" ht="15.75" customHeight="1"/>
    <row r="34862" ht="15.75" customHeight="1"/>
    <row r="34864" ht="15.75" customHeight="1"/>
    <row r="34866" ht="15.75" customHeight="1"/>
    <row r="34868" ht="15.75" customHeight="1"/>
    <row r="34870" ht="15.75" customHeight="1"/>
    <row r="34872" ht="15.75" customHeight="1"/>
    <row r="34874" ht="15.75" customHeight="1"/>
    <row r="34876" ht="15.75" customHeight="1"/>
    <row r="34878" ht="15.75" customHeight="1"/>
    <row r="34880" ht="15.75" customHeight="1"/>
    <row r="34882" ht="15.75" customHeight="1"/>
    <row r="34884" ht="15.75" customHeight="1"/>
    <row r="34886" ht="15.75" customHeight="1"/>
    <row r="34888" ht="15.75" customHeight="1"/>
    <row r="34890" ht="15.75" customHeight="1"/>
    <row r="34892" ht="15.75" customHeight="1"/>
    <row r="34894" ht="15.75" customHeight="1"/>
    <row r="34896" ht="15.75" customHeight="1"/>
    <row r="34898" ht="15.75" customHeight="1"/>
    <row r="34900" ht="15.75" customHeight="1"/>
    <row r="34902" ht="15.75" customHeight="1"/>
    <row r="34904" ht="15.75" customHeight="1"/>
    <row r="34906" ht="15.75" customHeight="1"/>
    <row r="34908" ht="15.75" customHeight="1"/>
    <row r="34910" ht="15.75" customHeight="1"/>
    <row r="34912" ht="15.75" customHeight="1"/>
    <row r="34914" ht="15.75" customHeight="1"/>
    <row r="34916" ht="15.75" customHeight="1"/>
    <row r="34918" ht="15.75" customHeight="1"/>
    <row r="34920" ht="15.75" customHeight="1"/>
    <row r="34922" ht="15.75" customHeight="1"/>
    <row r="34924" ht="15.75" customHeight="1"/>
    <row r="34926" ht="15.75" customHeight="1"/>
    <row r="34928" ht="15.75" customHeight="1"/>
    <row r="34930" ht="15.75" customHeight="1"/>
    <row r="34932" ht="15.75" customHeight="1"/>
    <row r="34934" ht="15.75" customHeight="1"/>
    <row r="34936" ht="15.75" customHeight="1"/>
    <row r="34938" ht="15.75" customHeight="1"/>
    <row r="34940" ht="15.75" customHeight="1"/>
    <row r="34942" ht="15.75" customHeight="1"/>
    <row r="34944" ht="15.75" customHeight="1"/>
    <row r="34946" ht="15.75" customHeight="1"/>
    <row r="34948" ht="15.75" customHeight="1"/>
    <row r="34950" ht="15.75" customHeight="1"/>
    <row r="34952" ht="15.75" customHeight="1"/>
    <row r="34954" ht="15.75" customHeight="1"/>
    <row r="34956" ht="15.75" customHeight="1"/>
    <row r="34958" ht="15.75" customHeight="1"/>
    <row r="34960" ht="15.75" customHeight="1"/>
    <row r="34962" ht="15.75" customHeight="1"/>
    <row r="34964" ht="15.75" customHeight="1"/>
    <row r="34966" ht="15.75" customHeight="1"/>
    <row r="34968" ht="15.75" customHeight="1"/>
    <row r="34970" ht="15.75" customHeight="1"/>
    <row r="34972" ht="15.75" customHeight="1"/>
    <row r="34974" ht="15.75" customHeight="1"/>
    <row r="34976" ht="15.75" customHeight="1"/>
    <row r="34978" ht="15.75" customHeight="1"/>
    <row r="34980" ht="15.75" customHeight="1"/>
    <row r="34982" ht="15.75" customHeight="1"/>
    <row r="34984" ht="15.75" customHeight="1"/>
    <row r="34986" ht="15.75" customHeight="1"/>
    <row r="34988" ht="15.75" customHeight="1"/>
    <row r="34990" ht="15.75" customHeight="1"/>
    <row r="34992" ht="15.75" customHeight="1"/>
    <row r="34994" ht="15.75" customHeight="1"/>
    <row r="34996" ht="15.75" customHeight="1"/>
    <row r="34998" ht="15.75" customHeight="1"/>
    <row r="35000" ht="15.75" customHeight="1"/>
    <row r="35002" ht="15.75" customHeight="1"/>
    <row r="35004" ht="15.75" customHeight="1"/>
    <row r="35006" ht="15.75" customHeight="1"/>
    <row r="35008" ht="15.75" customHeight="1"/>
    <row r="35010" ht="15.75" customHeight="1"/>
    <row r="35012" ht="15.75" customHeight="1"/>
    <row r="35014" ht="15.75" customHeight="1"/>
    <row r="35016" ht="15.75" customHeight="1"/>
    <row r="35018" ht="15.75" customHeight="1"/>
    <row r="35020" ht="15.75" customHeight="1"/>
    <row r="35022" ht="15.75" customHeight="1"/>
    <row r="35024" ht="15.75" customHeight="1"/>
    <row r="35026" ht="15.75" customHeight="1"/>
    <row r="35028" ht="15.75" customHeight="1"/>
    <row r="35030" ht="15.75" customHeight="1"/>
    <row r="35032" ht="15.75" customHeight="1"/>
    <row r="35034" ht="15.75" customHeight="1"/>
    <row r="35036" ht="15.75" customHeight="1"/>
    <row r="35038" ht="15.75" customHeight="1"/>
    <row r="35040" ht="15.75" customHeight="1"/>
    <row r="35042" ht="15.75" customHeight="1"/>
    <row r="35044" ht="15.75" customHeight="1"/>
    <row r="35046" ht="15.75" customHeight="1"/>
    <row r="35048" ht="15.75" customHeight="1"/>
    <row r="35050" ht="15.75" customHeight="1"/>
    <row r="35052" ht="15.75" customHeight="1"/>
    <row r="35054" ht="15.75" customHeight="1"/>
    <row r="35056" ht="15.75" customHeight="1"/>
    <row r="35058" ht="15.75" customHeight="1"/>
    <row r="35060" ht="15.75" customHeight="1"/>
    <row r="35062" ht="15.75" customHeight="1"/>
    <row r="35064" ht="15.75" customHeight="1"/>
    <row r="35066" ht="15.75" customHeight="1"/>
    <row r="35068" ht="15.75" customHeight="1"/>
    <row r="35070" ht="15.75" customHeight="1"/>
    <row r="35072" ht="15.75" customHeight="1"/>
    <row r="35074" ht="15.75" customHeight="1"/>
    <row r="35076" ht="15.75" customHeight="1"/>
    <row r="35078" ht="15.75" customHeight="1"/>
    <row r="35080" ht="15.75" customHeight="1"/>
    <row r="35082" ht="15.75" customHeight="1"/>
    <row r="35084" ht="15.75" customHeight="1"/>
    <row r="35086" ht="15.75" customHeight="1"/>
    <row r="35088" ht="15.75" customHeight="1"/>
    <row r="35090" ht="15.75" customHeight="1"/>
    <row r="35092" ht="15.75" customHeight="1"/>
    <row r="35094" ht="15.75" customHeight="1"/>
    <row r="35096" ht="15.75" customHeight="1"/>
    <row r="35098" ht="15.75" customHeight="1"/>
    <row r="35100" ht="15.75" customHeight="1"/>
    <row r="35102" ht="15.75" customHeight="1"/>
    <row r="35104" ht="15.75" customHeight="1"/>
    <row r="35106" ht="15.75" customHeight="1"/>
    <row r="35108" ht="15.75" customHeight="1"/>
    <row r="35110" ht="15.75" customHeight="1"/>
    <row r="35112" ht="15.75" customHeight="1"/>
    <row r="35114" ht="15.75" customHeight="1"/>
    <row r="35116" ht="15.75" customHeight="1"/>
    <row r="35118" ht="15.75" customHeight="1"/>
    <row r="35120" ht="15.75" customHeight="1"/>
    <row r="35122" ht="15.75" customHeight="1"/>
    <row r="35124" ht="15.75" customHeight="1"/>
    <row r="35126" ht="15.75" customHeight="1"/>
    <row r="35128" ht="15.75" customHeight="1"/>
    <row r="35130" ht="15.75" customHeight="1"/>
    <row r="35132" ht="15.75" customHeight="1"/>
    <row r="35134" ht="15.75" customHeight="1"/>
    <row r="35136" ht="15.75" customHeight="1"/>
    <row r="35138" ht="15.75" customHeight="1"/>
    <row r="35140" ht="15.75" customHeight="1"/>
    <row r="35142" ht="15.75" customHeight="1"/>
    <row r="35144" ht="15.75" customHeight="1"/>
    <row r="35146" ht="15.75" customHeight="1"/>
    <row r="35148" ht="15.75" customHeight="1"/>
    <row r="35150" ht="15.75" customHeight="1"/>
    <row r="35152" ht="15.75" customHeight="1"/>
    <row r="35154" ht="15.75" customHeight="1"/>
    <row r="35156" ht="15.75" customHeight="1"/>
    <row r="35158" ht="15.75" customHeight="1"/>
    <row r="35160" ht="15.75" customHeight="1"/>
    <row r="35162" ht="15.75" customHeight="1"/>
    <row r="35164" ht="15.75" customHeight="1"/>
    <row r="35166" ht="15.75" customHeight="1"/>
    <row r="35168" ht="15.75" customHeight="1"/>
    <row r="35170" ht="15.75" customHeight="1"/>
    <row r="35172" ht="15.75" customHeight="1"/>
    <row r="35174" ht="15.75" customHeight="1"/>
    <row r="35176" ht="15.75" customHeight="1"/>
    <row r="35178" ht="15.75" customHeight="1"/>
    <row r="35180" ht="15.75" customHeight="1"/>
    <row r="35182" ht="15.75" customHeight="1"/>
    <row r="35184" ht="15.75" customHeight="1"/>
    <row r="35186" ht="15.75" customHeight="1"/>
    <row r="35188" ht="15.75" customHeight="1"/>
    <row r="35190" ht="15.75" customHeight="1"/>
    <row r="35192" ht="15.75" customHeight="1"/>
    <row r="35194" ht="15.75" customHeight="1"/>
    <row r="35196" ht="15.75" customHeight="1"/>
    <row r="35198" ht="15.75" customHeight="1"/>
    <row r="35200" ht="15.75" customHeight="1"/>
    <row r="35202" ht="15.75" customHeight="1"/>
    <row r="35204" ht="15.75" customHeight="1"/>
    <row r="35206" ht="15.75" customHeight="1"/>
    <row r="35208" ht="15.75" customHeight="1"/>
    <row r="35210" ht="15.75" customHeight="1"/>
    <row r="35212" ht="15.75" customHeight="1"/>
    <row r="35214" ht="15.75" customHeight="1"/>
    <row r="35216" ht="15.75" customHeight="1"/>
    <row r="35218" ht="15.75" customHeight="1"/>
    <row r="35220" ht="15.75" customHeight="1"/>
    <row r="35222" ht="15.75" customHeight="1"/>
    <row r="35224" ht="15.75" customHeight="1"/>
    <row r="35226" ht="15.75" customHeight="1"/>
    <row r="35228" ht="15.75" customHeight="1"/>
    <row r="35230" ht="15.75" customHeight="1"/>
    <row r="35232" ht="15.75" customHeight="1"/>
    <row r="35234" ht="15.75" customHeight="1"/>
    <row r="35236" ht="15.75" customHeight="1"/>
    <row r="35238" ht="15.75" customHeight="1"/>
    <row r="35240" ht="15.75" customHeight="1"/>
    <row r="35242" ht="15.75" customHeight="1"/>
    <row r="35244" ht="15.75" customHeight="1"/>
    <row r="35246" ht="15.75" customHeight="1"/>
    <row r="35248" ht="15.75" customHeight="1"/>
    <row r="35250" ht="15.75" customHeight="1"/>
    <row r="35252" ht="15.75" customHeight="1"/>
    <row r="35254" ht="15.75" customHeight="1"/>
    <row r="35256" ht="15.75" customHeight="1"/>
    <row r="35258" ht="15.75" customHeight="1"/>
    <row r="35260" ht="15.75" customHeight="1"/>
    <row r="35262" ht="15.75" customHeight="1"/>
    <row r="35264" ht="15.75" customHeight="1"/>
    <row r="35266" ht="15.75" customHeight="1"/>
    <row r="35268" ht="15.75" customHeight="1"/>
    <row r="35270" ht="15.75" customHeight="1"/>
    <row r="35272" ht="15.75" customHeight="1"/>
    <row r="35274" ht="15.75" customHeight="1"/>
    <row r="35276" ht="15.75" customHeight="1"/>
    <row r="35278" ht="15.75" customHeight="1"/>
    <row r="35280" ht="15.75" customHeight="1"/>
    <row r="35282" ht="15.75" customHeight="1"/>
    <row r="35284" ht="15.75" customHeight="1"/>
    <row r="35286" ht="15.75" customHeight="1"/>
    <row r="35288" ht="15.75" customHeight="1"/>
    <row r="35290" ht="15.75" customHeight="1"/>
    <row r="35292" ht="15.75" customHeight="1"/>
    <row r="35294" ht="15.75" customHeight="1"/>
    <row r="35296" ht="15.75" customHeight="1"/>
    <row r="35298" ht="15.75" customHeight="1"/>
    <row r="35300" ht="15.75" customHeight="1"/>
    <row r="35302" ht="15.75" customHeight="1"/>
    <row r="35304" ht="15.75" customHeight="1"/>
    <row r="35306" ht="15.75" customHeight="1"/>
    <row r="35308" ht="15.75" customHeight="1"/>
    <row r="35310" ht="15.75" customHeight="1"/>
    <row r="35312" ht="15.75" customHeight="1"/>
    <row r="35314" ht="15.75" customHeight="1"/>
    <row r="35316" ht="15.75" customHeight="1"/>
    <row r="35318" ht="15.75" customHeight="1"/>
    <row r="35320" ht="15.75" customHeight="1"/>
    <row r="35322" ht="15.75" customHeight="1"/>
    <row r="35324" ht="15.75" customHeight="1"/>
    <row r="35326" ht="15.75" customHeight="1"/>
    <row r="35328" ht="15.75" customHeight="1"/>
    <row r="35330" ht="15.75" customHeight="1"/>
    <row r="35332" ht="15.75" customHeight="1"/>
    <row r="35334" ht="15.75" customHeight="1"/>
    <row r="35336" ht="15.75" customHeight="1"/>
    <row r="35338" ht="15.75" customHeight="1"/>
    <row r="35340" ht="15.75" customHeight="1"/>
    <row r="35342" ht="15.75" customHeight="1"/>
    <row r="35344" ht="15.75" customHeight="1"/>
    <row r="35346" ht="15.75" customHeight="1"/>
    <row r="35348" ht="15.75" customHeight="1"/>
    <row r="35350" ht="15.75" customHeight="1"/>
    <row r="35352" ht="15.75" customHeight="1"/>
    <row r="35354" ht="15.75" customHeight="1"/>
    <row r="35356" ht="15.75" customHeight="1"/>
    <row r="35358" ht="15.75" customHeight="1"/>
    <row r="35360" ht="15.75" customHeight="1"/>
    <row r="35362" ht="15.75" customHeight="1"/>
    <row r="35364" ht="15.75" customHeight="1"/>
    <row r="35366" ht="15.75" customHeight="1"/>
    <row r="35368" ht="15.75" customHeight="1"/>
    <row r="35370" ht="15.75" customHeight="1"/>
    <row r="35372" ht="15.75" customHeight="1"/>
    <row r="35374" ht="15.75" customHeight="1"/>
    <row r="35376" ht="15.75" customHeight="1"/>
    <row r="35378" ht="15.75" customHeight="1"/>
    <row r="35380" ht="15.75" customHeight="1"/>
    <row r="35382" ht="15.75" customHeight="1"/>
    <row r="35384" ht="15.75" customHeight="1"/>
    <row r="35386" ht="15.75" customHeight="1"/>
    <row r="35388" ht="15.75" customHeight="1"/>
    <row r="35390" ht="15.75" customHeight="1"/>
    <row r="35392" ht="15.75" customHeight="1"/>
    <row r="35394" ht="15.75" customHeight="1"/>
    <row r="35396" ht="15.75" customHeight="1"/>
    <row r="35398" ht="15.75" customHeight="1"/>
    <row r="35400" ht="15.75" customHeight="1"/>
    <row r="35402" ht="15.75" customHeight="1"/>
    <row r="35404" ht="15.75" customHeight="1"/>
    <row r="35406" ht="15.75" customHeight="1"/>
    <row r="35408" ht="15.75" customHeight="1"/>
    <row r="35410" ht="15.75" customHeight="1"/>
    <row r="35412" ht="15.75" customHeight="1"/>
    <row r="35414" ht="15.75" customHeight="1"/>
    <row r="35416" ht="15.75" customHeight="1"/>
    <row r="35418" ht="15.75" customHeight="1"/>
    <row r="35420" ht="15.75" customHeight="1"/>
    <row r="35422" ht="15.75" customHeight="1"/>
    <row r="35424" ht="15.75" customHeight="1"/>
    <row r="35426" ht="15.75" customHeight="1"/>
    <row r="35428" ht="15.75" customHeight="1"/>
    <row r="35430" ht="15.75" customHeight="1"/>
    <row r="35432" ht="15.75" customHeight="1"/>
    <row r="35434" ht="15.75" customHeight="1"/>
    <row r="35436" ht="15.75" customHeight="1"/>
    <row r="35438" ht="15.75" customHeight="1"/>
    <row r="35440" ht="15.75" customHeight="1"/>
    <row r="35442" ht="15.75" customHeight="1"/>
    <row r="35444" ht="15.75" customHeight="1"/>
    <row r="35446" ht="15.75" customHeight="1"/>
    <row r="35448" ht="15.75" customHeight="1"/>
    <row r="35450" ht="15.75" customHeight="1"/>
    <row r="35452" ht="15.75" customHeight="1"/>
    <row r="35454" ht="15.75" customHeight="1"/>
    <row r="35456" ht="15.75" customHeight="1"/>
    <row r="35458" ht="15.75" customHeight="1"/>
    <row r="35460" ht="15.75" customHeight="1"/>
    <row r="35462" ht="15.75" customHeight="1"/>
    <row r="35464" ht="15.75" customHeight="1"/>
    <row r="35466" ht="15.75" customHeight="1"/>
    <row r="35468" ht="15.75" customHeight="1"/>
    <row r="35470" ht="15.75" customHeight="1"/>
    <row r="35472" ht="15.75" customHeight="1"/>
    <row r="35474" ht="15.75" customHeight="1"/>
    <row r="35476" ht="15.75" customHeight="1"/>
    <row r="35478" ht="15.75" customHeight="1"/>
    <row r="35480" ht="15.75" customHeight="1"/>
    <row r="35482" ht="15.75" customHeight="1"/>
    <row r="35484" ht="15.75" customHeight="1"/>
    <row r="35486" ht="15.75" customHeight="1"/>
    <row r="35488" ht="15.75" customHeight="1"/>
    <row r="35490" ht="15.75" customHeight="1"/>
    <row r="35492" ht="15.75" customHeight="1"/>
    <row r="35494" ht="15.75" customHeight="1"/>
    <row r="35496" ht="15.75" customHeight="1"/>
    <row r="35498" ht="15.75" customHeight="1"/>
    <row r="35500" ht="15.75" customHeight="1"/>
    <row r="35502" ht="15.75" customHeight="1"/>
    <row r="35504" ht="15.75" customHeight="1"/>
    <row r="35506" ht="15.75" customHeight="1"/>
    <row r="35508" ht="15.75" customHeight="1"/>
    <row r="35510" ht="15.75" customHeight="1"/>
    <row r="35512" ht="15.75" customHeight="1"/>
    <row r="35514" ht="15.75" customHeight="1"/>
    <row r="35516" ht="15.75" customHeight="1"/>
    <row r="35518" ht="15.75" customHeight="1"/>
    <row r="35520" ht="15.75" customHeight="1"/>
    <row r="35522" ht="15.75" customHeight="1"/>
    <row r="35524" ht="15.75" customHeight="1"/>
    <row r="35526" ht="15.75" customHeight="1"/>
    <row r="35528" ht="15.75" customHeight="1"/>
    <row r="35530" ht="15.75" customHeight="1"/>
    <row r="35532" ht="15.75" customHeight="1"/>
    <row r="35534" ht="15.75" customHeight="1"/>
    <row r="35536" ht="15.75" customHeight="1"/>
    <row r="35538" ht="15.75" customHeight="1"/>
    <row r="35540" ht="15.75" customHeight="1"/>
    <row r="35542" ht="15.75" customHeight="1"/>
    <row r="35544" ht="15.75" customHeight="1"/>
    <row r="35546" ht="15.75" customHeight="1"/>
    <row r="35548" ht="15.75" customHeight="1"/>
    <row r="35550" ht="15.75" customHeight="1"/>
    <row r="35552" ht="15.75" customHeight="1"/>
    <row r="35554" ht="15.75" customHeight="1"/>
    <row r="35556" ht="15.75" customHeight="1"/>
    <row r="35558" ht="15.75" customHeight="1"/>
    <row r="35560" ht="15.75" customHeight="1"/>
    <row r="35562" ht="15.75" customHeight="1"/>
    <row r="35564" ht="15.75" customHeight="1"/>
    <row r="35566" ht="15.75" customHeight="1"/>
    <row r="35568" ht="15.75" customHeight="1"/>
    <row r="35570" ht="15.75" customHeight="1"/>
    <row r="35572" ht="15.75" customHeight="1"/>
    <row r="35574" ht="15.75" customHeight="1"/>
    <row r="35576" ht="15.75" customHeight="1"/>
    <row r="35578" ht="15.75" customHeight="1"/>
    <row r="35580" ht="15.75" customHeight="1"/>
    <row r="35582" ht="15.75" customHeight="1"/>
    <row r="35584" ht="15.75" customHeight="1"/>
    <row r="35586" ht="15.75" customHeight="1"/>
    <row r="35588" ht="15.75" customHeight="1"/>
    <row r="35590" ht="15.75" customHeight="1"/>
    <row r="35592" ht="15.75" customHeight="1"/>
    <row r="35594" ht="15.75" customHeight="1"/>
    <row r="35596" ht="15.75" customHeight="1"/>
    <row r="35598" ht="15.75" customHeight="1"/>
    <row r="35600" ht="15.75" customHeight="1"/>
    <row r="35602" ht="15.75" customHeight="1"/>
    <row r="35604" ht="15.75" customHeight="1"/>
    <row r="35606" ht="15.75" customHeight="1"/>
    <row r="35608" ht="15.75" customHeight="1"/>
    <row r="35610" ht="15.75" customHeight="1"/>
    <row r="35612" ht="15.75" customHeight="1"/>
    <row r="35614" ht="15.75" customHeight="1"/>
    <row r="35616" ht="15.75" customHeight="1"/>
    <row r="35618" ht="15.75" customHeight="1"/>
    <row r="35620" ht="15.75" customHeight="1"/>
    <row r="35622" ht="15.75" customHeight="1"/>
    <row r="35624" ht="15.75" customHeight="1"/>
    <row r="35626" ht="15.75" customHeight="1"/>
    <row r="35628" ht="15.75" customHeight="1"/>
    <row r="35630" ht="15.75" customHeight="1"/>
    <row r="35632" ht="15.75" customHeight="1"/>
    <row r="35634" ht="15.75" customHeight="1"/>
    <row r="35636" ht="15.75" customHeight="1"/>
    <row r="35638" ht="15.75" customHeight="1"/>
    <row r="35640" ht="15.75" customHeight="1"/>
    <row r="35642" ht="15.75" customHeight="1"/>
    <row r="35644" ht="15.75" customHeight="1"/>
    <row r="35646" ht="15.75" customHeight="1"/>
    <row r="35648" ht="15.75" customHeight="1"/>
    <row r="35650" ht="15.75" customHeight="1"/>
    <row r="35652" ht="15.75" customHeight="1"/>
    <row r="35654" ht="15.75" customHeight="1"/>
    <row r="35656" ht="15.75" customHeight="1"/>
    <row r="35658" ht="15.75" customHeight="1"/>
    <row r="35660" ht="15.75" customHeight="1"/>
    <row r="35662" ht="15.75" customHeight="1"/>
    <row r="35664" ht="15.75" customHeight="1"/>
    <row r="35666" ht="15.75" customHeight="1"/>
    <row r="35668" ht="15.75" customHeight="1"/>
    <row r="35670" ht="15.75" customHeight="1"/>
    <row r="35672" ht="15.75" customHeight="1"/>
    <row r="35674" ht="15.75" customHeight="1"/>
    <row r="35676" ht="15.75" customHeight="1"/>
    <row r="35678" ht="15.75" customHeight="1"/>
    <row r="35680" ht="15.75" customHeight="1"/>
    <row r="35682" ht="15.75" customHeight="1"/>
    <row r="35684" ht="15.75" customHeight="1"/>
    <row r="35686" ht="15.75" customHeight="1"/>
    <row r="35688" ht="15.75" customHeight="1"/>
    <row r="35690" ht="15.75" customHeight="1"/>
    <row r="35692" ht="15.75" customHeight="1"/>
    <row r="35694" ht="15.75" customHeight="1"/>
    <row r="35696" ht="15.75" customHeight="1"/>
    <row r="35698" ht="15.75" customHeight="1"/>
    <row r="35700" ht="15.75" customHeight="1"/>
    <row r="35702" ht="15.75" customHeight="1"/>
    <row r="35704" ht="15.75" customHeight="1"/>
    <row r="35706" ht="15.75" customHeight="1"/>
    <row r="35708" ht="15.75" customHeight="1"/>
    <row r="35710" ht="15.75" customHeight="1"/>
    <row r="35712" ht="15.75" customHeight="1"/>
    <row r="35714" ht="15.75" customHeight="1"/>
    <row r="35716" ht="15.75" customHeight="1"/>
    <row r="35718" ht="15.75" customHeight="1"/>
    <row r="35720" ht="15.75" customHeight="1"/>
    <row r="35722" ht="15.75" customHeight="1"/>
    <row r="35724" ht="15.75" customHeight="1"/>
    <row r="35726" ht="15.75" customHeight="1"/>
    <row r="35728" ht="15.75" customHeight="1"/>
    <row r="35730" ht="15.75" customHeight="1"/>
    <row r="35732" ht="15.75" customHeight="1"/>
    <row r="35734" ht="15.75" customHeight="1"/>
    <row r="35736" ht="15.75" customHeight="1"/>
    <row r="35738" ht="15.75" customHeight="1"/>
    <row r="35740" ht="15.75" customHeight="1"/>
    <row r="35742" ht="15.75" customHeight="1"/>
    <row r="35744" ht="15.75" customHeight="1"/>
    <row r="35746" ht="15.75" customHeight="1"/>
    <row r="35748" ht="15.75" customHeight="1"/>
    <row r="35750" ht="15.75" customHeight="1"/>
    <row r="35752" ht="15.75" customHeight="1"/>
    <row r="35754" ht="15.75" customHeight="1"/>
    <row r="35756" ht="15.75" customHeight="1"/>
    <row r="35758" ht="15.75" customHeight="1"/>
    <row r="35760" ht="15.75" customHeight="1"/>
    <row r="35762" ht="15.75" customHeight="1"/>
    <row r="35764" ht="15.75" customHeight="1"/>
    <row r="35766" ht="15.75" customHeight="1"/>
    <row r="35768" ht="15.75" customHeight="1"/>
    <row r="35770" ht="15.75" customHeight="1"/>
    <row r="35772" ht="15.75" customHeight="1"/>
    <row r="35774" ht="15.75" customHeight="1"/>
    <row r="35776" ht="15.75" customHeight="1"/>
    <row r="35778" ht="15.75" customHeight="1"/>
    <row r="35780" ht="15.75" customHeight="1"/>
    <row r="35782" ht="15.75" customHeight="1"/>
    <row r="35784" ht="15.75" customHeight="1"/>
    <row r="35786" ht="15.75" customHeight="1"/>
    <row r="35788" ht="15.75" customHeight="1"/>
    <row r="35790" ht="15.75" customHeight="1"/>
    <row r="35792" ht="15.75" customHeight="1"/>
    <row r="35794" ht="15.75" customHeight="1"/>
    <row r="35796" ht="15.75" customHeight="1"/>
    <row r="35798" ht="15.75" customHeight="1"/>
    <row r="35800" ht="15.75" customHeight="1"/>
    <row r="35802" ht="15.75" customHeight="1"/>
    <row r="35804" ht="15.75" customHeight="1"/>
    <row r="35806" ht="15.75" customHeight="1"/>
    <row r="35808" ht="15.75" customHeight="1"/>
    <row r="35810" ht="15.75" customHeight="1"/>
    <row r="35812" ht="15.75" customHeight="1"/>
    <row r="35814" ht="15.75" customHeight="1"/>
    <row r="35816" ht="15.75" customHeight="1"/>
    <row r="35818" ht="15.75" customHeight="1"/>
    <row r="35820" ht="15.75" customHeight="1"/>
    <row r="35822" ht="15.75" customHeight="1"/>
    <row r="35824" ht="15.75" customHeight="1"/>
    <row r="35826" ht="15.75" customHeight="1"/>
    <row r="35828" ht="15.75" customHeight="1"/>
    <row r="35830" ht="15.75" customHeight="1"/>
    <row r="35832" ht="15.75" customHeight="1"/>
    <row r="35834" ht="15.75" customHeight="1"/>
    <row r="35836" ht="15.75" customHeight="1"/>
    <row r="35838" ht="15.75" customHeight="1"/>
    <row r="35840" ht="15.75" customHeight="1"/>
    <row r="35842" ht="15.75" customHeight="1"/>
    <row r="35844" ht="15.75" customHeight="1"/>
    <row r="35846" ht="15.75" customHeight="1"/>
    <row r="35848" ht="15.75" customHeight="1"/>
    <row r="35850" ht="15.75" customHeight="1"/>
    <row r="35852" ht="15.75" customHeight="1"/>
    <row r="35854" ht="15.75" customHeight="1"/>
    <row r="35856" ht="15.75" customHeight="1"/>
    <row r="35858" ht="15.75" customHeight="1"/>
    <row r="35860" ht="15.75" customHeight="1"/>
    <row r="35862" ht="15.75" customHeight="1"/>
    <row r="35864" ht="15.75" customHeight="1"/>
    <row r="35866" ht="15.75" customHeight="1"/>
    <row r="35868" ht="15.75" customHeight="1"/>
    <row r="35870" ht="15.75" customHeight="1"/>
    <row r="35872" ht="15.75" customHeight="1"/>
    <row r="35874" ht="15.75" customHeight="1"/>
    <row r="35876" ht="15.75" customHeight="1"/>
    <row r="35878" ht="15.75" customHeight="1"/>
    <row r="35880" ht="15.75" customHeight="1"/>
    <row r="35882" ht="15.75" customHeight="1"/>
    <row r="35884" ht="15.75" customHeight="1"/>
    <row r="35886" ht="15.75" customHeight="1"/>
    <row r="35888" ht="15.75" customHeight="1"/>
    <row r="35890" ht="15.75" customHeight="1"/>
    <row r="35892" ht="15.75" customHeight="1"/>
    <row r="35894" ht="15.75" customHeight="1"/>
    <row r="35896" ht="15.75" customHeight="1"/>
    <row r="35898" ht="15.75" customHeight="1"/>
    <row r="35900" ht="15.75" customHeight="1"/>
    <row r="35902" ht="15.75" customHeight="1"/>
    <row r="35904" ht="15.75" customHeight="1"/>
    <row r="35906" ht="15.75" customHeight="1"/>
    <row r="35908" ht="15.75" customHeight="1"/>
    <row r="35910" ht="15.75" customHeight="1"/>
    <row r="35912" ht="15.75" customHeight="1"/>
    <row r="35914" ht="15.75" customHeight="1"/>
    <row r="35916" ht="15.75" customHeight="1"/>
    <row r="35918" ht="15.75" customHeight="1"/>
    <row r="35920" ht="15.75" customHeight="1"/>
    <row r="35922" ht="15.75" customHeight="1"/>
    <row r="35924" ht="15.75" customHeight="1"/>
    <row r="35926" ht="15.75" customHeight="1"/>
    <row r="35928" ht="15.75" customHeight="1"/>
    <row r="35930" ht="15.75" customHeight="1"/>
    <row r="35932" ht="15.75" customHeight="1"/>
    <row r="35934" ht="15.75" customHeight="1"/>
    <row r="35936" ht="15.75" customHeight="1"/>
    <row r="35938" ht="15.75" customHeight="1"/>
    <row r="35940" ht="15.75" customHeight="1"/>
    <row r="35942" ht="15.75" customHeight="1"/>
    <row r="35944" ht="15.75" customHeight="1"/>
    <row r="35946" ht="15.75" customHeight="1"/>
    <row r="35948" ht="15.75" customHeight="1"/>
    <row r="35950" ht="15.75" customHeight="1"/>
    <row r="35952" ht="15.75" customHeight="1"/>
    <row r="35954" ht="15.75" customHeight="1"/>
    <row r="35956" ht="15.75" customHeight="1"/>
    <row r="35958" ht="15.75" customHeight="1"/>
    <row r="35960" ht="15.75" customHeight="1"/>
    <row r="35962" ht="15.75" customHeight="1"/>
    <row r="35964" ht="15.75" customHeight="1"/>
    <row r="35966" ht="15.75" customHeight="1"/>
    <row r="35968" ht="15.75" customHeight="1"/>
    <row r="35970" ht="15.75" customHeight="1"/>
    <row r="35972" ht="15.75" customHeight="1"/>
    <row r="35974" ht="15.75" customHeight="1"/>
    <row r="35976" ht="15.75" customHeight="1"/>
    <row r="35978" ht="15.75" customHeight="1"/>
    <row r="35980" ht="15.75" customHeight="1"/>
    <row r="35982" ht="15.75" customHeight="1"/>
    <row r="35984" ht="15.75" customHeight="1"/>
    <row r="35986" ht="15.75" customHeight="1"/>
    <row r="35988" ht="15.75" customHeight="1"/>
    <row r="35990" ht="15.75" customHeight="1"/>
    <row r="35992" ht="15.75" customHeight="1"/>
    <row r="35994" ht="15.75" customHeight="1"/>
    <row r="35996" ht="15.75" customHeight="1"/>
    <row r="35998" ht="15.75" customHeight="1"/>
    <row r="36000" ht="15.75" customHeight="1"/>
    <row r="36002" ht="15.75" customHeight="1"/>
    <row r="36004" ht="15.75" customHeight="1"/>
    <row r="36006" ht="15.75" customHeight="1"/>
    <row r="36008" ht="15.75" customHeight="1"/>
    <row r="36010" ht="15.75" customHeight="1"/>
    <row r="36012" ht="15.75" customHeight="1"/>
    <row r="36014" ht="15.75" customHeight="1"/>
    <row r="36016" ht="15.75" customHeight="1"/>
    <row r="36018" ht="15.75" customHeight="1"/>
    <row r="36020" ht="15.75" customHeight="1"/>
    <row r="36022" ht="15.75" customHeight="1"/>
    <row r="36024" ht="15.75" customHeight="1"/>
    <row r="36026" ht="15.75" customHeight="1"/>
    <row r="36028" ht="15.75" customHeight="1"/>
    <row r="36030" ht="15.75" customHeight="1"/>
    <row r="36032" ht="15.75" customHeight="1"/>
    <row r="36034" ht="15.75" customHeight="1"/>
    <row r="36036" ht="15.75" customHeight="1"/>
    <row r="36038" ht="15.75" customHeight="1"/>
    <row r="36040" ht="15.75" customHeight="1"/>
    <row r="36042" ht="15.75" customHeight="1"/>
    <row r="36044" ht="15.75" customHeight="1"/>
    <row r="36046" ht="15.75" customHeight="1"/>
    <row r="36048" ht="15.75" customHeight="1"/>
    <row r="36050" ht="15.75" customHeight="1"/>
    <row r="36052" ht="15.75" customHeight="1"/>
    <row r="36054" ht="15.75" customHeight="1"/>
    <row r="36056" ht="15.75" customHeight="1"/>
    <row r="36058" ht="15.75" customHeight="1"/>
    <row r="36060" ht="15.75" customHeight="1"/>
    <row r="36062" ht="15.75" customHeight="1"/>
    <row r="36064" ht="15.75" customHeight="1"/>
    <row r="36066" ht="15.75" customHeight="1"/>
    <row r="36068" ht="15.75" customHeight="1"/>
    <row r="36070" ht="15.75" customHeight="1"/>
    <row r="36072" ht="15.75" customHeight="1"/>
    <row r="36074" ht="15.75" customHeight="1"/>
    <row r="36076" ht="15.75" customHeight="1"/>
    <row r="36078" ht="15.75" customHeight="1"/>
    <row r="36080" ht="15.75" customHeight="1"/>
    <row r="36082" ht="15.75" customHeight="1"/>
    <row r="36084" ht="15.75" customHeight="1"/>
    <row r="36086" ht="15.75" customHeight="1"/>
    <row r="36088" ht="15.75" customHeight="1"/>
    <row r="36090" ht="15.75" customHeight="1"/>
    <row r="36092" ht="15.75" customHeight="1"/>
    <row r="36094" ht="15.75" customHeight="1"/>
    <row r="36096" ht="15.75" customHeight="1"/>
    <row r="36098" ht="15.75" customHeight="1"/>
    <row r="36100" ht="15.75" customHeight="1"/>
    <row r="36102" ht="15.75" customHeight="1"/>
    <row r="36104" ht="15.75" customHeight="1"/>
    <row r="36106" ht="15.75" customHeight="1"/>
    <row r="36108" ht="15.75" customHeight="1"/>
    <row r="36110" ht="15.75" customHeight="1"/>
    <row r="36112" ht="15.75" customHeight="1"/>
    <row r="36114" ht="15.75" customHeight="1"/>
    <row r="36116" ht="15.75" customHeight="1"/>
    <row r="36118" ht="15.75" customHeight="1"/>
    <row r="36120" ht="15.75" customHeight="1"/>
    <row r="36122" ht="15.75" customHeight="1"/>
    <row r="36124" ht="15.75" customHeight="1"/>
    <row r="36126" ht="15.75" customHeight="1"/>
    <row r="36128" ht="15.75" customHeight="1"/>
    <row r="36130" ht="15.75" customHeight="1"/>
    <row r="36132" ht="15.75" customHeight="1"/>
    <row r="36134" ht="15.75" customHeight="1"/>
    <row r="36136" ht="15.75" customHeight="1"/>
    <row r="36138" ht="15.75" customHeight="1"/>
    <row r="36140" ht="15.75" customHeight="1"/>
    <row r="36142" ht="15.75" customHeight="1"/>
    <row r="36144" ht="15.75" customHeight="1"/>
    <row r="36146" ht="15.75" customHeight="1"/>
    <row r="36148" ht="15.75" customHeight="1"/>
    <row r="36150" ht="15.75" customHeight="1"/>
    <row r="36152" ht="15.75" customHeight="1"/>
    <row r="36154" ht="15.75" customHeight="1"/>
    <row r="36156" ht="15.75" customHeight="1"/>
    <row r="36158" ht="15.75" customHeight="1"/>
    <row r="36160" ht="15.75" customHeight="1"/>
    <row r="36162" ht="15.75" customHeight="1"/>
    <row r="36164" ht="15.75" customHeight="1"/>
    <row r="36166" ht="15.75" customHeight="1"/>
    <row r="36168" ht="15.75" customHeight="1"/>
    <row r="36170" ht="15.75" customHeight="1"/>
    <row r="36172" ht="15.75" customHeight="1"/>
    <row r="36174" ht="15.75" customHeight="1"/>
    <row r="36176" ht="15.75" customHeight="1"/>
    <row r="36178" ht="15.75" customHeight="1"/>
    <row r="36180" ht="15.75" customHeight="1"/>
    <row r="36182" ht="15.75" customHeight="1"/>
    <row r="36184" ht="15.75" customHeight="1"/>
    <row r="36186" ht="15.75" customHeight="1"/>
    <row r="36188" ht="15.75" customHeight="1"/>
    <row r="36190" ht="15.75" customHeight="1"/>
    <row r="36192" ht="15.75" customHeight="1"/>
    <row r="36194" ht="15.75" customHeight="1"/>
    <row r="36196" ht="15.75" customHeight="1"/>
    <row r="36198" ht="15.75" customHeight="1"/>
    <row r="36200" ht="15.75" customHeight="1"/>
    <row r="36202" ht="15.75" customHeight="1"/>
    <row r="36204" ht="15.75" customHeight="1"/>
    <row r="36206" ht="15.75" customHeight="1"/>
    <row r="36208" ht="15.75" customHeight="1"/>
    <row r="36210" ht="15.75" customHeight="1"/>
    <row r="36212" ht="15.75" customHeight="1"/>
    <row r="36214" ht="15.75" customHeight="1"/>
    <row r="36216" ht="15.75" customHeight="1"/>
    <row r="36218" ht="15.75" customHeight="1"/>
    <row r="36220" ht="15.75" customHeight="1"/>
    <row r="36222" ht="15.75" customHeight="1"/>
    <row r="36224" ht="15.75" customHeight="1"/>
    <row r="36226" ht="15.75" customHeight="1"/>
    <row r="36228" ht="15.75" customHeight="1"/>
    <row r="36230" ht="15.75" customHeight="1"/>
    <row r="36232" ht="15.75" customHeight="1"/>
    <row r="36234" ht="15.75" customHeight="1"/>
    <row r="36236" ht="15.75" customHeight="1"/>
    <row r="36238" ht="15.75" customHeight="1"/>
    <row r="36240" ht="15.75" customHeight="1"/>
    <row r="36242" ht="15.75" customHeight="1"/>
    <row r="36244" ht="15.75" customHeight="1"/>
    <row r="36246" ht="15.75" customHeight="1"/>
    <row r="36248" ht="15.75" customHeight="1"/>
    <row r="36250" ht="15.75" customHeight="1"/>
    <row r="36252" ht="15.75" customHeight="1"/>
    <row r="36254" ht="15.75" customHeight="1"/>
    <row r="36256" ht="15.75" customHeight="1"/>
    <row r="36258" ht="15.75" customHeight="1"/>
    <row r="36260" ht="15.75" customHeight="1"/>
    <row r="36262" ht="15.75" customHeight="1"/>
    <row r="36264" ht="15.75" customHeight="1"/>
    <row r="36266" ht="15.75" customHeight="1"/>
    <row r="36268" ht="15.75" customHeight="1"/>
    <row r="36270" ht="15.75" customHeight="1"/>
    <row r="36272" ht="15.75" customHeight="1"/>
    <row r="36274" ht="15.75" customHeight="1"/>
    <row r="36276" ht="15.75" customHeight="1"/>
    <row r="36278" ht="15.75" customHeight="1"/>
    <row r="36280" ht="15.75" customHeight="1"/>
    <row r="36282" ht="15.75" customHeight="1"/>
    <row r="36284" ht="15.75" customHeight="1"/>
    <row r="36286" ht="15.75" customHeight="1"/>
    <row r="36288" ht="15.75" customHeight="1"/>
    <row r="36290" ht="15.75" customHeight="1"/>
    <row r="36292" ht="15.75" customHeight="1"/>
    <row r="36294" ht="15.75" customHeight="1"/>
    <row r="36296" ht="15.75" customHeight="1"/>
    <row r="36298" ht="15.75" customHeight="1"/>
    <row r="36300" ht="15.75" customHeight="1"/>
    <row r="36302" ht="15.75" customHeight="1"/>
    <row r="36304" ht="15.75" customHeight="1"/>
    <row r="36306" ht="15.75" customHeight="1"/>
    <row r="36308" ht="15.75" customHeight="1"/>
    <row r="36310" ht="15.75" customHeight="1"/>
    <row r="36312" ht="15.75" customHeight="1"/>
    <row r="36314" ht="15.75" customHeight="1"/>
    <row r="36316" ht="15.75" customHeight="1"/>
    <row r="36318" ht="15.75" customHeight="1"/>
    <row r="36320" ht="15.75" customHeight="1"/>
    <row r="36322" ht="15.75" customHeight="1"/>
    <row r="36324" ht="15.75" customHeight="1"/>
    <row r="36326" ht="15.75" customHeight="1"/>
    <row r="36328" ht="15.75" customHeight="1"/>
    <row r="36330" ht="15.75" customHeight="1"/>
    <row r="36332" ht="15.75" customHeight="1"/>
    <row r="36334" ht="15.75" customHeight="1"/>
    <row r="36336" ht="15.75" customHeight="1"/>
    <row r="36338" ht="15.75" customHeight="1"/>
    <row r="36340" ht="15.75" customHeight="1"/>
    <row r="36342" ht="15.75" customHeight="1"/>
    <row r="36344" ht="15.75" customHeight="1"/>
    <row r="36346" ht="15.75" customHeight="1"/>
    <row r="36348" ht="15.75" customHeight="1"/>
    <row r="36350" ht="15.75" customHeight="1"/>
    <row r="36352" ht="15.75" customHeight="1"/>
    <row r="36354" ht="15.75" customHeight="1"/>
    <row r="36356" ht="15.75" customHeight="1"/>
    <row r="36358" ht="15.75" customHeight="1"/>
    <row r="36360" ht="15.75" customHeight="1"/>
    <row r="36362" ht="15.75" customHeight="1"/>
    <row r="36364" ht="15.75" customHeight="1"/>
    <row r="36366" ht="15.75" customHeight="1"/>
    <row r="36368" ht="15.75" customHeight="1"/>
    <row r="36370" ht="15.75" customHeight="1"/>
    <row r="36372" ht="15.75" customHeight="1"/>
    <row r="36374" ht="15.75" customHeight="1"/>
    <row r="36376" ht="15.75" customHeight="1"/>
    <row r="36378" ht="15.75" customHeight="1"/>
    <row r="36380" ht="15.75" customHeight="1"/>
    <row r="36382" ht="15.75" customHeight="1"/>
    <row r="36384" ht="15.75" customHeight="1"/>
    <row r="36386" ht="15.75" customHeight="1"/>
    <row r="36388" ht="15.75" customHeight="1"/>
    <row r="36390" ht="15.75" customHeight="1"/>
    <row r="36392" ht="15.75" customHeight="1"/>
    <row r="36394" ht="15.75" customHeight="1"/>
    <row r="36396" ht="15.75" customHeight="1"/>
    <row r="36398" ht="15.75" customHeight="1"/>
    <row r="36400" ht="15.75" customHeight="1"/>
    <row r="36402" ht="15.75" customHeight="1"/>
    <row r="36404" ht="15.75" customHeight="1"/>
    <row r="36406" ht="15.75" customHeight="1"/>
    <row r="36408" ht="15.75" customHeight="1"/>
    <row r="36410" ht="15.75" customHeight="1"/>
    <row r="36412" ht="15.75" customHeight="1"/>
    <row r="36414" ht="15.75" customHeight="1"/>
    <row r="36416" ht="15.75" customHeight="1"/>
    <row r="36418" ht="15.75" customHeight="1"/>
    <row r="36420" ht="15.75" customHeight="1"/>
    <row r="36422" ht="15.75" customHeight="1"/>
    <row r="36424" ht="15.75" customHeight="1"/>
    <row r="36426" ht="15.75" customHeight="1"/>
    <row r="36428" ht="15.75" customHeight="1"/>
    <row r="36430" ht="15.75" customHeight="1"/>
    <row r="36432" ht="15.75" customHeight="1"/>
    <row r="36434" ht="15.75" customHeight="1"/>
    <row r="36436" ht="15.75" customHeight="1"/>
    <row r="36438" ht="15.75" customHeight="1"/>
    <row r="36440" ht="15.75" customHeight="1"/>
    <row r="36442" ht="15.75" customHeight="1"/>
    <row r="36444" ht="15.75" customHeight="1"/>
    <row r="36446" ht="15.75" customHeight="1"/>
    <row r="36448" ht="15.75" customHeight="1"/>
    <row r="36450" ht="15.75" customHeight="1"/>
    <row r="36452" ht="15.75" customHeight="1"/>
    <row r="36454" ht="15.75" customHeight="1"/>
    <row r="36456" ht="15.75" customHeight="1"/>
    <row r="36458" ht="15.75" customHeight="1"/>
    <row r="36460" ht="15.75" customHeight="1"/>
    <row r="36462" ht="15.75" customHeight="1"/>
    <row r="36464" ht="15.75" customHeight="1"/>
    <row r="36466" ht="15.75" customHeight="1"/>
    <row r="36468" ht="15.75" customHeight="1"/>
    <row r="36470" ht="15.75" customHeight="1"/>
    <row r="36472" ht="15.75" customHeight="1"/>
    <row r="36474" ht="15.75" customHeight="1"/>
    <row r="36476" ht="15.75" customHeight="1"/>
    <row r="36478" ht="15.75" customHeight="1"/>
    <row r="36480" ht="15.75" customHeight="1"/>
    <row r="36482" ht="15.75" customHeight="1"/>
    <row r="36484" ht="15.75" customHeight="1"/>
    <row r="36486" ht="15.75" customHeight="1"/>
    <row r="36488" ht="15.75" customHeight="1"/>
    <row r="36490" ht="15.75" customHeight="1"/>
    <row r="36492" ht="15.75" customHeight="1"/>
    <row r="36494" ht="15.75" customHeight="1"/>
    <row r="36496" ht="15.75" customHeight="1"/>
    <row r="36498" ht="15.75" customHeight="1"/>
    <row r="36500" ht="15.75" customHeight="1"/>
    <row r="36502" ht="15.75" customHeight="1"/>
    <row r="36504" ht="15.75" customHeight="1"/>
    <row r="36506" ht="15.75" customHeight="1"/>
    <row r="36508" ht="15.75" customHeight="1"/>
    <row r="36510" ht="15.75" customHeight="1"/>
    <row r="36512" ht="15.75" customHeight="1"/>
    <row r="36514" ht="15.75" customHeight="1"/>
    <row r="36516" ht="15.75" customHeight="1"/>
    <row r="36518" ht="15.75" customHeight="1"/>
    <row r="36520" ht="15.75" customHeight="1"/>
    <row r="36522" ht="15.75" customHeight="1"/>
    <row r="36524" ht="15.75" customHeight="1"/>
    <row r="36526" ht="15.75" customHeight="1"/>
    <row r="36528" ht="15.75" customHeight="1"/>
    <row r="36530" ht="15.75" customHeight="1"/>
    <row r="36532" ht="15.75" customHeight="1"/>
    <row r="36534" ht="15.75" customHeight="1"/>
    <row r="36536" ht="15.75" customHeight="1"/>
    <row r="36538" ht="15.75" customHeight="1"/>
    <row r="36540" ht="15.75" customHeight="1"/>
    <row r="36542" ht="15.75" customHeight="1"/>
    <row r="36544" ht="15.75" customHeight="1"/>
    <row r="36546" ht="15.75" customHeight="1"/>
    <row r="36548" ht="15.75" customHeight="1"/>
    <row r="36550" ht="15.75" customHeight="1"/>
    <row r="36552" ht="15.75" customHeight="1"/>
    <row r="36554" ht="15.75" customHeight="1"/>
    <row r="36556" ht="15.75" customHeight="1"/>
    <row r="36558" ht="15.75" customHeight="1"/>
    <row r="36560" ht="15.75" customHeight="1"/>
    <row r="36562" ht="15.75" customHeight="1"/>
    <row r="36564" ht="15.75" customHeight="1"/>
    <row r="36566" ht="15.75" customHeight="1"/>
    <row r="36568" ht="15.75" customHeight="1"/>
    <row r="36570" ht="15.75" customHeight="1"/>
    <row r="36572" ht="15.75" customHeight="1"/>
    <row r="36574" ht="15.75" customHeight="1"/>
    <row r="36576" ht="15.75" customHeight="1"/>
    <row r="36578" ht="15.75" customHeight="1"/>
    <row r="36580" ht="15.75" customHeight="1"/>
    <row r="36582" ht="15.75" customHeight="1"/>
    <row r="36584" ht="15.75" customHeight="1"/>
    <row r="36586" ht="15.75" customHeight="1"/>
    <row r="36588" ht="15.75" customHeight="1"/>
    <row r="36590" ht="15.75" customHeight="1"/>
    <row r="36592" ht="15.75" customHeight="1"/>
    <row r="36594" ht="15.75" customHeight="1"/>
    <row r="36596" ht="15.75" customHeight="1"/>
    <row r="36598" ht="15.75" customHeight="1"/>
    <row r="36600" ht="15.75" customHeight="1"/>
    <row r="36602" ht="15.75" customHeight="1"/>
    <row r="36604" ht="15.75" customHeight="1"/>
    <row r="36606" ht="15.75" customHeight="1"/>
    <row r="36608" ht="15.75" customHeight="1"/>
    <row r="36610" ht="15.75" customHeight="1"/>
    <row r="36612" ht="15.75" customHeight="1"/>
    <row r="36614" ht="15.75" customHeight="1"/>
    <row r="36616" ht="15.75" customHeight="1"/>
    <row r="36618" ht="15.75" customHeight="1"/>
    <row r="36620" ht="15.75" customHeight="1"/>
    <row r="36622" ht="15.75" customHeight="1"/>
    <row r="36624" ht="15.75" customHeight="1"/>
    <row r="36626" ht="15.75" customHeight="1"/>
    <row r="36628" ht="15.75" customHeight="1"/>
    <row r="36630" ht="15.75" customHeight="1"/>
    <row r="36632" ht="15.75" customHeight="1"/>
    <row r="36634" ht="15.75" customHeight="1"/>
    <row r="36636" ht="15.75" customHeight="1"/>
    <row r="36638" ht="15.75" customHeight="1"/>
    <row r="36640" ht="15.75" customHeight="1"/>
    <row r="36642" ht="15.75" customHeight="1"/>
    <row r="36644" ht="15.75" customHeight="1"/>
    <row r="36646" ht="15.75" customHeight="1"/>
    <row r="36648" ht="15.75" customHeight="1"/>
    <row r="36650" ht="15.75" customHeight="1"/>
    <row r="36652" ht="15.75" customHeight="1"/>
    <row r="36654" ht="15.75" customHeight="1"/>
    <row r="36656" ht="15.75" customHeight="1"/>
    <row r="36658" ht="15.75" customHeight="1"/>
    <row r="36660" ht="15.75" customHeight="1"/>
    <row r="36662" ht="15.75" customHeight="1"/>
    <row r="36664" ht="15.75" customHeight="1"/>
    <row r="36666" ht="15.75" customHeight="1"/>
    <row r="36668" ht="15.75" customHeight="1"/>
    <row r="36670" ht="15.75" customHeight="1"/>
    <row r="36672" ht="15.75" customHeight="1"/>
    <row r="36674" ht="15.75" customHeight="1"/>
    <row r="36676" ht="15.75" customHeight="1"/>
    <row r="36678" ht="15.75" customHeight="1"/>
    <row r="36680" ht="15.75" customHeight="1"/>
    <row r="36682" ht="15.75" customHeight="1"/>
    <row r="36684" ht="15.75" customHeight="1"/>
    <row r="36686" ht="15.75" customHeight="1"/>
    <row r="36688" ht="15.75" customHeight="1"/>
    <row r="36690" ht="15.75" customHeight="1"/>
    <row r="36692" ht="15.75" customHeight="1"/>
    <row r="36694" ht="15.75" customHeight="1"/>
    <row r="36696" ht="15.75" customHeight="1"/>
    <row r="36698" ht="15.75" customHeight="1"/>
    <row r="36700" ht="15.75" customHeight="1"/>
    <row r="36702" ht="15.75" customHeight="1"/>
    <row r="36704" ht="15.75" customHeight="1"/>
    <row r="36706" ht="15.75" customHeight="1"/>
    <row r="36708" ht="15.75" customHeight="1"/>
    <row r="36710" ht="15.75" customHeight="1"/>
    <row r="36712" ht="15.75" customHeight="1"/>
    <row r="36714" ht="15.75" customHeight="1"/>
    <row r="36716" ht="15.75" customHeight="1"/>
    <row r="36718" ht="15.75" customHeight="1"/>
    <row r="36720" ht="15.75" customHeight="1"/>
    <row r="36722" ht="15.75" customHeight="1"/>
    <row r="36724" ht="15.75" customHeight="1"/>
    <row r="36726" ht="15.75" customHeight="1"/>
    <row r="36728" ht="15.75" customHeight="1"/>
    <row r="36730" ht="15.75" customHeight="1"/>
    <row r="36732" ht="15.75" customHeight="1"/>
    <row r="36734" ht="15.75" customHeight="1"/>
    <row r="36736" ht="15.75" customHeight="1"/>
    <row r="36738" ht="15.75" customHeight="1"/>
    <row r="36740" ht="15.75" customHeight="1"/>
    <row r="36742" ht="15.75" customHeight="1"/>
    <row r="36744" ht="15.75" customHeight="1"/>
    <row r="36746" ht="15.75" customHeight="1"/>
    <row r="36748" ht="15.75" customHeight="1"/>
    <row r="36750" ht="15.75" customHeight="1"/>
    <row r="36752" ht="15.75" customHeight="1"/>
    <row r="36754" ht="15.75" customHeight="1"/>
    <row r="36756" ht="15.75" customHeight="1"/>
    <row r="36758" ht="15.75" customHeight="1"/>
    <row r="36760" ht="15.75" customHeight="1"/>
    <row r="36762" ht="15.75" customHeight="1"/>
    <row r="36764" ht="15.75" customHeight="1"/>
    <row r="36766" ht="15.75" customHeight="1"/>
    <row r="36768" ht="15.75" customHeight="1"/>
    <row r="36770" ht="15.75" customHeight="1"/>
    <row r="36772" ht="15.75" customHeight="1"/>
    <row r="36774" ht="15.75" customHeight="1"/>
    <row r="36776" ht="15.75" customHeight="1"/>
    <row r="36778" ht="15.75" customHeight="1"/>
    <row r="36780" ht="15.75" customHeight="1"/>
    <row r="36782" ht="15.75" customHeight="1"/>
    <row r="36784" ht="15.75" customHeight="1"/>
    <row r="36786" ht="15.75" customHeight="1"/>
    <row r="36788" ht="15.75" customHeight="1"/>
    <row r="36790" ht="15.75" customHeight="1"/>
    <row r="36792" ht="15.75" customHeight="1"/>
    <row r="36794" ht="15.75" customHeight="1"/>
    <row r="36796" ht="15.75" customHeight="1"/>
    <row r="36798" ht="15.75" customHeight="1"/>
    <row r="36800" ht="15.75" customHeight="1"/>
    <row r="36802" ht="15.75" customHeight="1"/>
    <row r="36804" ht="15.75" customHeight="1"/>
    <row r="36806" ht="15.75" customHeight="1"/>
    <row r="36808" ht="15.75" customHeight="1"/>
    <row r="36810" ht="15.75" customHeight="1"/>
    <row r="36812" ht="15.75" customHeight="1"/>
    <row r="36814" ht="15.75" customHeight="1"/>
    <row r="36816" ht="15.75" customHeight="1"/>
    <row r="36818" ht="15.75" customHeight="1"/>
    <row r="36820" ht="15.75" customHeight="1"/>
    <row r="36822" ht="15.75" customHeight="1"/>
    <row r="36824" ht="15.75" customHeight="1"/>
    <row r="36826" ht="15.75" customHeight="1"/>
    <row r="36828" ht="15.75" customHeight="1"/>
    <row r="36830" ht="15.75" customHeight="1"/>
    <row r="36832" ht="15.75" customHeight="1"/>
    <row r="36834" ht="15.75" customHeight="1"/>
    <row r="36836" ht="15.75" customHeight="1"/>
    <row r="36838" ht="15.75" customHeight="1"/>
    <row r="36840" ht="15.75" customHeight="1"/>
    <row r="36842" ht="15.75" customHeight="1"/>
    <row r="36844" ht="15.75" customHeight="1"/>
    <row r="36846" ht="15.75" customHeight="1"/>
    <row r="36848" ht="15.75" customHeight="1"/>
    <row r="36850" ht="15.75" customHeight="1"/>
    <row r="36852" ht="15.75" customHeight="1"/>
    <row r="36854" ht="15.75" customHeight="1"/>
    <row r="36856" ht="15.75" customHeight="1"/>
    <row r="36858" ht="15.75" customHeight="1"/>
    <row r="36860" ht="15.75" customHeight="1"/>
    <row r="36862" ht="15.75" customHeight="1"/>
    <row r="36864" ht="15.75" customHeight="1"/>
    <row r="36866" ht="15.75" customHeight="1"/>
    <row r="36868" ht="15.75" customHeight="1"/>
    <row r="36870" ht="15.75" customHeight="1"/>
    <row r="36872" ht="15.75" customHeight="1"/>
    <row r="36874" ht="15.75" customHeight="1"/>
    <row r="36876" ht="15.75" customHeight="1"/>
    <row r="36878" ht="15.75" customHeight="1"/>
    <row r="36880" ht="15.75" customHeight="1"/>
    <row r="36882" ht="15.75" customHeight="1"/>
    <row r="36884" ht="15.75" customHeight="1"/>
    <row r="36886" ht="15.75" customHeight="1"/>
    <row r="36888" ht="15.75" customHeight="1"/>
    <row r="36890" ht="15.75" customHeight="1"/>
    <row r="36892" ht="15.75" customHeight="1"/>
    <row r="36894" ht="15.75" customHeight="1"/>
    <row r="36896" ht="15.75" customHeight="1"/>
    <row r="36898" ht="15.75" customHeight="1"/>
    <row r="36900" ht="15.75" customHeight="1"/>
    <row r="36902" ht="15.75" customHeight="1"/>
    <row r="36904" ht="15.75" customHeight="1"/>
    <row r="36906" ht="15.75" customHeight="1"/>
    <row r="36908" ht="15.75" customHeight="1"/>
    <row r="36910" ht="15.75" customHeight="1"/>
    <row r="36912" ht="15.75" customHeight="1"/>
    <row r="36914" ht="15.75" customHeight="1"/>
    <row r="36916" ht="15.75" customHeight="1"/>
    <row r="36918" ht="15.75" customHeight="1"/>
    <row r="36920" ht="15.75" customHeight="1"/>
    <row r="36922" ht="15.75" customHeight="1"/>
    <row r="36924" ht="15.75" customHeight="1"/>
    <row r="36926" ht="15.75" customHeight="1"/>
    <row r="36928" ht="15.75" customHeight="1"/>
    <row r="36930" ht="15.75" customHeight="1"/>
    <row r="36932" ht="15.75" customHeight="1"/>
    <row r="36934" ht="15.75" customHeight="1"/>
    <row r="36936" ht="15.75" customHeight="1"/>
    <row r="36938" ht="15.75" customHeight="1"/>
    <row r="36940" ht="15.75" customHeight="1"/>
    <row r="36942" ht="15.75" customHeight="1"/>
    <row r="36944" ht="15.75" customHeight="1"/>
    <row r="36946" ht="15.75" customHeight="1"/>
    <row r="36948" ht="15.75" customHeight="1"/>
    <row r="36950" ht="15.75" customHeight="1"/>
    <row r="36952" ht="15.75" customHeight="1"/>
    <row r="36954" ht="15.75" customHeight="1"/>
    <row r="36956" ht="15.75" customHeight="1"/>
    <row r="36958" ht="15.75" customHeight="1"/>
    <row r="36960" ht="15.75" customHeight="1"/>
    <row r="36962" ht="15.75" customHeight="1"/>
    <row r="36964" ht="15.75" customHeight="1"/>
    <row r="36966" ht="15.75" customHeight="1"/>
    <row r="36968" ht="15.75" customHeight="1"/>
    <row r="36970" ht="15.75" customHeight="1"/>
    <row r="36972" ht="15.75" customHeight="1"/>
    <row r="36974" ht="15.75" customHeight="1"/>
    <row r="36976" ht="15.75" customHeight="1"/>
    <row r="36978" ht="15.75" customHeight="1"/>
    <row r="36980" ht="15.75" customHeight="1"/>
    <row r="36982" ht="15.75" customHeight="1"/>
    <row r="36984" ht="15.75" customHeight="1"/>
    <row r="36986" ht="15.75" customHeight="1"/>
    <row r="36988" ht="15.75" customHeight="1"/>
    <row r="36990" ht="15.75" customHeight="1"/>
    <row r="36992" ht="15.75" customHeight="1"/>
    <row r="36994" ht="15.75" customHeight="1"/>
    <row r="36996" ht="15.75" customHeight="1"/>
    <row r="36998" ht="15.75" customHeight="1"/>
    <row r="37000" ht="15.75" customHeight="1"/>
    <row r="37002" ht="15.75" customHeight="1"/>
    <row r="37004" ht="15.75" customHeight="1"/>
    <row r="37006" ht="15.75" customHeight="1"/>
    <row r="37008" ht="15.75" customHeight="1"/>
    <row r="37010" ht="15.75" customHeight="1"/>
    <row r="37012" ht="15.75" customHeight="1"/>
    <row r="37014" ht="15.75" customHeight="1"/>
    <row r="37016" ht="15.75" customHeight="1"/>
    <row r="37018" ht="15.75" customHeight="1"/>
    <row r="37020" ht="15.75" customHeight="1"/>
    <row r="37022" ht="15.75" customHeight="1"/>
    <row r="37024" ht="15.75" customHeight="1"/>
    <row r="37026" ht="15.75" customHeight="1"/>
    <row r="37028" ht="15.75" customHeight="1"/>
    <row r="37030" ht="15.75" customHeight="1"/>
    <row r="37032" ht="15.75" customHeight="1"/>
    <row r="37034" ht="15.75" customHeight="1"/>
    <row r="37036" ht="15.75" customHeight="1"/>
    <row r="37038" ht="15.75" customHeight="1"/>
    <row r="37040" ht="15.75" customHeight="1"/>
    <row r="37042" ht="15.75" customHeight="1"/>
    <row r="37044" ht="15.75" customHeight="1"/>
    <row r="37046" ht="15.75" customHeight="1"/>
    <row r="37048" ht="15.75" customHeight="1"/>
    <row r="37050" ht="15.75" customHeight="1"/>
    <row r="37052" ht="15.75" customHeight="1"/>
    <row r="37054" ht="15.75" customHeight="1"/>
    <row r="37056" ht="15.75" customHeight="1"/>
    <row r="37058" ht="15.75" customHeight="1"/>
    <row r="37060" ht="15.75" customHeight="1"/>
    <row r="37062" ht="15.75" customHeight="1"/>
    <row r="37064" ht="15.75" customHeight="1"/>
    <row r="37066" ht="15.75" customHeight="1"/>
    <row r="37068" ht="15.75" customHeight="1"/>
    <row r="37070" ht="15.75" customHeight="1"/>
    <row r="37072" ht="15.75" customHeight="1"/>
    <row r="37074" ht="15.75" customHeight="1"/>
    <row r="37076" ht="15.75" customHeight="1"/>
    <row r="37078" ht="15.75" customHeight="1"/>
    <row r="37080" ht="15.75" customHeight="1"/>
    <row r="37082" ht="15.75" customHeight="1"/>
    <row r="37084" ht="15.75" customHeight="1"/>
    <row r="37086" ht="15.75" customHeight="1"/>
    <row r="37088" ht="15.75" customHeight="1"/>
    <row r="37090" ht="15.75" customHeight="1"/>
    <row r="37092" ht="15.75" customHeight="1"/>
    <row r="37094" ht="15.75" customHeight="1"/>
    <row r="37096" ht="15.75" customHeight="1"/>
    <row r="37098" ht="15.75" customHeight="1"/>
    <row r="37100" ht="15.75" customHeight="1"/>
    <row r="37102" ht="15.75" customHeight="1"/>
    <row r="37104" ht="15.75" customHeight="1"/>
    <row r="37106" ht="15.75" customHeight="1"/>
    <row r="37108" ht="15.75" customHeight="1"/>
    <row r="37110" ht="15.75" customHeight="1"/>
    <row r="37112" ht="15.75" customHeight="1"/>
    <row r="37114" ht="15.75" customHeight="1"/>
    <row r="37116" ht="15.75" customHeight="1"/>
    <row r="37118" ht="15.75" customHeight="1"/>
    <row r="37120" ht="15.75" customHeight="1"/>
    <row r="37122" ht="15.75" customHeight="1"/>
    <row r="37124" ht="15.75" customHeight="1"/>
    <row r="37126" ht="15.75" customHeight="1"/>
    <row r="37128" ht="15.75" customHeight="1"/>
    <row r="37130" ht="15.75" customHeight="1"/>
    <row r="37132" ht="15.75" customHeight="1"/>
    <row r="37134" ht="15.75" customHeight="1"/>
    <row r="37136" ht="15.75" customHeight="1"/>
    <row r="37138" ht="15.75" customHeight="1"/>
    <row r="37140" ht="15.75" customHeight="1"/>
    <row r="37142" ht="15.75" customHeight="1"/>
    <row r="37144" ht="15.75" customHeight="1"/>
    <row r="37146" ht="15.75" customHeight="1"/>
    <row r="37148" ht="15.75" customHeight="1"/>
    <row r="37150" ht="15.75" customHeight="1"/>
    <row r="37152" ht="15.75" customHeight="1"/>
    <row r="37154" ht="15.75" customHeight="1"/>
    <row r="37156" ht="15.75" customHeight="1"/>
    <row r="37158" ht="15.75" customHeight="1"/>
    <row r="37160" ht="15.75" customHeight="1"/>
    <row r="37162" ht="15.75" customHeight="1"/>
    <row r="37164" ht="15.75" customHeight="1"/>
    <row r="37166" ht="15.75" customHeight="1"/>
    <row r="37168" ht="15.75" customHeight="1"/>
    <row r="37170" ht="15.75" customHeight="1"/>
    <row r="37172" ht="15.75" customHeight="1"/>
    <row r="37174" ht="15.75" customHeight="1"/>
    <row r="37176" ht="15.75" customHeight="1"/>
    <row r="37178" ht="15.75" customHeight="1"/>
    <row r="37180" ht="15.75" customHeight="1"/>
    <row r="37182" ht="15.75" customHeight="1"/>
    <row r="37184" ht="15.75" customHeight="1"/>
    <row r="37186" ht="15.75" customHeight="1"/>
    <row r="37188" ht="15.75" customHeight="1"/>
    <row r="37190" ht="15.75" customHeight="1"/>
    <row r="37192" ht="15.75" customHeight="1"/>
    <row r="37194" ht="15.75" customHeight="1"/>
    <row r="37196" ht="15.75" customHeight="1"/>
    <row r="37198" ht="15.75" customHeight="1"/>
    <row r="37200" ht="15.75" customHeight="1"/>
    <row r="37202" ht="15.75" customHeight="1"/>
    <row r="37204" ht="15.75" customHeight="1"/>
    <row r="37206" ht="15.75" customHeight="1"/>
    <row r="37208" ht="15.75" customHeight="1"/>
    <row r="37210" ht="15.75" customHeight="1"/>
    <row r="37212" ht="15.75" customHeight="1"/>
    <row r="37214" ht="15.75" customHeight="1"/>
    <row r="37216" ht="15.75" customHeight="1"/>
    <row r="37218" ht="15.75" customHeight="1"/>
    <row r="37220" ht="15.75" customHeight="1"/>
    <row r="37222" ht="15.75" customHeight="1"/>
    <row r="37224" ht="15.75" customHeight="1"/>
    <row r="37226" ht="15.75" customHeight="1"/>
    <row r="37228" ht="15.75" customHeight="1"/>
    <row r="37230" ht="15.75" customHeight="1"/>
    <row r="37232" ht="15.75" customHeight="1"/>
    <row r="37234" ht="15.75" customHeight="1"/>
    <row r="37236" ht="15.75" customHeight="1"/>
    <row r="37238" ht="15.75" customHeight="1"/>
    <row r="37240" ht="15.75" customHeight="1"/>
    <row r="37242" ht="15.75" customHeight="1"/>
    <row r="37244" ht="15.75" customHeight="1"/>
    <row r="37246" ht="15.75" customHeight="1"/>
    <row r="37248" ht="15.75" customHeight="1"/>
    <row r="37250" ht="15.75" customHeight="1"/>
    <row r="37252" ht="15.75" customHeight="1"/>
    <row r="37254" ht="15.75" customHeight="1"/>
    <row r="37256" ht="15.75" customHeight="1"/>
    <row r="37258" ht="15.75" customHeight="1"/>
    <row r="37260" ht="15.75" customHeight="1"/>
    <row r="37262" ht="15.75" customHeight="1"/>
    <row r="37264" ht="15.75" customHeight="1"/>
    <row r="37266" ht="15.75" customHeight="1"/>
    <row r="37268" ht="15.75" customHeight="1"/>
    <row r="37270" ht="15.75" customHeight="1"/>
    <row r="37272" ht="15.75" customHeight="1"/>
    <row r="37274" ht="15.75" customHeight="1"/>
    <row r="37276" ht="15.75" customHeight="1"/>
    <row r="37278" ht="15.75" customHeight="1"/>
    <row r="37280" ht="15.75" customHeight="1"/>
    <row r="37282" ht="15.75" customHeight="1"/>
    <row r="37284" ht="15.75" customHeight="1"/>
    <row r="37286" ht="15.75" customHeight="1"/>
    <row r="37288" ht="15.75" customHeight="1"/>
    <row r="37290" ht="15.75" customHeight="1"/>
    <row r="37292" ht="15.75" customHeight="1"/>
    <row r="37294" ht="15.75" customHeight="1"/>
    <row r="37296" ht="15.75" customHeight="1"/>
    <row r="37298" ht="15.75" customHeight="1"/>
    <row r="37300" ht="15.75" customHeight="1"/>
    <row r="37302" ht="15.75" customHeight="1"/>
    <row r="37304" ht="15.75" customHeight="1"/>
    <row r="37306" ht="15.75" customHeight="1"/>
    <row r="37308" ht="15.75" customHeight="1"/>
    <row r="37310" ht="15.75" customHeight="1"/>
    <row r="37312" ht="15.75" customHeight="1"/>
    <row r="37314" ht="15.75" customHeight="1"/>
    <row r="37316" ht="15.75" customHeight="1"/>
    <row r="37318" ht="15.75" customHeight="1"/>
    <row r="37320" ht="15.75" customHeight="1"/>
    <row r="37322" ht="15.75" customHeight="1"/>
    <row r="37324" ht="15.75" customHeight="1"/>
    <row r="37326" ht="15.75" customHeight="1"/>
    <row r="37328" ht="15.75" customHeight="1"/>
    <row r="37330" ht="15.75" customHeight="1"/>
    <row r="37332" ht="15.75" customHeight="1"/>
    <row r="37334" ht="15.75" customHeight="1"/>
    <row r="37336" ht="15.75" customHeight="1"/>
    <row r="37338" ht="15.75" customHeight="1"/>
    <row r="37340" ht="15.75" customHeight="1"/>
    <row r="37342" ht="15.75" customHeight="1"/>
    <row r="37344" ht="15.75" customHeight="1"/>
    <row r="37346" ht="15.75" customHeight="1"/>
    <row r="37348" ht="15.75" customHeight="1"/>
    <row r="37350" ht="15.75" customHeight="1"/>
    <row r="37352" ht="15.75" customHeight="1"/>
    <row r="37354" ht="15.75" customHeight="1"/>
    <row r="37356" ht="15.75" customHeight="1"/>
    <row r="37358" ht="15.75" customHeight="1"/>
    <row r="37360" ht="15.75" customHeight="1"/>
    <row r="37362" ht="15.75" customHeight="1"/>
    <row r="37364" ht="15.75" customHeight="1"/>
    <row r="37366" ht="15.75" customHeight="1"/>
    <row r="37368" ht="15.75" customHeight="1"/>
    <row r="37370" ht="15.75" customHeight="1"/>
    <row r="37372" ht="15.75" customHeight="1"/>
    <row r="37374" ht="15.75" customHeight="1"/>
    <row r="37376" ht="15.75" customHeight="1"/>
    <row r="37378" ht="15.75" customHeight="1"/>
    <row r="37380" ht="15.75" customHeight="1"/>
    <row r="37382" ht="15.75" customHeight="1"/>
    <row r="37384" ht="15.75" customHeight="1"/>
    <row r="37386" ht="15.75" customHeight="1"/>
    <row r="37388" ht="15.75" customHeight="1"/>
    <row r="37390" ht="15.75" customHeight="1"/>
    <row r="37392" ht="15.75" customHeight="1"/>
    <row r="37394" ht="15.75" customHeight="1"/>
    <row r="37396" ht="15.75" customHeight="1"/>
    <row r="37398" ht="15.75" customHeight="1"/>
    <row r="37400" ht="15.75" customHeight="1"/>
    <row r="37402" ht="15.75" customHeight="1"/>
    <row r="37404" ht="15.75" customHeight="1"/>
    <row r="37406" ht="15.75" customHeight="1"/>
    <row r="37408" ht="15.75" customHeight="1"/>
    <row r="37410" ht="15.75" customHeight="1"/>
    <row r="37412" ht="15.75" customHeight="1"/>
    <row r="37414" ht="15.75" customHeight="1"/>
    <row r="37416" ht="15.75" customHeight="1"/>
    <row r="37418" ht="15.75" customHeight="1"/>
    <row r="37420" ht="15.75" customHeight="1"/>
    <row r="37422" ht="15.75" customHeight="1"/>
    <row r="37424" ht="15.75" customHeight="1"/>
    <row r="37426" ht="15.75" customHeight="1"/>
    <row r="37428" ht="15.75" customHeight="1"/>
    <row r="37430" ht="15.75" customHeight="1"/>
    <row r="37432" ht="15.75" customHeight="1"/>
    <row r="37434" ht="15.75" customHeight="1"/>
    <row r="37436" ht="15.75" customHeight="1"/>
    <row r="37438" ht="15.75" customHeight="1"/>
    <row r="37440" ht="15.75" customHeight="1"/>
    <row r="37442" ht="15.75" customHeight="1"/>
    <row r="37444" ht="15.75" customHeight="1"/>
    <row r="37446" ht="15.75" customHeight="1"/>
    <row r="37448" ht="15.75" customHeight="1"/>
    <row r="37450" ht="15.75" customHeight="1"/>
    <row r="37452" ht="15.75" customHeight="1"/>
    <row r="37454" ht="15.75" customHeight="1"/>
    <row r="37456" ht="15.75" customHeight="1"/>
    <row r="37458" ht="15.75" customHeight="1"/>
    <row r="37460" ht="15.75" customHeight="1"/>
    <row r="37462" ht="15.75" customHeight="1"/>
    <row r="37464" ht="15.75" customHeight="1"/>
    <row r="37466" ht="15.75" customHeight="1"/>
    <row r="37468" ht="15.75" customHeight="1"/>
    <row r="37470" ht="15.75" customHeight="1"/>
    <row r="37472" ht="15.75" customHeight="1"/>
    <row r="37474" ht="15.75" customHeight="1"/>
    <row r="37476" ht="15.75" customHeight="1"/>
    <row r="37478" ht="15.75" customHeight="1"/>
    <row r="37480" ht="15.75" customHeight="1"/>
    <row r="37482" ht="15.75" customHeight="1"/>
    <row r="37484" ht="15.75" customHeight="1"/>
    <row r="37486" ht="15.75" customHeight="1"/>
    <row r="37488" ht="15.75" customHeight="1"/>
    <row r="37490" ht="15.75" customHeight="1"/>
    <row r="37492" ht="15.75" customHeight="1"/>
    <row r="37494" ht="15.75" customHeight="1"/>
    <row r="37496" ht="15.75" customHeight="1"/>
    <row r="37498" ht="15.75" customHeight="1"/>
    <row r="37500" ht="15.75" customHeight="1"/>
    <row r="37502" ht="15.75" customHeight="1"/>
    <row r="37504" ht="15.75" customHeight="1"/>
    <row r="37506" ht="15.75" customHeight="1"/>
    <row r="37508" ht="15.75" customHeight="1"/>
    <row r="37510" ht="15.75" customHeight="1"/>
    <row r="37512" ht="15.75" customHeight="1"/>
    <row r="37514" ht="15.75" customHeight="1"/>
    <row r="37516" ht="15.75" customHeight="1"/>
    <row r="37518" ht="15.75" customHeight="1"/>
    <row r="37520" ht="15.75" customHeight="1"/>
    <row r="37522" ht="15.75" customHeight="1"/>
    <row r="37524" ht="15.75" customHeight="1"/>
    <row r="37526" ht="15.75" customHeight="1"/>
    <row r="37528" ht="15.75" customHeight="1"/>
    <row r="37530" ht="15.75" customHeight="1"/>
    <row r="37532" ht="15.75" customHeight="1"/>
    <row r="37534" ht="15.75" customHeight="1"/>
    <row r="37536" ht="15.75" customHeight="1"/>
    <row r="37538" ht="15.75" customHeight="1"/>
    <row r="37540" ht="15.75" customHeight="1"/>
    <row r="37542" ht="15.75" customHeight="1"/>
    <row r="37544" ht="15.75" customHeight="1"/>
    <row r="37546" ht="15.75" customHeight="1"/>
    <row r="37548" ht="15.75" customHeight="1"/>
    <row r="37550" ht="15.75" customHeight="1"/>
    <row r="37552" ht="15.75" customHeight="1"/>
    <row r="37554" ht="15.75" customHeight="1"/>
    <row r="37556" ht="15.75" customHeight="1"/>
    <row r="37558" ht="15.75" customHeight="1"/>
    <row r="37560" ht="15.75" customHeight="1"/>
    <row r="37562" ht="15.75" customHeight="1"/>
    <row r="37564" ht="15.75" customHeight="1"/>
    <row r="37566" ht="15.75" customHeight="1"/>
    <row r="37568" ht="15.75" customHeight="1"/>
    <row r="37570" ht="15.75" customHeight="1"/>
    <row r="37572" ht="15.75" customHeight="1"/>
    <row r="37574" ht="15.75" customHeight="1"/>
    <row r="37576" ht="15.75" customHeight="1"/>
    <row r="37578" ht="15.75" customHeight="1"/>
    <row r="37580" ht="15.75" customHeight="1"/>
    <row r="37582" ht="15.75" customHeight="1"/>
    <row r="37584" ht="15.75" customHeight="1"/>
    <row r="37586" ht="15.75" customHeight="1"/>
    <row r="37588" ht="15.75" customHeight="1"/>
    <row r="37590" ht="15.75" customHeight="1"/>
    <row r="37592" ht="15.75" customHeight="1"/>
    <row r="37594" ht="15.75" customHeight="1"/>
    <row r="37596" ht="15.75" customHeight="1"/>
    <row r="37598" ht="15.75" customHeight="1"/>
    <row r="37600" ht="15.75" customHeight="1"/>
    <row r="37602" ht="15.75" customHeight="1"/>
    <row r="37604" ht="15.75" customHeight="1"/>
    <row r="37606" ht="15.75" customHeight="1"/>
    <row r="37608" ht="15.75" customHeight="1"/>
    <row r="37610" ht="15.75" customHeight="1"/>
    <row r="37612" ht="15.75" customHeight="1"/>
    <row r="37614" ht="15.75" customHeight="1"/>
    <row r="37616" ht="15.75" customHeight="1"/>
    <row r="37618" ht="15.75" customHeight="1"/>
    <row r="37620" ht="15.75" customHeight="1"/>
    <row r="37622" ht="15.75" customHeight="1"/>
    <row r="37624" ht="15.75" customHeight="1"/>
    <row r="37626" ht="15.75" customHeight="1"/>
    <row r="37628" ht="15.75" customHeight="1"/>
    <row r="37630" ht="15.75" customHeight="1"/>
    <row r="37632" ht="15.75" customHeight="1"/>
    <row r="37634" ht="15.75" customHeight="1"/>
    <row r="37636" ht="15.75" customHeight="1"/>
    <row r="37638" ht="15.75" customHeight="1"/>
    <row r="37640" ht="15.75" customHeight="1"/>
    <row r="37642" ht="15.75" customHeight="1"/>
    <row r="37644" ht="15.75" customHeight="1"/>
    <row r="37646" ht="15.75" customHeight="1"/>
    <row r="37648" ht="15.75" customHeight="1"/>
    <row r="37650" ht="15.75" customHeight="1"/>
    <row r="37652" ht="15.75" customHeight="1"/>
    <row r="37654" ht="15.75" customHeight="1"/>
    <row r="37656" ht="15.75" customHeight="1"/>
    <row r="37658" ht="15.75" customHeight="1"/>
    <row r="37660" ht="15.75" customHeight="1"/>
    <row r="37662" ht="15.75" customHeight="1"/>
    <row r="37664" ht="15.75" customHeight="1"/>
    <row r="37666" ht="15.75" customHeight="1"/>
    <row r="37668" ht="15.75" customHeight="1"/>
    <row r="37670" ht="15.75" customHeight="1"/>
    <row r="37672" ht="15.75" customHeight="1"/>
    <row r="37674" ht="15.75" customHeight="1"/>
    <row r="37676" ht="15.75" customHeight="1"/>
    <row r="37678" ht="15.75" customHeight="1"/>
    <row r="37680" ht="15.75" customHeight="1"/>
    <row r="37682" ht="15.75" customHeight="1"/>
    <row r="37684" ht="15.75" customHeight="1"/>
    <row r="37686" ht="15.75" customHeight="1"/>
    <row r="37688" ht="15.75" customHeight="1"/>
    <row r="37690" ht="15.75" customHeight="1"/>
    <row r="37692" ht="15.75" customHeight="1"/>
    <row r="37694" ht="15.75" customHeight="1"/>
    <row r="37696" ht="15.75" customHeight="1"/>
    <row r="37698" ht="15.75" customHeight="1"/>
    <row r="37700" ht="15.75" customHeight="1"/>
    <row r="37702" ht="15.75" customHeight="1"/>
    <row r="37704" ht="15.75" customHeight="1"/>
    <row r="37706" ht="15.75" customHeight="1"/>
    <row r="37708" ht="15.75" customHeight="1"/>
    <row r="37710" ht="15.75" customHeight="1"/>
    <row r="37712" ht="15.75" customHeight="1"/>
    <row r="37714" ht="15.75" customHeight="1"/>
    <row r="37716" ht="15.75" customHeight="1"/>
    <row r="37718" ht="15.75" customHeight="1"/>
    <row r="37720" ht="15.75" customHeight="1"/>
    <row r="37722" ht="15.75" customHeight="1"/>
    <row r="37724" ht="15.75" customHeight="1"/>
    <row r="37726" ht="15.75" customHeight="1"/>
    <row r="37728" ht="15.75" customHeight="1"/>
    <row r="37730" ht="15.75" customHeight="1"/>
    <row r="37732" ht="15.75" customHeight="1"/>
    <row r="37734" ht="15.75" customHeight="1"/>
    <row r="37736" ht="15.75" customHeight="1"/>
    <row r="37738" ht="15.75" customHeight="1"/>
    <row r="37740" ht="15.75" customHeight="1"/>
    <row r="37742" ht="15.75" customHeight="1"/>
    <row r="37744" ht="15.75" customHeight="1"/>
    <row r="37746" ht="15.75" customHeight="1"/>
    <row r="37748" ht="15.75" customHeight="1"/>
    <row r="37750" ht="15.75" customHeight="1"/>
    <row r="37752" ht="15.75" customHeight="1"/>
    <row r="37754" ht="15.75" customHeight="1"/>
    <row r="37756" ht="15.75" customHeight="1"/>
    <row r="37758" ht="15.75" customHeight="1"/>
    <row r="37760" ht="15.75" customHeight="1"/>
    <row r="37762" ht="15.75" customHeight="1"/>
    <row r="37764" ht="15.75" customHeight="1"/>
    <row r="37766" ht="15.75" customHeight="1"/>
    <row r="37768" ht="15.75" customHeight="1"/>
    <row r="37770" ht="15.75" customHeight="1"/>
    <row r="37772" ht="15.75" customHeight="1"/>
    <row r="37774" ht="15.75" customHeight="1"/>
    <row r="37776" ht="15.75" customHeight="1"/>
    <row r="37778" ht="15.75" customHeight="1"/>
    <row r="37780" ht="15.75" customHeight="1"/>
    <row r="37782" ht="15.75" customHeight="1"/>
    <row r="37784" ht="15.75" customHeight="1"/>
    <row r="37786" ht="15.75" customHeight="1"/>
    <row r="37788" ht="15.75" customHeight="1"/>
    <row r="37790" ht="15.75" customHeight="1"/>
    <row r="37792" ht="15.75" customHeight="1"/>
    <row r="37794" ht="15.75" customHeight="1"/>
    <row r="37796" ht="15.75" customHeight="1"/>
    <row r="37798" ht="15.75" customHeight="1"/>
    <row r="37800" ht="15.75" customHeight="1"/>
    <row r="37802" ht="15.75" customHeight="1"/>
    <row r="37804" ht="15.75" customHeight="1"/>
    <row r="37806" ht="15.75" customHeight="1"/>
    <row r="37808" ht="15.75" customHeight="1"/>
    <row r="37810" ht="15.75" customHeight="1"/>
    <row r="37812" ht="15.75" customHeight="1"/>
    <row r="37814" ht="15.75" customHeight="1"/>
    <row r="37816" ht="15.75" customHeight="1"/>
    <row r="37818" ht="15.75" customHeight="1"/>
    <row r="37820" ht="15.75" customHeight="1"/>
    <row r="37822" ht="15.75" customHeight="1"/>
    <row r="37824" ht="15.75" customHeight="1"/>
    <row r="37826" ht="15.75" customHeight="1"/>
    <row r="37828" ht="15.75" customHeight="1"/>
    <row r="37830" ht="15.75" customHeight="1"/>
    <row r="37832" ht="15.75" customHeight="1"/>
    <row r="37834" ht="15.75" customHeight="1"/>
    <row r="37836" ht="15.75" customHeight="1"/>
    <row r="37838" ht="15.75" customHeight="1"/>
    <row r="37840" ht="15.75" customHeight="1"/>
    <row r="37842" ht="15.75" customHeight="1"/>
    <row r="37844" ht="15.75" customHeight="1"/>
    <row r="37846" ht="15.75" customHeight="1"/>
    <row r="37848" ht="15.75" customHeight="1"/>
    <row r="37850" ht="15.75" customHeight="1"/>
    <row r="37852" ht="15.75" customHeight="1"/>
    <row r="37854" ht="15.75" customHeight="1"/>
    <row r="37856" ht="15.75" customHeight="1"/>
    <row r="37858" ht="15.75" customHeight="1"/>
    <row r="37860" ht="15.75" customHeight="1"/>
    <row r="37862" ht="15.75" customHeight="1"/>
    <row r="37864" ht="15.75" customHeight="1"/>
    <row r="37866" ht="15.75" customHeight="1"/>
    <row r="37868" ht="15.75" customHeight="1"/>
    <row r="37870" ht="15.75" customHeight="1"/>
    <row r="37872" ht="15.75" customHeight="1"/>
    <row r="37874" ht="15.75" customHeight="1"/>
    <row r="37876" ht="15.75" customHeight="1"/>
    <row r="37878" ht="15.75" customHeight="1"/>
    <row r="37880" ht="15.75" customHeight="1"/>
    <row r="37882" ht="15.75" customHeight="1"/>
    <row r="37884" ht="15.75" customHeight="1"/>
    <row r="37886" ht="15.75" customHeight="1"/>
    <row r="37888" ht="15.75" customHeight="1"/>
    <row r="37890" ht="15.75" customHeight="1"/>
    <row r="37892" ht="15.75" customHeight="1"/>
    <row r="37894" ht="15.75" customHeight="1"/>
    <row r="37896" ht="15.75" customHeight="1"/>
    <row r="37898" ht="15.75" customHeight="1"/>
    <row r="37900" ht="15.75" customHeight="1"/>
    <row r="37902" ht="15.75" customHeight="1"/>
    <row r="37904" ht="15.75" customHeight="1"/>
    <row r="37906" ht="15.75" customHeight="1"/>
    <row r="37908" ht="15.75" customHeight="1"/>
    <row r="37910" ht="15.75" customHeight="1"/>
    <row r="37912" ht="15.75" customHeight="1"/>
    <row r="37914" ht="15.75" customHeight="1"/>
    <row r="37916" ht="15.75" customHeight="1"/>
    <row r="37918" ht="15.75" customHeight="1"/>
    <row r="37920" ht="15.75" customHeight="1"/>
    <row r="37922" ht="15.75" customHeight="1"/>
    <row r="37924" ht="15.75" customHeight="1"/>
    <row r="37926" ht="15.75" customHeight="1"/>
    <row r="37928" ht="15.75" customHeight="1"/>
    <row r="37930" ht="15.75" customHeight="1"/>
    <row r="37932" ht="15.75" customHeight="1"/>
    <row r="37934" ht="15.75" customHeight="1"/>
    <row r="37936" ht="15.75" customHeight="1"/>
    <row r="37938" ht="15.75" customHeight="1"/>
    <row r="37940" ht="15.75" customHeight="1"/>
    <row r="37942" ht="15.75" customHeight="1"/>
    <row r="37944" ht="15.75" customHeight="1"/>
    <row r="37946" ht="15.75" customHeight="1"/>
    <row r="37948" ht="15.75" customHeight="1"/>
    <row r="37950" ht="15.75" customHeight="1"/>
    <row r="37952" ht="15.75" customHeight="1"/>
    <row r="37954" ht="15.75" customHeight="1"/>
    <row r="37956" ht="15.75" customHeight="1"/>
    <row r="37958" ht="15.75" customHeight="1"/>
    <row r="37960" ht="15.75" customHeight="1"/>
    <row r="37962" ht="15.75" customHeight="1"/>
    <row r="37964" ht="15.75" customHeight="1"/>
    <row r="37966" ht="15.75" customHeight="1"/>
    <row r="37968" ht="15.75" customHeight="1"/>
    <row r="37970" ht="15.75" customHeight="1"/>
    <row r="37972" ht="15.75" customHeight="1"/>
    <row r="37974" ht="15.75" customHeight="1"/>
    <row r="37976" ht="15.75" customHeight="1"/>
    <row r="37978" ht="15.75" customHeight="1"/>
    <row r="37980" ht="15.75" customHeight="1"/>
    <row r="37982" ht="15.75" customHeight="1"/>
    <row r="37984" ht="15.75" customHeight="1"/>
    <row r="37986" ht="15.75" customHeight="1"/>
    <row r="37988" ht="15.75" customHeight="1"/>
    <row r="37990" ht="15.75" customHeight="1"/>
    <row r="37992" ht="15.75" customHeight="1"/>
    <row r="37994" ht="15.75" customHeight="1"/>
    <row r="37996" ht="15.75" customHeight="1"/>
    <row r="37998" ht="15.75" customHeight="1"/>
    <row r="38000" ht="15.75" customHeight="1"/>
    <row r="38002" ht="15.75" customHeight="1"/>
    <row r="38004" ht="15.75" customHeight="1"/>
    <row r="38006" ht="15.75" customHeight="1"/>
    <row r="38008" ht="15.75" customHeight="1"/>
    <row r="38010" ht="15.75" customHeight="1"/>
    <row r="38012" ht="15.75" customHeight="1"/>
    <row r="38014" ht="15.75" customHeight="1"/>
    <row r="38016" ht="15.75" customHeight="1"/>
    <row r="38018" ht="15.75" customHeight="1"/>
    <row r="38020" ht="15.75" customHeight="1"/>
    <row r="38022" ht="15.75" customHeight="1"/>
    <row r="38024" ht="15.75" customHeight="1"/>
    <row r="38026" ht="15.75" customHeight="1"/>
    <row r="38028" ht="15.75" customHeight="1"/>
    <row r="38030" ht="15.75" customHeight="1"/>
    <row r="38032" ht="15.75" customHeight="1"/>
    <row r="38034" ht="15.75" customHeight="1"/>
    <row r="38036" ht="15.75" customHeight="1"/>
    <row r="38038" ht="15.75" customHeight="1"/>
    <row r="38040" ht="15.75" customHeight="1"/>
    <row r="38042" ht="15.75" customHeight="1"/>
    <row r="38044" ht="15.75" customHeight="1"/>
    <row r="38046" ht="15.75" customHeight="1"/>
    <row r="38048" ht="15.75" customHeight="1"/>
    <row r="38050" ht="15.75" customHeight="1"/>
    <row r="38052" ht="15.75" customHeight="1"/>
    <row r="38054" ht="15.75" customHeight="1"/>
    <row r="38056" ht="15.75" customHeight="1"/>
    <row r="38058" ht="15.75" customHeight="1"/>
    <row r="38060" ht="15.75" customHeight="1"/>
    <row r="38062" ht="15.75" customHeight="1"/>
    <row r="38064" ht="15.75" customHeight="1"/>
    <row r="38066" ht="15.75" customHeight="1"/>
    <row r="38068" ht="15.75" customHeight="1"/>
    <row r="38070" ht="15.75" customHeight="1"/>
    <row r="38072" ht="15.75" customHeight="1"/>
    <row r="38074" ht="15.75" customHeight="1"/>
    <row r="38076" ht="15.75" customHeight="1"/>
    <row r="38078" ht="15.75" customHeight="1"/>
    <row r="38080" ht="15.75" customHeight="1"/>
    <row r="38082" ht="15.75" customHeight="1"/>
    <row r="38084" ht="15.75" customHeight="1"/>
    <row r="38086" ht="15.75" customHeight="1"/>
    <row r="38088" ht="15.75" customHeight="1"/>
    <row r="38090" ht="15.75" customHeight="1"/>
    <row r="38092" ht="15.75" customHeight="1"/>
    <row r="38094" ht="15.75" customHeight="1"/>
    <row r="38096" ht="15.75" customHeight="1"/>
    <row r="38098" ht="15.75" customHeight="1"/>
    <row r="38100" ht="15.75" customHeight="1"/>
    <row r="38102" ht="15.75" customHeight="1"/>
    <row r="38104" ht="15.75" customHeight="1"/>
    <row r="38106" ht="15.75" customHeight="1"/>
    <row r="38108" ht="15.75" customHeight="1"/>
    <row r="38110" ht="15.75" customHeight="1"/>
    <row r="38112" ht="15.75" customHeight="1"/>
    <row r="38114" ht="15.75" customHeight="1"/>
    <row r="38116" ht="15.75" customHeight="1"/>
    <row r="38118" ht="15.75" customHeight="1"/>
    <row r="38120" ht="15.75" customHeight="1"/>
    <row r="38122" ht="15.75" customHeight="1"/>
    <row r="38124" ht="15.75" customHeight="1"/>
    <row r="38126" ht="15.75" customHeight="1"/>
    <row r="38128" ht="15.75" customHeight="1"/>
    <row r="38130" ht="15.75" customHeight="1"/>
    <row r="38132" ht="15.75" customHeight="1"/>
    <row r="38134" ht="15.75" customHeight="1"/>
    <row r="38136" ht="15.75" customHeight="1"/>
    <row r="38138" ht="15.75" customHeight="1"/>
    <row r="38140" ht="15.75" customHeight="1"/>
    <row r="38142" ht="15.75" customHeight="1"/>
    <row r="38144" ht="15.75" customHeight="1"/>
    <row r="38146" ht="15.75" customHeight="1"/>
    <row r="38148" ht="15.75" customHeight="1"/>
    <row r="38150" ht="15.75" customHeight="1"/>
    <row r="38152" ht="15.75" customHeight="1"/>
    <row r="38154" ht="15.75" customHeight="1"/>
    <row r="38156" ht="15.75" customHeight="1"/>
    <row r="38158" ht="15.75" customHeight="1"/>
    <row r="38160" ht="15.75" customHeight="1"/>
    <row r="38162" ht="15.75" customHeight="1"/>
    <row r="38164" ht="15.75" customHeight="1"/>
    <row r="38166" ht="15.75" customHeight="1"/>
    <row r="38168" ht="15.75" customHeight="1"/>
    <row r="38170" ht="15.75" customHeight="1"/>
    <row r="38172" ht="15.75" customHeight="1"/>
    <row r="38174" ht="15.75" customHeight="1"/>
    <row r="38176" ht="15.75" customHeight="1"/>
    <row r="38178" ht="15.75" customHeight="1"/>
    <row r="38180" ht="15.75" customHeight="1"/>
    <row r="38182" ht="15.75" customHeight="1"/>
    <row r="38184" ht="15.75" customHeight="1"/>
    <row r="38186" ht="15.75" customHeight="1"/>
    <row r="38188" ht="15.75" customHeight="1"/>
    <row r="38190" ht="15.75" customHeight="1"/>
    <row r="38192" ht="15.75" customHeight="1"/>
    <row r="38194" ht="15.75" customHeight="1"/>
    <row r="38196" ht="15.75" customHeight="1"/>
    <row r="38198" ht="15.75" customHeight="1"/>
    <row r="38200" ht="15.75" customHeight="1"/>
    <row r="38202" ht="15.75" customHeight="1"/>
    <row r="38204" ht="15.75" customHeight="1"/>
    <row r="38206" ht="15.75" customHeight="1"/>
    <row r="38208" ht="15.75" customHeight="1"/>
    <row r="38210" ht="15.75" customHeight="1"/>
    <row r="38212" ht="15.75" customHeight="1"/>
    <row r="38214" ht="15.75" customHeight="1"/>
    <row r="38216" ht="15.75" customHeight="1"/>
    <row r="38218" ht="15.75" customHeight="1"/>
    <row r="38220" ht="15.75" customHeight="1"/>
    <row r="38222" ht="15.75" customHeight="1"/>
    <row r="38224" ht="15.75" customHeight="1"/>
    <row r="38226" ht="15.75" customHeight="1"/>
    <row r="38228" ht="15.75" customHeight="1"/>
    <row r="38230" ht="15.75" customHeight="1"/>
    <row r="38232" ht="15.75" customHeight="1"/>
    <row r="38234" ht="15.75" customHeight="1"/>
    <row r="38236" ht="15.75" customHeight="1"/>
    <row r="38238" ht="15.75" customHeight="1"/>
    <row r="38240" ht="15.75" customHeight="1"/>
    <row r="38242" ht="15.75" customHeight="1"/>
    <row r="38244" ht="15.75" customHeight="1"/>
    <row r="38246" ht="15.75" customHeight="1"/>
    <row r="38248" ht="15.75" customHeight="1"/>
    <row r="38250" ht="15.75" customHeight="1"/>
    <row r="38252" ht="15.75" customHeight="1"/>
    <row r="38254" ht="15.75" customHeight="1"/>
    <row r="38256" ht="15.75" customHeight="1"/>
    <row r="38258" ht="15.75" customHeight="1"/>
    <row r="38260" ht="15.75" customHeight="1"/>
    <row r="38262" ht="15.75" customHeight="1"/>
    <row r="38264" ht="15.75" customHeight="1"/>
    <row r="38266" ht="15.75" customHeight="1"/>
    <row r="38268" ht="15.75" customHeight="1"/>
    <row r="38270" ht="15.75" customHeight="1"/>
    <row r="38272" ht="15.75" customHeight="1"/>
    <row r="38274" ht="15.75" customHeight="1"/>
    <row r="38276" ht="15.75" customHeight="1"/>
    <row r="38278" ht="15.75" customHeight="1"/>
    <row r="38280" ht="15.75" customHeight="1"/>
    <row r="38282" ht="15.75" customHeight="1"/>
    <row r="38284" ht="15.75" customHeight="1"/>
    <row r="38286" ht="15.75" customHeight="1"/>
    <row r="38288" ht="15.75" customHeight="1"/>
    <row r="38290" ht="15.75" customHeight="1"/>
    <row r="38292" ht="15.75" customHeight="1"/>
    <row r="38294" ht="15.75" customHeight="1"/>
    <row r="38296" ht="15.75" customHeight="1"/>
    <row r="38298" ht="15.75" customHeight="1"/>
    <row r="38300" ht="15.75" customHeight="1"/>
    <row r="38302" ht="15.75" customHeight="1"/>
    <row r="38304" ht="15.75" customHeight="1"/>
    <row r="38306" ht="15.75" customHeight="1"/>
    <row r="38308" ht="15.75" customHeight="1"/>
    <row r="38310" ht="15.75" customHeight="1"/>
    <row r="38312" ht="15.75" customHeight="1"/>
    <row r="38314" ht="15.75" customHeight="1"/>
    <row r="38316" ht="15.75" customHeight="1"/>
    <row r="38318" ht="15.75" customHeight="1"/>
    <row r="38320" ht="15.75" customHeight="1"/>
    <row r="38322" ht="15.75" customHeight="1"/>
    <row r="38324" ht="15.75" customHeight="1"/>
    <row r="38326" ht="15.75" customHeight="1"/>
    <row r="38328" ht="15.75" customHeight="1"/>
    <row r="38330" ht="15.75" customHeight="1"/>
    <row r="38332" ht="15.75" customHeight="1"/>
    <row r="38334" ht="15.75" customHeight="1"/>
    <row r="38336" ht="15.75" customHeight="1"/>
    <row r="38338" ht="15.75" customHeight="1"/>
    <row r="38340" ht="15.75" customHeight="1"/>
    <row r="38342" ht="15.75" customHeight="1"/>
    <row r="38344" ht="15.75" customHeight="1"/>
    <row r="38346" ht="15.75" customHeight="1"/>
    <row r="38348" ht="15.75" customHeight="1"/>
    <row r="38350" ht="15.75" customHeight="1"/>
    <row r="38352" ht="15.75" customHeight="1"/>
    <row r="38354" ht="15.75" customHeight="1"/>
    <row r="38356" ht="15.75" customHeight="1"/>
    <row r="38358" ht="15.75" customHeight="1"/>
    <row r="38360" ht="15.75" customHeight="1"/>
    <row r="38362" ht="15.75" customHeight="1"/>
    <row r="38364" ht="15.75" customHeight="1"/>
    <row r="38366" ht="15.75" customHeight="1"/>
    <row r="38368" ht="15.75" customHeight="1"/>
    <row r="38370" ht="15.75" customHeight="1"/>
    <row r="38372" ht="15.75" customHeight="1"/>
    <row r="38374" ht="15.75" customHeight="1"/>
    <row r="38376" ht="15.75" customHeight="1"/>
    <row r="38378" ht="15.75" customHeight="1"/>
    <row r="38380" ht="15.75" customHeight="1"/>
    <row r="38382" ht="15.75" customHeight="1"/>
    <row r="38384" ht="15.75" customHeight="1"/>
    <row r="38386" ht="15.75" customHeight="1"/>
    <row r="38388" ht="15.75" customHeight="1"/>
    <row r="38390" ht="15.75" customHeight="1"/>
    <row r="38392" ht="15.75" customHeight="1"/>
    <row r="38394" ht="15.75" customHeight="1"/>
    <row r="38396" ht="15.75" customHeight="1"/>
    <row r="38398" ht="15.75" customHeight="1"/>
    <row r="38400" ht="15.75" customHeight="1"/>
    <row r="38402" ht="15.75" customHeight="1"/>
    <row r="38404" ht="15.75" customHeight="1"/>
    <row r="38406" ht="15.75" customHeight="1"/>
    <row r="38408" ht="15.75" customHeight="1"/>
    <row r="38410" ht="15.75" customHeight="1"/>
    <row r="38412" ht="15.75" customHeight="1"/>
    <row r="38414" ht="15.75" customHeight="1"/>
    <row r="38416" ht="15.75" customHeight="1"/>
    <row r="38418" ht="15.75" customHeight="1"/>
    <row r="38420" ht="15.75" customHeight="1"/>
    <row r="38422" ht="15.75" customHeight="1"/>
    <row r="38424" ht="15.75" customHeight="1"/>
    <row r="38426" ht="15.75" customHeight="1"/>
    <row r="38428" ht="15.75" customHeight="1"/>
    <row r="38430" ht="15.75" customHeight="1"/>
    <row r="38432" ht="15.75" customHeight="1"/>
    <row r="38434" ht="15.75" customHeight="1"/>
    <row r="38436" ht="15.75" customHeight="1"/>
    <row r="38438" ht="15.75" customHeight="1"/>
    <row r="38440" ht="15.75" customHeight="1"/>
    <row r="38442" ht="15.75" customHeight="1"/>
    <row r="38444" ht="15.75" customHeight="1"/>
    <row r="38446" ht="15.75" customHeight="1"/>
    <row r="38448" ht="15.75" customHeight="1"/>
    <row r="38450" ht="15.75" customHeight="1"/>
    <row r="38452" ht="15.75" customHeight="1"/>
    <row r="38454" ht="15.75" customHeight="1"/>
    <row r="38456" ht="15.75" customHeight="1"/>
    <row r="38458" ht="15.75" customHeight="1"/>
    <row r="38460" ht="15.75" customHeight="1"/>
    <row r="38462" ht="15.75" customHeight="1"/>
    <row r="38464" ht="15.75" customHeight="1"/>
    <row r="38466" ht="15.75" customHeight="1"/>
    <row r="38468" ht="15.75" customHeight="1"/>
    <row r="38470" ht="15.75" customHeight="1"/>
    <row r="38472" ht="15.75" customHeight="1"/>
    <row r="38474" ht="15.75" customHeight="1"/>
    <row r="38476" ht="15.75" customHeight="1"/>
    <row r="38478" ht="15.75" customHeight="1"/>
    <row r="38480" ht="15.75" customHeight="1"/>
    <row r="38482" ht="15.75" customHeight="1"/>
    <row r="38484" ht="15.75" customHeight="1"/>
    <row r="38486" ht="15.75" customHeight="1"/>
    <row r="38488" ht="15.75" customHeight="1"/>
    <row r="38490" ht="15.75" customHeight="1"/>
    <row r="38492" ht="15.75" customHeight="1"/>
    <row r="38494" ht="15.75" customHeight="1"/>
    <row r="38496" ht="15.75" customHeight="1"/>
    <row r="38498" ht="15.75" customHeight="1"/>
    <row r="38500" ht="15.75" customHeight="1"/>
    <row r="38502" ht="15.75" customHeight="1"/>
    <row r="38504" ht="15.75" customHeight="1"/>
    <row r="38506" ht="15.75" customHeight="1"/>
    <row r="38508" ht="15.75" customHeight="1"/>
    <row r="38510" ht="15.75" customHeight="1"/>
    <row r="38512" ht="15.75" customHeight="1"/>
    <row r="38514" ht="15.75" customHeight="1"/>
    <row r="38516" ht="15.75" customHeight="1"/>
    <row r="38518" ht="15.75" customHeight="1"/>
    <row r="38520" ht="15.75" customHeight="1"/>
    <row r="38522" ht="15.75" customHeight="1"/>
    <row r="38524" ht="15.75" customHeight="1"/>
    <row r="38526" ht="15.75" customHeight="1"/>
    <row r="38528" ht="15.75" customHeight="1"/>
    <row r="38530" ht="15.75" customHeight="1"/>
    <row r="38532" ht="15.75" customHeight="1"/>
    <row r="38534" ht="15.75" customHeight="1"/>
    <row r="38536" ht="15.75" customHeight="1"/>
    <row r="38538" ht="15.75" customHeight="1"/>
    <row r="38540" ht="15.75" customHeight="1"/>
    <row r="38542" ht="15.75" customHeight="1"/>
    <row r="38544" ht="15.75" customHeight="1"/>
    <row r="38546" ht="15.75" customHeight="1"/>
    <row r="38548" ht="15.75" customHeight="1"/>
    <row r="38550" ht="15.75" customHeight="1"/>
    <row r="38552" ht="15.75" customHeight="1"/>
    <row r="38554" ht="15.75" customHeight="1"/>
    <row r="38556" ht="15.75" customHeight="1"/>
    <row r="38558" ht="15.75" customHeight="1"/>
    <row r="38560" ht="15.75" customHeight="1"/>
    <row r="38562" ht="15.75" customHeight="1"/>
    <row r="38564" ht="15.75" customHeight="1"/>
    <row r="38566" ht="15.75" customHeight="1"/>
    <row r="38568" ht="15.75" customHeight="1"/>
    <row r="38570" ht="15.75" customHeight="1"/>
    <row r="38572" ht="15.75" customHeight="1"/>
    <row r="38574" ht="15.75" customHeight="1"/>
    <row r="38576" ht="15.75" customHeight="1"/>
    <row r="38578" ht="15.75" customHeight="1"/>
    <row r="38580" ht="15.75" customHeight="1"/>
    <row r="38582" ht="15.75" customHeight="1"/>
    <row r="38584" ht="15.75" customHeight="1"/>
    <row r="38586" ht="15.75" customHeight="1"/>
    <row r="38588" ht="15.75" customHeight="1"/>
    <row r="38590" ht="15.75" customHeight="1"/>
    <row r="38592" ht="15.75" customHeight="1"/>
    <row r="38594" ht="15.75" customHeight="1"/>
    <row r="38596" ht="15.75" customHeight="1"/>
    <row r="38598" ht="15.75" customHeight="1"/>
    <row r="38600" ht="15.75" customHeight="1"/>
    <row r="38602" ht="15.75" customHeight="1"/>
    <row r="38604" ht="15.75" customHeight="1"/>
    <row r="38606" ht="15.75" customHeight="1"/>
    <row r="38608" ht="15.75" customHeight="1"/>
    <row r="38610" ht="15.75" customHeight="1"/>
    <row r="38612" ht="15.75" customHeight="1"/>
    <row r="38614" ht="15.75" customHeight="1"/>
    <row r="38616" ht="15.75" customHeight="1"/>
    <row r="38618" ht="15.75" customHeight="1"/>
    <row r="38620" ht="15.75" customHeight="1"/>
    <row r="38622" ht="15.75" customHeight="1"/>
    <row r="38624" ht="15.75" customHeight="1"/>
    <row r="38626" ht="15.75" customHeight="1"/>
    <row r="38628" ht="15.75" customHeight="1"/>
    <row r="38630" ht="15.75" customHeight="1"/>
    <row r="38632" ht="15.75" customHeight="1"/>
    <row r="38634" ht="15.75" customHeight="1"/>
    <row r="38636" ht="15.75" customHeight="1"/>
    <row r="38638" ht="15.75" customHeight="1"/>
    <row r="38640" ht="15.75" customHeight="1"/>
    <row r="38642" ht="15.75" customHeight="1"/>
    <row r="38644" ht="15.75" customHeight="1"/>
    <row r="38646" ht="15.75" customHeight="1"/>
    <row r="38648" ht="15.75" customHeight="1"/>
    <row r="38650" ht="15.75" customHeight="1"/>
    <row r="38652" ht="15.75" customHeight="1"/>
    <row r="38654" ht="15.75" customHeight="1"/>
    <row r="38656" ht="15.75" customHeight="1"/>
    <row r="38658" ht="15.75" customHeight="1"/>
    <row r="38660" ht="15.75" customHeight="1"/>
    <row r="38662" ht="15.75" customHeight="1"/>
    <row r="38664" ht="15.75" customHeight="1"/>
    <row r="38666" ht="15.75" customHeight="1"/>
    <row r="38668" ht="15.75" customHeight="1"/>
    <row r="38670" ht="15.75" customHeight="1"/>
    <row r="38672" ht="15.75" customHeight="1"/>
    <row r="38674" ht="15.75" customHeight="1"/>
    <row r="38676" ht="15.75" customHeight="1"/>
    <row r="38678" ht="15.75" customHeight="1"/>
    <row r="38680" ht="15.75" customHeight="1"/>
    <row r="38682" ht="15.75" customHeight="1"/>
    <row r="38684" ht="15.75" customHeight="1"/>
    <row r="38686" ht="15.75" customHeight="1"/>
    <row r="38688" ht="15.75" customHeight="1"/>
    <row r="38690" ht="15.75" customHeight="1"/>
    <row r="38692" ht="15.75" customHeight="1"/>
    <row r="38694" ht="15.75" customHeight="1"/>
    <row r="38696" ht="15.75" customHeight="1"/>
    <row r="38698" ht="15.75" customHeight="1"/>
    <row r="38700" ht="15.75" customHeight="1"/>
    <row r="38702" ht="15.75" customHeight="1"/>
    <row r="38704" ht="15.75" customHeight="1"/>
    <row r="38706" ht="15.75" customHeight="1"/>
    <row r="38708" ht="15.75" customHeight="1"/>
    <row r="38710" ht="15.75" customHeight="1"/>
    <row r="38712" ht="15.75" customHeight="1"/>
    <row r="38714" ht="15.75" customHeight="1"/>
    <row r="38716" ht="15.75" customHeight="1"/>
    <row r="38718" ht="15.75" customHeight="1"/>
    <row r="38720" ht="15.75" customHeight="1"/>
    <row r="38722" ht="15.75" customHeight="1"/>
    <row r="38724" ht="15.75" customHeight="1"/>
    <row r="38726" ht="15.75" customHeight="1"/>
    <row r="38728" ht="15.75" customHeight="1"/>
    <row r="38730" ht="15.75" customHeight="1"/>
    <row r="38732" ht="15.75" customHeight="1"/>
    <row r="38734" ht="15.75" customHeight="1"/>
    <row r="38736" ht="15.75" customHeight="1"/>
    <row r="38738" ht="15.75" customHeight="1"/>
    <row r="38740" ht="15.75" customHeight="1"/>
    <row r="38742" ht="15.75" customHeight="1"/>
    <row r="38744" ht="15.75" customHeight="1"/>
    <row r="38746" ht="15.75" customHeight="1"/>
    <row r="38748" ht="15.75" customHeight="1"/>
    <row r="38750" ht="15.75" customHeight="1"/>
    <row r="38752" ht="15.75" customHeight="1"/>
    <row r="38754" ht="15.75" customHeight="1"/>
    <row r="38756" ht="15.75" customHeight="1"/>
    <row r="38758" ht="15.75" customHeight="1"/>
    <row r="38760" ht="15.75" customHeight="1"/>
    <row r="38762" ht="15.75" customHeight="1"/>
    <row r="38764" ht="15.75" customHeight="1"/>
    <row r="38766" ht="15.75" customHeight="1"/>
    <row r="38768" ht="15.75" customHeight="1"/>
    <row r="38770" ht="15.75" customHeight="1"/>
    <row r="38772" ht="15.75" customHeight="1"/>
    <row r="38774" ht="15.75" customHeight="1"/>
    <row r="38776" ht="15.75" customHeight="1"/>
    <row r="38778" ht="15.75" customHeight="1"/>
    <row r="38780" ht="15.75" customHeight="1"/>
    <row r="38782" ht="15.75" customHeight="1"/>
    <row r="38784" ht="15.75" customHeight="1"/>
    <row r="38786" ht="15.75" customHeight="1"/>
    <row r="38788" ht="15.75" customHeight="1"/>
    <row r="38790" ht="15.75" customHeight="1"/>
    <row r="38792" ht="15.75" customHeight="1"/>
    <row r="38794" ht="15.75" customHeight="1"/>
    <row r="38796" ht="15.75" customHeight="1"/>
    <row r="38798" ht="15.75" customHeight="1"/>
    <row r="38800" ht="15.75" customHeight="1"/>
    <row r="38802" ht="15.75" customHeight="1"/>
    <row r="38804" ht="15.75" customHeight="1"/>
    <row r="38806" ht="15.75" customHeight="1"/>
    <row r="38808" ht="15.75" customHeight="1"/>
    <row r="38810" ht="15.75" customHeight="1"/>
    <row r="38812" ht="15.75" customHeight="1"/>
    <row r="38814" ht="15.75" customHeight="1"/>
    <row r="38816" ht="15.75" customHeight="1"/>
    <row r="38818" ht="15.75" customHeight="1"/>
    <row r="38820" ht="15.75" customHeight="1"/>
    <row r="38822" ht="15.75" customHeight="1"/>
    <row r="38824" ht="15.75" customHeight="1"/>
    <row r="38826" ht="15.75" customHeight="1"/>
    <row r="38828" ht="15.75" customHeight="1"/>
    <row r="38830" ht="15.75" customHeight="1"/>
    <row r="38832" ht="15.75" customHeight="1"/>
    <row r="38834" ht="15.75" customHeight="1"/>
    <row r="38836" ht="15.75" customHeight="1"/>
    <row r="38838" ht="15.75" customHeight="1"/>
    <row r="38840" ht="15.75" customHeight="1"/>
    <row r="38842" ht="15.75" customHeight="1"/>
    <row r="38844" ht="15.75" customHeight="1"/>
    <row r="38846" ht="15.75" customHeight="1"/>
    <row r="38848" ht="15.75" customHeight="1"/>
    <row r="38850" ht="15.75" customHeight="1"/>
    <row r="38852" ht="15.75" customHeight="1"/>
    <row r="38854" ht="15.75" customHeight="1"/>
    <row r="38856" ht="15.75" customHeight="1"/>
    <row r="38858" ht="15.75" customHeight="1"/>
    <row r="38860" ht="15.75" customHeight="1"/>
    <row r="38862" ht="15.75" customHeight="1"/>
    <row r="38864" ht="15.75" customHeight="1"/>
    <row r="38866" ht="15.75" customHeight="1"/>
    <row r="38868" ht="15.75" customHeight="1"/>
    <row r="38870" ht="15.75" customHeight="1"/>
    <row r="38872" ht="15.75" customHeight="1"/>
    <row r="38874" ht="15.75" customHeight="1"/>
    <row r="38876" ht="15.75" customHeight="1"/>
    <row r="38878" ht="15.75" customHeight="1"/>
    <row r="38880" ht="15.75" customHeight="1"/>
    <row r="38882" ht="15.75" customHeight="1"/>
    <row r="38884" ht="15.75" customHeight="1"/>
    <row r="38886" ht="15.75" customHeight="1"/>
    <row r="38888" ht="15.75" customHeight="1"/>
    <row r="38890" ht="15.75" customHeight="1"/>
    <row r="38892" ht="15.75" customHeight="1"/>
    <row r="38894" ht="15.75" customHeight="1"/>
    <row r="38896" ht="15.75" customHeight="1"/>
    <row r="38898" ht="15.75" customHeight="1"/>
    <row r="38900" ht="15.75" customHeight="1"/>
    <row r="38902" ht="15.75" customHeight="1"/>
    <row r="38904" ht="15.75" customHeight="1"/>
    <row r="38906" ht="15.75" customHeight="1"/>
    <row r="38908" ht="15.75" customHeight="1"/>
    <row r="38910" ht="15.75" customHeight="1"/>
    <row r="38912" ht="15.75" customHeight="1"/>
    <row r="38914" ht="15.75" customHeight="1"/>
    <row r="38916" ht="15.75" customHeight="1"/>
    <row r="38918" ht="15.75" customHeight="1"/>
    <row r="38920" ht="15.75" customHeight="1"/>
    <row r="38922" ht="15.75" customHeight="1"/>
    <row r="38924" ht="15.75" customHeight="1"/>
    <row r="38926" ht="15.75" customHeight="1"/>
    <row r="38928" ht="15.75" customHeight="1"/>
    <row r="38930" ht="15.75" customHeight="1"/>
    <row r="38932" ht="15.75" customHeight="1"/>
    <row r="38934" ht="15.75" customHeight="1"/>
    <row r="38936" ht="15.75" customHeight="1"/>
    <row r="38938" ht="15.75" customHeight="1"/>
    <row r="38940" ht="15.75" customHeight="1"/>
    <row r="38942" ht="15.75" customHeight="1"/>
    <row r="38944" ht="15.75" customHeight="1"/>
    <row r="38946" ht="15.75" customHeight="1"/>
    <row r="38948" ht="15.75" customHeight="1"/>
    <row r="38950" ht="15.75" customHeight="1"/>
    <row r="38952" ht="15.75" customHeight="1"/>
    <row r="38954" ht="15.75" customHeight="1"/>
    <row r="38956" ht="15.75" customHeight="1"/>
    <row r="38958" ht="15.75" customHeight="1"/>
    <row r="38960" ht="15.75" customHeight="1"/>
    <row r="38962" ht="15.75" customHeight="1"/>
    <row r="38964" ht="15.75" customHeight="1"/>
    <row r="38966" ht="15.75" customHeight="1"/>
    <row r="38968" ht="15.75" customHeight="1"/>
    <row r="38970" ht="15.75" customHeight="1"/>
    <row r="38972" ht="15.75" customHeight="1"/>
    <row r="38974" ht="15.75" customHeight="1"/>
    <row r="38976" ht="15.75" customHeight="1"/>
    <row r="38978" ht="15.75" customHeight="1"/>
    <row r="38980" ht="15.75" customHeight="1"/>
    <row r="38982" ht="15.75" customHeight="1"/>
    <row r="38984" ht="15.75" customHeight="1"/>
    <row r="38986" ht="15.75" customHeight="1"/>
    <row r="38988" ht="15.75" customHeight="1"/>
    <row r="38990" ht="15.75" customHeight="1"/>
    <row r="38992" ht="15.75" customHeight="1"/>
    <row r="38994" ht="15.75" customHeight="1"/>
    <row r="38996" ht="15.75" customHeight="1"/>
    <row r="38998" ht="15.75" customHeight="1"/>
    <row r="39000" ht="15.75" customHeight="1"/>
    <row r="39002" ht="15.75" customHeight="1"/>
    <row r="39004" ht="15.75" customHeight="1"/>
    <row r="39006" ht="15.75" customHeight="1"/>
    <row r="39008" ht="15.75" customHeight="1"/>
    <row r="39010" ht="15.75" customHeight="1"/>
    <row r="39012" ht="15.75" customHeight="1"/>
    <row r="39014" ht="15.75" customHeight="1"/>
    <row r="39016" ht="15.75" customHeight="1"/>
    <row r="39018" ht="15.75" customHeight="1"/>
    <row r="39020" ht="15.75" customHeight="1"/>
    <row r="39022" ht="15.75" customHeight="1"/>
    <row r="39024" ht="15.75" customHeight="1"/>
    <row r="39026" ht="15.75" customHeight="1"/>
    <row r="39028" ht="15.75" customHeight="1"/>
    <row r="39030" ht="15.75" customHeight="1"/>
    <row r="39032" ht="15.75" customHeight="1"/>
    <row r="39034" ht="15.75" customHeight="1"/>
    <row r="39036" ht="15.75" customHeight="1"/>
    <row r="39038" ht="15.75" customHeight="1"/>
    <row r="39040" ht="15.75" customHeight="1"/>
    <row r="39042" ht="15.75" customHeight="1"/>
    <row r="39044" ht="15.75" customHeight="1"/>
    <row r="39046" ht="15.75" customHeight="1"/>
    <row r="39048" ht="15.75" customHeight="1"/>
    <row r="39050" ht="15.75" customHeight="1"/>
    <row r="39052" ht="15.75" customHeight="1"/>
    <row r="39054" ht="15.75" customHeight="1"/>
    <row r="39056" ht="15.75" customHeight="1"/>
    <row r="39058" ht="15.75" customHeight="1"/>
    <row r="39060" ht="15.75" customHeight="1"/>
    <row r="39062" ht="15.75" customHeight="1"/>
    <row r="39064" ht="15.75" customHeight="1"/>
    <row r="39066" ht="15.75" customHeight="1"/>
    <row r="39068" ht="15.75" customHeight="1"/>
    <row r="39070" ht="15.75" customHeight="1"/>
    <row r="39072" ht="15.75" customHeight="1"/>
    <row r="39074" ht="15.75" customHeight="1"/>
    <row r="39076" ht="15.75" customHeight="1"/>
    <row r="39078" ht="15.75" customHeight="1"/>
    <row r="39080" ht="15.75" customHeight="1"/>
    <row r="39082" ht="15.75" customHeight="1"/>
    <row r="39084" ht="15.75" customHeight="1"/>
    <row r="39086" ht="15.75" customHeight="1"/>
    <row r="39088" ht="15.75" customHeight="1"/>
    <row r="39090" ht="15.75" customHeight="1"/>
    <row r="39092" ht="15.75" customHeight="1"/>
    <row r="39094" ht="15.75" customHeight="1"/>
    <row r="39096" ht="15.75" customHeight="1"/>
    <row r="39098" ht="15.75" customHeight="1"/>
    <row r="39100" ht="15.75" customHeight="1"/>
    <row r="39102" ht="15.75" customHeight="1"/>
    <row r="39104" ht="15.75" customHeight="1"/>
    <row r="39106" ht="15.75" customHeight="1"/>
    <row r="39108" ht="15.75" customHeight="1"/>
    <row r="39110" ht="15.75" customHeight="1"/>
    <row r="39112" ht="15.75" customHeight="1"/>
    <row r="39114" ht="15.75" customHeight="1"/>
    <row r="39116" ht="15.75" customHeight="1"/>
    <row r="39118" ht="15.75" customHeight="1"/>
    <row r="39120" ht="15.75" customHeight="1"/>
    <row r="39122" ht="15.75" customHeight="1"/>
    <row r="39124" ht="15.75" customHeight="1"/>
    <row r="39126" ht="15.75" customHeight="1"/>
    <row r="39128" ht="15.75" customHeight="1"/>
    <row r="39130" ht="15.75" customHeight="1"/>
    <row r="39132" ht="15.75" customHeight="1"/>
    <row r="39134" ht="15.75" customHeight="1"/>
    <row r="39136" ht="15.75" customHeight="1"/>
    <row r="39138" ht="15.75" customHeight="1"/>
    <row r="39140" ht="15.75" customHeight="1"/>
    <row r="39142" ht="15.75" customHeight="1"/>
    <row r="39144" ht="15.75" customHeight="1"/>
    <row r="39146" ht="15.75" customHeight="1"/>
    <row r="39148" ht="15.75" customHeight="1"/>
    <row r="39150" ht="15.75" customHeight="1"/>
    <row r="39152" ht="15.75" customHeight="1"/>
    <row r="39154" ht="15.75" customHeight="1"/>
    <row r="39156" ht="15.75" customHeight="1"/>
    <row r="39158" ht="15.75" customHeight="1"/>
    <row r="39160" ht="15.75" customHeight="1"/>
    <row r="39162" ht="15.75" customHeight="1"/>
    <row r="39164" ht="15.75" customHeight="1"/>
    <row r="39166" ht="15.75" customHeight="1"/>
    <row r="39168" ht="15.75" customHeight="1"/>
    <row r="39170" ht="15.75" customHeight="1"/>
    <row r="39172" ht="15.75" customHeight="1"/>
    <row r="39174" ht="15.75" customHeight="1"/>
    <row r="39176" ht="15.75" customHeight="1"/>
    <row r="39178" ht="15.75" customHeight="1"/>
    <row r="39180" ht="15.75" customHeight="1"/>
    <row r="39182" ht="15.75" customHeight="1"/>
    <row r="39184" ht="15.75" customHeight="1"/>
    <row r="39186" ht="15.75" customHeight="1"/>
    <row r="39188" ht="15.75" customHeight="1"/>
    <row r="39190" ht="15.75" customHeight="1"/>
    <row r="39192" ht="15.75" customHeight="1"/>
    <row r="39194" ht="15.75" customHeight="1"/>
    <row r="39196" ht="15.75" customHeight="1"/>
    <row r="39198" ht="15.75" customHeight="1"/>
    <row r="39200" ht="15.75" customHeight="1"/>
    <row r="39202" ht="15.75" customHeight="1"/>
    <row r="39204" ht="15.75" customHeight="1"/>
    <row r="39206" ht="15.75" customHeight="1"/>
    <row r="39208" ht="15.75" customHeight="1"/>
    <row r="39210" ht="15.75" customHeight="1"/>
    <row r="39212" ht="15.75" customHeight="1"/>
    <row r="39214" ht="15.75" customHeight="1"/>
    <row r="39216" ht="15.75" customHeight="1"/>
    <row r="39218" ht="15.75" customHeight="1"/>
    <row r="39220" ht="15.75" customHeight="1"/>
    <row r="39222" ht="15.75" customHeight="1"/>
    <row r="39224" ht="15.75" customHeight="1"/>
    <row r="39226" ht="15.75" customHeight="1"/>
    <row r="39228" ht="15.75" customHeight="1"/>
    <row r="39230" ht="15.75" customHeight="1"/>
    <row r="39232" ht="15.75" customHeight="1"/>
    <row r="39234" ht="15.75" customHeight="1"/>
    <row r="39236" ht="15.75" customHeight="1"/>
    <row r="39238" ht="15.75" customHeight="1"/>
    <row r="39240" ht="15.75" customHeight="1"/>
    <row r="39242" ht="15.75" customHeight="1"/>
    <row r="39244" ht="15.75" customHeight="1"/>
    <row r="39246" ht="15.75" customHeight="1"/>
    <row r="39248" ht="15.75" customHeight="1"/>
    <row r="39250" ht="15.75" customHeight="1"/>
    <row r="39252" ht="15.75" customHeight="1"/>
    <row r="39254" ht="15.75" customHeight="1"/>
    <row r="39256" ht="15.75" customHeight="1"/>
    <row r="39258" ht="15.75" customHeight="1"/>
    <row r="39260" ht="15.75" customHeight="1"/>
    <row r="39262" ht="15.75" customHeight="1"/>
    <row r="39264" ht="15.75" customHeight="1"/>
    <row r="39266" ht="15.75" customHeight="1"/>
    <row r="39268" ht="15.75" customHeight="1"/>
    <row r="39270" ht="15.75" customHeight="1"/>
    <row r="39272" ht="15.75" customHeight="1"/>
    <row r="39274" ht="15.75" customHeight="1"/>
    <row r="39276" ht="15.75" customHeight="1"/>
    <row r="39278" ht="15.75" customHeight="1"/>
    <row r="39280" ht="15.75" customHeight="1"/>
    <row r="39282" ht="15.75" customHeight="1"/>
    <row r="39284" ht="15.75" customHeight="1"/>
    <row r="39286" ht="15.75" customHeight="1"/>
    <row r="39288" ht="15.75" customHeight="1"/>
    <row r="39290" ht="15.75" customHeight="1"/>
    <row r="39292" ht="15.75" customHeight="1"/>
    <row r="39294" ht="15.75" customHeight="1"/>
    <row r="39296" ht="15.75" customHeight="1"/>
    <row r="39298" ht="15.75" customHeight="1"/>
    <row r="39300" ht="15.75" customHeight="1"/>
    <row r="39302" ht="15.75" customHeight="1"/>
    <row r="39304" ht="15.75" customHeight="1"/>
    <row r="39306" ht="15.75" customHeight="1"/>
    <row r="39308" ht="15.75" customHeight="1"/>
    <row r="39310" ht="15.75" customHeight="1"/>
    <row r="39312" ht="15.75" customHeight="1"/>
    <row r="39314" ht="15.75" customHeight="1"/>
    <row r="39316" ht="15.75" customHeight="1"/>
    <row r="39318" ht="15.75" customHeight="1"/>
    <row r="39320" ht="15.75" customHeight="1"/>
    <row r="39322" ht="15.75" customHeight="1"/>
    <row r="39324" ht="15.75" customHeight="1"/>
    <row r="39326" ht="15.75" customHeight="1"/>
    <row r="39328" ht="15.75" customHeight="1"/>
    <row r="39330" ht="15.75" customHeight="1"/>
    <row r="39332" ht="15.75" customHeight="1"/>
    <row r="39334" ht="15.75" customHeight="1"/>
    <row r="39336" ht="15.75" customHeight="1"/>
    <row r="39338" ht="15.75" customHeight="1"/>
    <row r="39340" ht="15.75" customHeight="1"/>
    <row r="39342" ht="15.75" customHeight="1"/>
    <row r="39344" ht="15.75" customHeight="1"/>
    <row r="39346" ht="15.75" customHeight="1"/>
    <row r="39348" ht="15.75" customHeight="1"/>
    <row r="39350" ht="15.75" customHeight="1"/>
    <row r="39352" ht="15.75" customHeight="1"/>
    <row r="39354" ht="15.75" customHeight="1"/>
    <row r="39356" ht="15.75" customHeight="1"/>
    <row r="39358" ht="15.75" customHeight="1"/>
    <row r="39360" ht="15.75" customHeight="1"/>
    <row r="39362" ht="15.75" customHeight="1"/>
    <row r="39364" ht="15.75" customHeight="1"/>
    <row r="39366" ht="15.75" customHeight="1"/>
    <row r="39368" ht="15.75" customHeight="1"/>
    <row r="39370" ht="15.75" customHeight="1"/>
    <row r="39372" ht="15.75" customHeight="1"/>
    <row r="39374" ht="15.75" customHeight="1"/>
    <row r="39376" ht="15.75" customHeight="1"/>
    <row r="39378" ht="15.75" customHeight="1"/>
    <row r="39380" ht="15.75" customHeight="1"/>
    <row r="39382" ht="15.75" customHeight="1"/>
    <row r="39384" ht="15.75" customHeight="1"/>
    <row r="39386" ht="15.75" customHeight="1"/>
    <row r="39388" ht="15.75" customHeight="1"/>
    <row r="39390" ht="15.75" customHeight="1"/>
    <row r="39392" ht="15.75" customHeight="1"/>
    <row r="39394" ht="15.75" customHeight="1"/>
    <row r="39396" ht="15.75" customHeight="1"/>
    <row r="39398" ht="15.75" customHeight="1"/>
    <row r="39400" ht="15.75" customHeight="1"/>
    <row r="39402" ht="15.75" customHeight="1"/>
    <row r="39404" ht="15.75" customHeight="1"/>
    <row r="39406" ht="15.75" customHeight="1"/>
    <row r="39408" ht="15.75" customHeight="1"/>
    <row r="39410" ht="15.75" customHeight="1"/>
    <row r="39412" ht="15.75" customHeight="1"/>
    <row r="39414" ht="15.75" customHeight="1"/>
    <row r="39416" ht="15.75" customHeight="1"/>
    <row r="39418" ht="15.75" customHeight="1"/>
    <row r="39420" ht="15.75" customHeight="1"/>
    <row r="39422" ht="15.75" customHeight="1"/>
    <row r="39424" ht="15.75" customHeight="1"/>
    <row r="39426" ht="15.75" customHeight="1"/>
    <row r="39428" ht="15.75" customHeight="1"/>
    <row r="39430" ht="15.75" customHeight="1"/>
    <row r="39432" ht="15.75" customHeight="1"/>
    <row r="39434" ht="15.75" customHeight="1"/>
    <row r="39436" ht="15.75" customHeight="1"/>
    <row r="39438" ht="15.75" customHeight="1"/>
    <row r="39440" ht="15.75" customHeight="1"/>
    <row r="39442" ht="15.75" customHeight="1"/>
    <row r="39444" ht="15.75" customHeight="1"/>
    <row r="39446" ht="15.75" customHeight="1"/>
    <row r="39448" ht="15.75" customHeight="1"/>
    <row r="39450" ht="15.75" customHeight="1"/>
    <row r="39452" ht="15.75" customHeight="1"/>
    <row r="39454" ht="15.75" customHeight="1"/>
    <row r="39456" ht="15.75" customHeight="1"/>
    <row r="39458" ht="15.75" customHeight="1"/>
    <row r="39460" ht="15.75" customHeight="1"/>
    <row r="39462" ht="15.75" customHeight="1"/>
    <row r="39464" ht="15.75" customHeight="1"/>
    <row r="39466" ht="15.75" customHeight="1"/>
    <row r="39468" ht="15.75" customHeight="1"/>
    <row r="39470" ht="15.75" customHeight="1"/>
    <row r="39472" ht="15.75" customHeight="1"/>
    <row r="39474" ht="15.75" customHeight="1"/>
    <row r="39476" ht="15.75" customHeight="1"/>
    <row r="39478" ht="15.75" customHeight="1"/>
    <row r="39480" ht="15.75" customHeight="1"/>
    <row r="39482" ht="15.75" customHeight="1"/>
    <row r="39484" ht="15.75" customHeight="1"/>
    <row r="39486" ht="15.75" customHeight="1"/>
    <row r="39488" ht="15.75" customHeight="1"/>
    <row r="39490" ht="15.75" customHeight="1"/>
    <row r="39492" ht="15.75" customHeight="1"/>
    <row r="39494" ht="15.75" customHeight="1"/>
    <row r="39496" ht="15.75" customHeight="1"/>
    <row r="39498" ht="15.75" customHeight="1"/>
    <row r="39500" ht="15.75" customHeight="1"/>
    <row r="39502" ht="15.75" customHeight="1"/>
    <row r="39504" ht="15.75" customHeight="1"/>
    <row r="39506" ht="15.75" customHeight="1"/>
    <row r="39508" ht="15.75" customHeight="1"/>
    <row r="39510" ht="15.75" customHeight="1"/>
    <row r="39512" ht="15.75" customHeight="1"/>
    <row r="39514" ht="15.75" customHeight="1"/>
    <row r="39516" ht="15.75" customHeight="1"/>
    <row r="39518" ht="15.75" customHeight="1"/>
    <row r="39520" ht="15.75" customHeight="1"/>
    <row r="39522" ht="15.75" customHeight="1"/>
    <row r="39524" ht="15.75" customHeight="1"/>
    <row r="39526" ht="15.75" customHeight="1"/>
    <row r="39528" ht="15.75" customHeight="1"/>
    <row r="39530" ht="15.75" customHeight="1"/>
    <row r="39532" ht="15.75" customHeight="1"/>
    <row r="39534" ht="15.75" customHeight="1"/>
    <row r="39536" ht="15.75" customHeight="1"/>
    <row r="39538" ht="15.75" customHeight="1"/>
    <row r="39540" ht="15.75" customHeight="1"/>
    <row r="39542" ht="15.75" customHeight="1"/>
    <row r="39544" ht="15.75" customHeight="1"/>
    <row r="39546" ht="15.75" customHeight="1"/>
    <row r="39548" ht="15.75" customHeight="1"/>
    <row r="39550" ht="15.75" customHeight="1"/>
    <row r="39552" ht="15.75" customHeight="1"/>
    <row r="39554" ht="15.75" customHeight="1"/>
    <row r="39556" ht="15.75" customHeight="1"/>
    <row r="39558" ht="15.75" customHeight="1"/>
    <row r="39560" ht="15.75" customHeight="1"/>
    <row r="39562" ht="15.75" customHeight="1"/>
    <row r="39564" ht="15.75" customHeight="1"/>
    <row r="39566" ht="15.75" customHeight="1"/>
    <row r="39568" ht="15.75" customHeight="1"/>
    <row r="39570" ht="15.75" customHeight="1"/>
    <row r="39572" ht="15.75" customHeight="1"/>
    <row r="39574" ht="15.75" customHeight="1"/>
    <row r="39576" ht="15.75" customHeight="1"/>
    <row r="39578" ht="15.75" customHeight="1"/>
    <row r="39580" ht="15.75" customHeight="1"/>
    <row r="39582" ht="15.75" customHeight="1"/>
    <row r="39584" ht="15.75" customHeight="1"/>
    <row r="39586" ht="15.75" customHeight="1"/>
    <row r="39588" ht="15.75" customHeight="1"/>
    <row r="39590" ht="15.75" customHeight="1"/>
    <row r="39592" ht="15.75" customHeight="1"/>
    <row r="39594" ht="15.75" customHeight="1"/>
    <row r="39596" ht="15.75" customHeight="1"/>
    <row r="39598" ht="15.75" customHeight="1"/>
    <row r="39600" ht="15.75" customHeight="1"/>
    <row r="39602" ht="15.75" customHeight="1"/>
    <row r="39604" ht="15.75" customHeight="1"/>
    <row r="39606" ht="15.75" customHeight="1"/>
    <row r="39608" ht="15.75" customHeight="1"/>
    <row r="39610" ht="15.75" customHeight="1"/>
    <row r="39612" ht="15.75" customHeight="1"/>
    <row r="39614" ht="15.75" customHeight="1"/>
    <row r="39616" ht="15.75" customHeight="1"/>
    <row r="39618" ht="15.75" customHeight="1"/>
    <row r="39620" ht="15.75" customHeight="1"/>
    <row r="39622" ht="15.75" customHeight="1"/>
    <row r="39624" ht="15.75" customHeight="1"/>
    <row r="39626" ht="15.75" customHeight="1"/>
    <row r="39628" ht="15.75" customHeight="1"/>
    <row r="39630" ht="15.75" customHeight="1"/>
    <row r="39632" ht="15.75" customHeight="1"/>
    <row r="39634" ht="15.75" customHeight="1"/>
    <row r="39636" ht="15.75" customHeight="1"/>
    <row r="39638" ht="15.75" customHeight="1"/>
    <row r="39640" ht="15.75" customHeight="1"/>
    <row r="39642" ht="15.75" customHeight="1"/>
    <row r="39644" ht="15.75" customHeight="1"/>
    <row r="39646" ht="15.75" customHeight="1"/>
    <row r="39648" ht="15.75" customHeight="1"/>
    <row r="39650" ht="15.75" customHeight="1"/>
    <row r="39652" ht="15.75" customHeight="1"/>
    <row r="39654" ht="15.75" customHeight="1"/>
    <row r="39656" ht="15.75" customHeight="1"/>
    <row r="39658" ht="15.75" customHeight="1"/>
    <row r="39660" ht="15.75" customHeight="1"/>
    <row r="39662" ht="15.75" customHeight="1"/>
    <row r="39664" ht="15.75" customHeight="1"/>
    <row r="39666" ht="15.75" customHeight="1"/>
    <row r="39668" ht="15.75" customHeight="1"/>
    <row r="39670" ht="15.75" customHeight="1"/>
    <row r="39672" ht="15.75" customHeight="1"/>
    <row r="39674" ht="15.75" customHeight="1"/>
    <row r="39676" ht="15.75" customHeight="1"/>
    <row r="39678" ht="15.75" customHeight="1"/>
    <row r="39680" ht="15.75" customHeight="1"/>
    <row r="39682" ht="15.75" customHeight="1"/>
    <row r="39684" ht="15.75" customHeight="1"/>
    <row r="39686" ht="15.75" customHeight="1"/>
    <row r="39688" ht="15.75" customHeight="1"/>
    <row r="39690" ht="15.75" customHeight="1"/>
    <row r="39692" ht="15.75" customHeight="1"/>
    <row r="39694" ht="15.75" customHeight="1"/>
    <row r="39696" ht="15.75" customHeight="1"/>
    <row r="39698" ht="15.75" customHeight="1"/>
    <row r="39700" ht="15.75" customHeight="1"/>
    <row r="39702" ht="15.75" customHeight="1"/>
    <row r="39704" ht="15.75" customHeight="1"/>
    <row r="39706" ht="15.75" customHeight="1"/>
    <row r="39708" ht="15.75" customHeight="1"/>
    <row r="39710" ht="15.75" customHeight="1"/>
    <row r="39712" ht="15.75" customHeight="1"/>
    <row r="39714" ht="15.75" customHeight="1"/>
    <row r="39716" ht="15.75" customHeight="1"/>
    <row r="39718" ht="15.75" customHeight="1"/>
    <row r="39720" ht="15.75" customHeight="1"/>
    <row r="39722" ht="15.75" customHeight="1"/>
    <row r="39724" ht="15.75" customHeight="1"/>
    <row r="39726" ht="15.75" customHeight="1"/>
    <row r="39728" ht="15.75" customHeight="1"/>
    <row r="39730" ht="15.75" customHeight="1"/>
    <row r="39732" ht="15.75" customHeight="1"/>
    <row r="39734" ht="15.75" customHeight="1"/>
    <row r="39736" ht="15.75" customHeight="1"/>
    <row r="39738" ht="15.75" customHeight="1"/>
    <row r="39740" ht="15.75" customHeight="1"/>
    <row r="39742" ht="15.75" customHeight="1"/>
    <row r="39744" ht="15.75" customHeight="1"/>
    <row r="39746" ht="15.75" customHeight="1"/>
    <row r="39748" ht="15.75" customHeight="1"/>
    <row r="39750" ht="15.75" customHeight="1"/>
    <row r="39752" ht="15.75" customHeight="1"/>
    <row r="39754" ht="15.75" customHeight="1"/>
    <row r="39756" ht="15.75" customHeight="1"/>
    <row r="39758" ht="15.75" customHeight="1"/>
    <row r="39760" ht="15.75" customHeight="1"/>
    <row r="39762" ht="15.75" customHeight="1"/>
    <row r="39764" ht="15.75" customHeight="1"/>
    <row r="39766" ht="15.75" customHeight="1"/>
    <row r="39768" ht="15.75" customHeight="1"/>
    <row r="39770" ht="15.75" customHeight="1"/>
    <row r="39772" ht="15.75" customHeight="1"/>
    <row r="39774" ht="15.75" customHeight="1"/>
    <row r="39776" ht="15.75" customHeight="1"/>
    <row r="39778" ht="15.75" customHeight="1"/>
    <row r="39780" ht="15.75" customHeight="1"/>
    <row r="39782" ht="15.75" customHeight="1"/>
    <row r="39784" ht="15.75" customHeight="1"/>
    <row r="39786" ht="15.75" customHeight="1"/>
    <row r="39788" ht="15.75" customHeight="1"/>
    <row r="39790" ht="15.75" customHeight="1"/>
    <row r="39792" ht="15.75" customHeight="1"/>
    <row r="39794" ht="15.75" customHeight="1"/>
    <row r="39796" ht="15.75" customHeight="1"/>
    <row r="39798" ht="15.75" customHeight="1"/>
    <row r="39800" ht="15.75" customHeight="1"/>
    <row r="39802" ht="15.75" customHeight="1"/>
    <row r="39804" ht="15.75" customHeight="1"/>
    <row r="39806" ht="15.75" customHeight="1"/>
    <row r="39808" ht="15.75" customHeight="1"/>
    <row r="39810" ht="15.75" customHeight="1"/>
    <row r="39812" ht="15.75" customHeight="1"/>
    <row r="39814" ht="15.75" customHeight="1"/>
    <row r="39816" ht="15.75" customHeight="1"/>
    <row r="39818" ht="15.75" customHeight="1"/>
    <row r="39820" ht="15.75" customHeight="1"/>
    <row r="39822" ht="15.75" customHeight="1"/>
    <row r="39824" ht="15.75" customHeight="1"/>
    <row r="39826" ht="15.75" customHeight="1"/>
    <row r="39828" ht="15.75" customHeight="1"/>
    <row r="39830" ht="15.75" customHeight="1"/>
    <row r="39832" ht="15.75" customHeight="1"/>
    <row r="39834" ht="15.75" customHeight="1"/>
    <row r="39836" ht="15.75" customHeight="1"/>
    <row r="39838" ht="15.75" customHeight="1"/>
    <row r="39840" ht="15.75" customHeight="1"/>
    <row r="39842" ht="15.75" customHeight="1"/>
    <row r="39844" ht="15.75" customHeight="1"/>
    <row r="39846" ht="15.75" customHeight="1"/>
    <row r="39848" ht="15.75" customHeight="1"/>
    <row r="39850" ht="15.75" customHeight="1"/>
    <row r="39852" ht="15.75" customHeight="1"/>
    <row r="39854" ht="15.75" customHeight="1"/>
    <row r="39856" ht="15.75" customHeight="1"/>
    <row r="39858" ht="15.75" customHeight="1"/>
    <row r="39860" ht="15.75" customHeight="1"/>
    <row r="39862" ht="15.75" customHeight="1"/>
    <row r="39864" ht="15.75" customHeight="1"/>
    <row r="39866" ht="15.75" customHeight="1"/>
    <row r="39868" ht="15.75" customHeight="1"/>
    <row r="39870" ht="15.75" customHeight="1"/>
    <row r="39872" ht="15.75" customHeight="1"/>
    <row r="39874" ht="15.75" customHeight="1"/>
    <row r="39876" ht="15.75" customHeight="1"/>
    <row r="39878" ht="15.75" customHeight="1"/>
    <row r="39880" ht="15.75" customHeight="1"/>
    <row r="39882" ht="15.75" customHeight="1"/>
    <row r="39884" ht="15.75" customHeight="1"/>
    <row r="39886" ht="15.75" customHeight="1"/>
    <row r="39888" ht="15.75" customHeight="1"/>
    <row r="39890" ht="15.75" customHeight="1"/>
    <row r="39892" ht="15.75" customHeight="1"/>
    <row r="39894" ht="15.75" customHeight="1"/>
    <row r="39896" ht="15.75" customHeight="1"/>
    <row r="39898" ht="15.75" customHeight="1"/>
    <row r="39900" ht="15.75" customHeight="1"/>
    <row r="39902" ht="15.75" customHeight="1"/>
    <row r="39904" ht="15.75" customHeight="1"/>
    <row r="39906" ht="15.75" customHeight="1"/>
    <row r="39908" ht="15.75" customHeight="1"/>
    <row r="39910" ht="15.75" customHeight="1"/>
    <row r="39912" ht="15.75" customHeight="1"/>
    <row r="39914" ht="15.75" customHeight="1"/>
    <row r="39916" ht="15.75" customHeight="1"/>
    <row r="39918" ht="15.75" customHeight="1"/>
    <row r="39920" ht="15.75" customHeight="1"/>
    <row r="39922" ht="15.75" customHeight="1"/>
    <row r="39924" ht="15.75" customHeight="1"/>
    <row r="39926" ht="15.75" customHeight="1"/>
    <row r="39928" ht="15.75" customHeight="1"/>
    <row r="39930" ht="15.75" customHeight="1"/>
    <row r="39932" ht="15.75" customHeight="1"/>
    <row r="39934" ht="15.75" customHeight="1"/>
    <row r="39936" ht="15.75" customHeight="1"/>
    <row r="39938" ht="15.75" customHeight="1"/>
    <row r="39940" ht="15.75" customHeight="1"/>
    <row r="39942" ht="15.75" customHeight="1"/>
    <row r="39944" ht="15.75" customHeight="1"/>
    <row r="39946" ht="15.75" customHeight="1"/>
    <row r="39948" ht="15.75" customHeight="1"/>
    <row r="39950" ht="15.75" customHeight="1"/>
    <row r="39952" ht="15.75" customHeight="1"/>
    <row r="39954" ht="15.75" customHeight="1"/>
    <row r="39956" ht="15.75" customHeight="1"/>
    <row r="39958" ht="15.75" customHeight="1"/>
    <row r="39960" ht="15.75" customHeight="1"/>
    <row r="39962" ht="15.75" customHeight="1"/>
    <row r="39964" ht="15.75" customHeight="1"/>
    <row r="39966" ht="15.75" customHeight="1"/>
    <row r="39968" ht="15.75" customHeight="1"/>
    <row r="39970" ht="15.75" customHeight="1"/>
    <row r="39972" ht="15.75" customHeight="1"/>
    <row r="39974" ht="15.75" customHeight="1"/>
    <row r="39976" ht="15.75" customHeight="1"/>
    <row r="39978" ht="15.75" customHeight="1"/>
    <row r="39980" ht="15.75" customHeight="1"/>
    <row r="39982" ht="15.75" customHeight="1"/>
    <row r="39984" ht="15.75" customHeight="1"/>
    <row r="39986" ht="15.75" customHeight="1"/>
    <row r="39988" ht="15.75" customHeight="1"/>
    <row r="39990" ht="15.75" customHeight="1"/>
    <row r="39992" ht="15.75" customHeight="1"/>
    <row r="39994" ht="15.75" customHeight="1"/>
    <row r="39996" ht="15.75" customHeight="1"/>
    <row r="39998" ht="15.75" customHeight="1"/>
    <row r="40000" ht="15.75" customHeight="1"/>
    <row r="40002" ht="15.75" customHeight="1"/>
    <row r="40004" ht="15.75" customHeight="1"/>
    <row r="40006" ht="15.75" customHeight="1"/>
    <row r="40008" ht="15.75" customHeight="1"/>
    <row r="40010" ht="15.75" customHeight="1"/>
    <row r="40012" ht="15.75" customHeight="1"/>
    <row r="40014" ht="15.75" customHeight="1"/>
    <row r="40016" ht="15.75" customHeight="1"/>
    <row r="40018" ht="15.75" customHeight="1"/>
    <row r="40020" ht="15.75" customHeight="1"/>
    <row r="40022" ht="15.75" customHeight="1"/>
    <row r="40024" ht="15.75" customHeight="1"/>
    <row r="40026" ht="15.75" customHeight="1"/>
    <row r="40028" ht="15.75" customHeight="1"/>
    <row r="40030" ht="15.75" customHeight="1"/>
    <row r="40032" ht="15.75" customHeight="1"/>
    <row r="40034" ht="15.75" customHeight="1"/>
    <row r="40036" ht="15.75" customHeight="1"/>
    <row r="40038" ht="15.75" customHeight="1"/>
    <row r="40040" ht="15.75" customHeight="1"/>
    <row r="40042" ht="15.75" customHeight="1"/>
    <row r="40044" ht="15.75" customHeight="1"/>
    <row r="40046" ht="15.75" customHeight="1"/>
    <row r="40048" ht="15.75" customHeight="1"/>
    <row r="40050" ht="15.75" customHeight="1"/>
    <row r="40052" ht="15.75" customHeight="1"/>
    <row r="40054" ht="15.75" customHeight="1"/>
    <row r="40056" ht="15.75" customHeight="1"/>
    <row r="40058" ht="15.75" customHeight="1"/>
    <row r="40060" ht="15.75" customHeight="1"/>
    <row r="40062" ht="15.75" customHeight="1"/>
    <row r="40064" ht="15.75" customHeight="1"/>
    <row r="40066" ht="15.75" customHeight="1"/>
    <row r="40068" ht="15.75" customHeight="1"/>
    <row r="40070" ht="15.75" customHeight="1"/>
    <row r="40072" ht="15.75" customHeight="1"/>
    <row r="40074" ht="15.75" customHeight="1"/>
    <row r="40076" ht="15.75" customHeight="1"/>
    <row r="40078" ht="15.75" customHeight="1"/>
    <row r="40080" ht="15.75" customHeight="1"/>
    <row r="40082" ht="15.75" customHeight="1"/>
    <row r="40084" ht="15.75" customHeight="1"/>
    <row r="40086" ht="15.75" customHeight="1"/>
    <row r="40088" ht="15.75" customHeight="1"/>
    <row r="40090" ht="15.75" customHeight="1"/>
    <row r="40092" ht="15.75" customHeight="1"/>
    <row r="40094" ht="15.75" customHeight="1"/>
    <row r="40096" ht="15.75" customHeight="1"/>
    <row r="40098" ht="15.75" customHeight="1"/>
    <row r="40100" ht="15.75" customHeight="1"/>
    <row r="40102" ht="15.75" customHeight="1"/>
    <row r="40104" ht="15.75" customHeight="1"/>
    <row r="40106" ht="15.75" customHeight="1"/>
    <row r="40108" ht="15.75" customHeight="1"/>
    <row r="40110" ht="15.75" customHeight="1"/>
    <row r="40112" ht="15.75" customHeight="1"/>
    <row r="40114" ht="15.75" customHeight="1"/>
    <row r="40116" ht="15.75" customHeight="1"/>
    <row r="40118" ht="15.75" customHeight="1"/>
    <row r="40120" ht="15.75" customHeight="1"/>
    <row r="40122" ht="15.75" customHeight="1"/>
    <row r="40124" ht="15.75" customHeight="1"/>
    <row r="40126" ht="15.75" customHeight="1"/>
    <row r="40128" ht="15.75" customHeight="1"/>
    <row r="40130" ht="15.75" customHeight="1"/>
    <row r="40132" ht="15.75" customHeight="1"/>
    <row r="40134" ht="15.75" customHeight="1"/>
    <row r="40136" ht="15.75" customHeight="1"/>
    <row r="40138" ht="15.75" customHeight="1"/>
    <row r="40140" ht="15.75" customHeight="1"/>
    <row r="40142" ht="15.75" customHeight="1"/>
    <row r="40144" ht="15.75" customHeight="1"/>
    <row r="40146" ht="15.75" customHeight="1"/>
    <row r="40148" ht="15.75" customHeight="1"/>
    <row r="40150" ht="15.75" customHeight="1"/>
    <row r="40152" ht="15.75" customHeight="1"/>
    <row r="40154" ht="15.75" customHeight="1"/>
    <row r="40156" ht="15.75" customHeight="1"/>
    <row r="40158" ht="15.75" customHeight="1"/>
    <row r="40160" ht="15.75" customHeight="1"/>
    <row r="40162" ht="15.75" customHeight="1"/>
    <row r="40164" ht="15.75" customHeight="1"/>
    <row r="40166" ht="15.75" customHeight="1"/>
    <row r="40168" ht="15.75" customHeight="1"/>
    <row r="40170" ht="15.75" customHeight="1"/>
    <row r="40172" ht="15.75" customHeight="1"/>
    <row r="40174" ht="15.75" customHeight="1"/>
    <row r="40176" ht="15.75" customHeight="1"/>
    <row r="40178" ht="15.75" customHeight="1"/>
    <row r="40180" ht="15.75" customHeight="1"/>
    <row r="40182" ht="15.75" customHeight="1"/>
    <row r="40184" ht="15.75" customHeight="1"/>
    <row r="40186" ht="15.75" customHeight="1"/>
    <row r="40188" ht="15.75" customHeight="1"/>
    <row r="40190" ht="15.75" customHeight="1"/>
    <row r="40192" ht="15.75" customHeight="1"/>
    <row r="40194" ht="15.75" customHeight="1"/>
    <row r="40196" ht="15.75" customHeight="1"/>
    <row r="40198" ht="15.75" customHeight="1"/>
    <row r="40200" ht="15.75" customHeight="1"/>
    <row r="40202" ht="15.75" customHeight="1"/>
    <row r="40204" ht="15.75" customHeight="1"/>
    <row r="40206" ht="15.75" customHeight="1"/>
    <row r="40208" ht="15.75" customHeight="1"/>
    <row r="40210" ht="15.75" customHeight="1"/>
    <row r="40212" ht="15.75" customHeight="1"/>
    <row r="40214" ht="15.75" customHeight="1"/>
    <row r="40216" ht="15.75" customHeight="1"/>
    <row r="40218" ht="15.75" customHeight="1"/>
    <row r="40220" ht="15.75" customHeight="1"/>
    <row r="40222" ht="15.75" customHeight="1"/>
    <row r="40224" ht="15.75" customHeight="1"/>
    <row r="40226" ht="15.75" customHeight="1"/>
    <row r="40228" ht="15.75" customHeight="1"/>
    <row r="40230" ht="15.75" customHeight="1"/>
    <row r="40232" ht="15.75" customHeight="1"/>
    <row r="40234" ht="15.75" customHeight="1"/>
    <row r="40236" ht="15.75" customHeight="1"/>
    <row r="40238" ht="15.75" customHeight="1"/>
    <row r="40240" ht="15.75" customHeight="1"/>
    <row r="40242" ht="15.75" customHeight="1"/>
    <row r="40244" ht="15.75" customHeight="1"/>
    <row r="40246" ht="15.75" customHeight="1"/>
    <row r="40248" ht="15.75" customHeight="1"/>
    <row r="40250" ht="15.75" customHeight="1"/>
    <row r="40252" ht="15.75" customHeight="1"/>
    <row r="40254" ht="15.75" customHeight="1"/>
    <row r="40256" ht="15.75" customHeight="1"/>
    <row r="40258" ht="15.75" customHeight="1"/>
    <row r="40260" ht="15.75" customHeight="1"/>
    <row r="40262" ht="15.75" customHeight="1"/>
    <row r="40264" ht="15.75" customHeight="1"/>
    <row r="40266" ht="15.75" customHeight="1"/>
    <row r="40268" ht="15.75" customHeight="1"/>
    <row r="40270" ht="15.75" customHeight="1"/>
    <row r="40272" ht="15.75" customHeight="1"/>
    <row r="40274" ht="15.75" customHeight="1"/>
    <row r="40276" ht="15.75" customHeight="1"/>
    <row r="40278" ht="15.75" customHeight="1"/>
    <row r="40280" ht="15.75" customHeight="1"/>
    <row r="40282" ht="15.75" customHeight="1"/>
    <row r="40284" ht="15.75" customHeight="1"/>
    <row r="40286" ht="15.75" customHeight="1"/>
    <row r="40288" ht="15.75" customHeight="1"/>
    <row r="40290" ht="15.75" customHeight="1"/>
    <row r="40292" ht="15.75" customHeight="1"/>
    <row r="40294" ht="15.75" customHeight="1"/>
    <row r="40296" ht="15.75" customHeight="1"/>
    <row r="40298" ht="15.75" customHeight="1"/>
    <row r="40300" ht="15.75" customHeight="1"/>
    <row r="40302" ht="15.75" customHeight="1"/>
    <row r="40304" ht="15.75" customHeight="1"/>
    <row r="40306" ht="15.75" customHeight="1"/>
    <row r="40308" ht="15.75" customHeight="1"/>
    <row r="40310" ht="15.75" customHeight="1"/>
    <row r="40312" ht="15.75" customHeight="1"/>
    <row r="40314" ht="15.75" customHeight="1"/>
    <row r="40316" ht="15.75" customHeight="1"/>
    <row r="40318" ht="15.75" customHeight="1"/>
    <row r="40320" ht="15.75" customHeight="1"/>
    <row r="40322" ht="15.75" customHeight="1"/>
    <row r="40324" ht="15.75" customHeight="1"/>
    <row r="40326" ht="15.75" customHeight="1"/>
    <row r="40328" ht="15.75" customHeight="1"/>
    <row r="40330" ht="15.75" customHeight="1"/>
    <row r="40332" ht="15.75" customHeight="1"/>
    <row r="40334" ht="15.75" customHeight="1"/>
    <row r="40336" ht="15.75" customHeight="1"/>
    <row r="40338" ht="15.75" customHeight="1"/>
    <row r="40340" ht="15.75" customHeight="1"/>
    <row r="40342" ht="15.75" customHeight="1"/>
    <row r="40344" ht="15.75" customHeight="1"/>
    <row r="40346" ht="15.75" customHeight="1"/>
    <row r="40348" ht="15.75" customHeight="1"/>
    <row r="40350" ht="15.75" customHeight="1"/>
    <row r="40352" ht="15.75" customHeight="1"/>
    <row r="40354" ht="15.75" customHeight="1"/>
    <row r="40356" ht="15.75" customHeight="1"/>
    <row r="40358" ht="15.75" customHeight="1"/>
    <row r="40360" ht="15.75" customHeight="1"/>
    <row r="40362" ht="15.75" customHeight="1"/>
    <row r="40364" ht="15.75" customHeight="1"/>
    <row r="40366" ht="15.75" customHeight="1"/>
    <row r="40368" ht="15.75" customHeight="1"/>
    <row r="40370" ht="15.75" customHeight="1"/>
    <row r="40372" ht="15.75" customHeight="1"/>
    <row r="40374" ht="15.75" customHeight="1"/>
    <row r="40376" ht="15.75" customHeight="1"/>
    <row r="40378" ht="15.75" customHeight="1"/>
    <row r="40380" ht="15.75" customHeight="1"/>
    <row r="40382" ht="15.75" customHeight="1"/>
    <row r="40384" ht="15.75" customHeight="1"/>
    <row r="40386" ht="15.75" customHeight="1"/>
    <row r="40388" ht="15.75" customHeight="1"/>
    <row r="40390" ht="15.75" customHeight="1"/>
    <row r="40392" ht="15.75" customHeight="1"/>
    <row r="40394" ht="15.75" customHeight="1"/>
    <row r="40396" ht="15.75" customHeight="1"/>
    <row r="40398" ht="15.75" customHeight="1"/>
    <row r="40400" ht="15.75" customHeight="1"/>
    <row r="40402" ht="15.75" customHeight="1"/>
    <row r="40404" ht="15.75" customHeight="1"/>
    <row r="40406" ht="15.75" customHeight="1"/>
    <row r="40408" ht="15.75" customHeight="1"/>
    <row r="40410" ht="15.75" customHeight="1"/>
    <row r="40412" ht="15.75" customHeight="1"/>
    <row r="40414" ht="15.75" customHeight="1"/>
    <row r="40416" ht="15.75" customHeight="1"/>
    <row r="40418" ht="15.75" customHeight="1"/>
    <row r="40420" ht="15.75" customHeight="1"/>
    <row r="40422" ht="15.75" customHeight="1"/>
    <row r="40424" ht="15.75" customHeight="1"/>
    <row r="40426" ht="15.75" customHeight="1"/>
    <row r="40428" ht="15.75" customHeight="1"/>
    <row r="40430" ht="15.75" customHeight="1"/>
    <row r="40432" ht="15.75" customHeight="1"/>
    <row r="40434" ht="15.75" customHeight="1"/>
    <row r="40436" ht="15.75" customHeight="1"/>
    <row r="40438" ht="15.75" customHeight="1"/>
    <row r="40440" ht="15.75" customHeight="1"/>
    <row r="40442" ht="15.75" customHeight="1"/>
    <row r="40444" ht="15.75" customHeight="1"/>
    <row r="40446" ht="15.75" customHeight="1"/>
    <row r="40448" ht="15.75" customHeight="1"/>
    <row r="40450" ht="15.75" customHeight="1"/>
    <row r="40452" ht="15.75" customHeight="1"/>
    <row r="40454" ht="15.75" customHeight="1"/>
    <row r="40456" ht="15.75" customHeight="1"/>
    <row r="40458" ht="15.75" customHeight="1"/>
    <row r="40460" ht="15.75" customHeight="1"/>
    <row r="40462" ht="15.75" customHeight="1"/>
    <row r="40464" ht="15.75" customHeight="1"/>
    <row r="40466" ht="15.75" customHeight="1"/>
    <row r="40468" ht="15.75" customHeight="1"/>
    <row r="40470" ht="15.75" customHeight="1"/>
    <row r="40472" ht="15.75" customHeight="1"/>
    <row r="40474" ht="15.75" customHeight="1"/>
    <row r="40476" ht="15.75" customHeight="1"/>
    <row r="40478" ht="15.75" customHeight="1"/>
    <row r="40480" ht="15.75" customHeight="1"/>
    <row r="40482" ht="15.75" customHeight="1"/>
    <row r="40484" ht="15.75" customHeight="1"/>
    <row r="40486" ht="15.75" customHeight="1"/>
    <row r="40488" ht="15.75" customHeight="1"/>
    <row r="40490" ht="15.75" customHeight="1"/>
    <row r="40492" ht="15.75" customHeight="1"/>
    <row r="40494" ht="15.75" customHeight="1"/>
    <row r="40496" ht="15.75" customHeight="1"/>
    <row r="40498" ht="15.75" customHeight="1"/>
    <row r="40500" ht="15.75" customHeight="1"/>
    <row r="40502" ht="15.75" customHeight="1"/>
    <row r="40504" ht="15.75" customHeight="1"/>
    <row r="40506" ht="15.75" customHeight="1"/>
    <row r="40508" ht="15.75" customHeight="1"/>
    <row r="40510" ht="15.75" customHeight="1"/>
    <row r="40512" ht="15.75" customHeight="1"/>
    <row r="40514" ht="15.75" customHeight="1"/>
    <row r="40516" ht="15.75" customHeight="1"/>
    <row r="40518" ht="15.75" customHeight="1"/>
    <row r="40520" ht="15.75" customHeight="1"/>
    <row r="40522" ht="15.75" customHeight="1"/>
    <row r="40524" ht="15.75" customHeight="1"/>
    <row r="40526" ht="15.75" customHeight="1"/>
    <row r="40528" ht="15.75" customHeight="1"/>
    <row r="40530" ht="15.75" customHeight="1"/>
    <row r="40532" ht="15.75" customHeight="1"/>
    <row r="40534" ht="15.75" customHeight="1"/>
    <row r="40536" ht="15.75" customHeight="1"/>
    <row r="40538" ht="15.75" customHeight="1"/>
    <row r="40540" ht="15.75" customHeight="1"/>
    <row r="40542" ht="15.75" customHeight="1"/>
    <row r="40544" ht="15.75" customHeight="1"/>
    <row r="40546" ht="15.75" customHeight="1"/>
    <row r="40548" ht="15.75" customHeight="1"/>
    <row r="40550" ht="15.75" customHeight="1"/>
    <row r="40552" ht="15.75" customHeight="1"/>
    <row r="40554" ht="15.75" customHeight="1"/>
    <row r="40556" ht="15.75" customHeight="1"/>
    <row r="40558" ht="15.75" customHeight="1"/>
    <row r="40560" ht="15.75" customHeight="1"/>
    <row r="40562" ht="15.75" customHeight="1"/>
    <row r="40564" ht="15.75" customHeight="1"/>
    <row r="40566" ht="15.75" customHeight="1"/>
    <row r="40568" ht="15.75" customHeight="1"/>
    <row r="40570" ht="15.75" customHeight="1"/>
    <row r="40572" ht="15.75" customHeight="1"/>
    <row r="40574" ht="15.75" customHeight="1"/>
    <row r="40576" ht="15.75" customHeight="1"/>
    <row r="40578" ht="15.75" customHeight="1"/>
    <row r="40580" ht="15.75" customHeight="1"/>
    <row r="40582" ht="15.75" customHeight="1"/>
    <row r="40584" ht="15.75" customHeight="1"/>
    <row r="40586" ht="15.75" customHeight="1"/>
    <row r="40588" ht="15.75" customHeight="1"/>
    <row r="40590" ht="15.75" customHeight="1"/>
    <row r="40592" ht="15.75" customHeight="1"/>
    <row r="40594" ht="15.75" customHeight="1"/>
    <row r="40596" ht="15.75" customHeight="1"/>
    <row r="40598" ht="15.75" customHeight="1"/>
    <row r="40600" ht="15.75" customHeight="1"/>
    <row r="40602" ht="15.75" customHeight="1"/>
    <row r="40604" ht="15.75" customHeight="1"/>
    <row r="40606" ht="15.75" customHeight="1"/>
    <row r="40608" ht="15.75" customHeight="1"/>
    <row r="40610" ht="15.75" customHeight="1"/>
    <row r="40612" ht="15.75" customHeight="1"/>
    <row r="40614" ht="15.75" customHeight="1"/>
    <row r="40616" ht="15.75" customHeight="1"/>
    <row r="40618" ht="15.75" customHeight="1"/>
    <row r="40620" ht="15.75" customHeight="1"/>
    <row r="40622" ht="15.75" customHeight="1"/>
    <row r="40624" ht="15.75" customHeight="1"/>
    <row r="40626" ht="15.75" customHeight="1"/>
    <row r="40628" ht="15.75" customHeight="1"/>
    <row r="40630" ht="15.75" customHeight="1"/>
    <row r="40632" ht="15.75" customHeight="1"/>
    <row r="40634" ht="15.75" customHeight="1"/>
    <row r="40636" ht="15.75" customHeight="1"/>
    <row r="40638" ht="15.75" customHeight="1"/>
    <row r="40640" ht="15.75" customHeight="1"/>
    <row r="40642" ht="15.75" customHeight="1"/>
    <row r="40644" ht="15.75" customHeight="1"/>
    <row r="40646" ht="15.75" customHeight="1"/>
    <row r="40648" ht="15.75" customHeight="1"/>
    <row r="40650" ht="15.75" customHeight="1"/>
    <row r="40652" ht="15.75" customHeight="1"/>
    <row r="40654" ht="15.75" customHeight="1"/>
    <row r="40656" ht="15.75" customHeight="1"/>
    <row r="40658" ht="15.75" customHeight="1"/>
    <row r="40660" ht="15.75" customHeight="1"/>
    <row r="40662" ht="15.75" customHeight="1"/>
    <row r="40664" ht="15.75" customHeight="1"/>
    <row r="40666" ht="15.75" customHeight="1"/>
    <row r="40668" ht="15.75" customHeight="1"/>
    <row r="40670" ht="15.75" customHeight="1"/>
    <row r="40672" ht="15.75" customHeight="1"/>
    <row r="40674" ht="15.75" customHeight="1"/>
    <row r="40676" ht="15.75" customHeight="1"/>
    <row r="40678" ht="15.75" customHeight="1"/>
    <row r="40680" ht="15.75" customHeight="1"/>
    <row r="40682" ht="15.75" customHeight="1"/>
    <row r="40684" ht="15.75" customHeight="1"/>
    <row r="40686" ht="15.75" customHeight="1"/>
    <row r="40688" ht="15.75" customHeight="1"/>
    <row r="40690" ht="15.75" customHeight="1"/>
    <row r="40692" ht="15.75" customHeight="1"/>
    <row r="40694" ht="15.75" customHeight="1"/>
    <row r="40696" ht="15.75" customHeight="1"/>
    <row r="40698" ht="15.75" customHeight="1"/>
    <row r="40700" ht="15.75" customHeight="1"/>
    <row r="40702" ht="15.75" customHeight="1"/>
    <row r="40704" ht="15.75" customHeight="1"/>
    <row r="40706" ht="15.75" customHeight="1"/>
    <row r="40708" ht="15.75" customHeight="1"/>
    <row r="40710" ht="15.75" customHeight="1"/>
    <row r="40712" ht="15.75" customHeight="1"/>
    <row r="40714" ht="15.75" customHeight="1"/>
    <row r="40716" ht="15.75" customHeight="1"/>
    <row r="40718" ht="15.75" customHeight="1"/>
    <row r="40720" ht="15.75" customHeight="1"/>
    <row r="40722" ht="15.75" customHeight="1"/>
    <row r="40724" ht="15.75" customHeight="1"/>
    <row r="40726" ht="15.75" customHeight="1"/>
    <row r="40728" ht="15.75" customHeight="1"/>
    <row r="40730" ht="15.75" customHeight="1"/>
    <row r="40732" ht="15.75" customHeight="1"/>
    <row r="40734" ht="15.75" customHeight="1"/>
    <row r="40736" ht="15.75" customHeight="1"/>
    <row r="40738" ht="15.75" customHeight="1"/>
    <row r="40740" ht="15.75" customHeight="1"/>
    <row r="40742" ht="15.75" customHeight="1"/>
    <row r="40744" ht="15.75" customHeight="1"/>
    <row r="40746" ht="15.75" customHeight="1"/>
    <row r="40748" ht="15.75" customHeight="1"/>
    <row r="40750" ht="15.75" customHeight="1"/>
    <row r="40752" ht="15.75" customHeight="1"/>
    <row r="40754" ht="15.75" customHeight="1"/>
    <row r="40756" ht="15.75" customHeight="1"/>
    <row r="40758" ht="15.75" customHeight="1"/>
    <row r="40760" ht="15.75" customHeight="1"/>
    <row r="40762" ht="15.75" customHeight="1"/>
    <row r="40764" ht="15.75" customHeight="1"/>
    <row r="40766" ht="15.75" customHeight="1"/>
    <row r="40768" ht="15.75" customHeight="1"/>
    <row r="40770" ht="15.75" customHeight="1"/>
    <row r="40772" ht="15.75" customHeight="1"/>
    <row r="40774" ht="15.75" customHeight="1"/>
    <row r="40776" ht="15.75" customHeight="1"/>
    <row r="40778" ht="15.75" customHeight="1"/>
    <row r="40780" ht="15.75" customHeight="1"/>
    <row r="40782" ht="15.75" customHeight="1"/>
    <row r="40784" ht="15.75" customHeight="1"/>
    <row r="40786" ht="15.75" customHeight="1"/>
    <row r="40788" ht="15.75" customHeight="1"/>
    <row r="40790" ht="15.75" customHeight="1"/>
    <row r="40792" ht="15.75" customHeight="1"/>
    <row r="40794" ht="15.75" customHeight="1"/>
    <row r="40796" ht="15.75" customHeight="1"/>
    <row r="40798" ht="15.75" customHeight="1"/>
    <row r="40800" ht="15.75" customHeight="1"/>
    <row r="40802" ht="15.75" customHeight="1"/>
    <row r="40804" ht="15.75" customHeight="1"/>
    <row r="40806" ht="15.75" customHeight="1"/>
    <row r="40808" ht="15.75" customHeight="1"/>
    <row r="40810" ht="15.75" customHeight="1"/>
    <row r="40812" ht="15.75" customHeight="1"/>
    <row r="40814" ht="15.75" customHeight="1"/>
    <row r="40816" ht="15.75" customHeight="1"/>
    <row r="40818" ht="15.75" customHeight="1"/>
    <row r="40820" ht="15.75" customHeight="1"/>
    <row r="40822" ht="15.75" customHeight="1"/>
    <row r="40824" ht="15.75" customHeight="1"/>
    <row r="40826" ht="15.75" customHeight="1"/>
    <row r="40828" ht="15.75" customHeight="1"/>
    <row r="40830" ht="15.75" customHeight="1"/>
    <row r="40832" ht="15.75" customHeight="1"/>
    <row r="40834" ht="15.75" customHeight="1"/>
    <row r="40836" ht="15.75" customHeight="1"/>
    <row r="40838" ht="15.75" customHeight="1"/>
    <row r="40840" ht="15.75" customHeight="1"/>
    <row r="40842" ht="15.75" customHeight="1"/>
    <row r="40844" ht="15.75" customHeight="1"/>
    <row r="40846" ht="15.75" customHeight="1"/>
    <row r="40848" ht="15.75" customHeight="1"/>
    <row r="40850" ht="15.75" customHeight="1"/>
    <row r="40852" ht="15.75" customHeight="1"/>
    <row r="40854" ht="15.75" customHeight="1"/>
    <row r="40856" ht="15.75" customHeight="1"/>
    <row r="40858" ht="15.75" customHeight="1"/>
    <row r="40860" ht="15.75" customHeight="1"/>
    <row r="40862" ht="15.75" customHeight="1"/>
    <row r="40864" ht="15.75" customHeight="1"/>
    <row r="40866" ht="15.75" customHeight="1"/>
    <row r="40868" ht="15.75" customHeight="1"/>
    <row r="40870" ht="15.75" customHeight="1"/>
    <row r="40872" ht="15.75" customHeight="1"/>
    <row r="40874" ht="15.75" customHeight="1"/>
    <row r="40876" ht="15.75" customHeight="1"/>
    <row r="40878" ht="15.75" customHeight="1"/>
    <row r="40880" ht="15.75" customHeight="1"/>
    <row r="40882" ht="15.75" customHeight="1"/>
    <row r="40884" ht="15.75" customHeight="1"/>
    <row r="40886" ht="15.75" customHeight="1"/>
    <row r="40888" ht="15.75" customHeight="1"/>
    <row r="40890" ht="15.75" customHeight="1"/>
    <row r="40892" ht="15.75" customHeight="1"/>
    <row r="40894" ht="15.75" customHeight="1"/>
    <row r="40896" ht="15.75" customHeight="1"/>
    <row r="40898" ht="15.75" customHeight="1"/>
    <row r="40900" ht="15.75" customHeight="1"/>
    <row r="40902" ht="15.75" customHeight="1"/>
    <row r="40904" ht="15.75" customHeight="1"/>
    <row r="40906" ht="15.75" customHeight="1"/>
    <row r="40908" ht="15.75" customHeight="1"/>
    <row r="40910" ht="15.75" customHeight="1"/>
    <row r="40912" ht="15.75" customHeight="1"/>
    <row r="40914" ht="15.75" customHeight="1"/>
    <row r="40916" ht="15.75" customHeight="1"/>
    <row r="40918" ht="15.75" customHeight="1"/>
    <row r="40920" ht="15.75" customHeight="1"/>
    <row r="40922" ht="15.75" customHeight="1"/>
    <row r="40924" ht="15.75" customHeight="1"/>
    <row r="40926" ht="15.75" customHeight="1"/>
    <row r="40928" ht="15.75" customHeight="1"/>
    <row r="40930" ht="15.75" customHeight="1"/>
    <row r="40932" ht="15.75" customHeight="1"/>
    <row r="40934" ht="15.75" customHeight="1"/>
    <row r="40936" ht="15.75" customHeight="1"/>
    <row r="40938" ht="15.75" customHeight="1"/>
    <row r="40940" ht="15.75" customHeight="1"/>
    <row r="40942" ht="15.75" customHeight="1"/>
    <row r="40944" ht="15.75" customHeight="1"/>
    <row r="40946" ht="15.75" customHeight="1"/>
    <row r="40948" ht="15.75" customHeight="1"/>
    <row r="40950" ht="15.75" customHeight="1"/>
    <row r="40952" ht="15.75" customHeight="1"/>
    <row r="40954" ht="15.75" customHeight="1"/>
    <row r="40956" ht="15.75" customHeight="1"/>
    <row r="40958" ht="15.75" customHeight="1"/>
    <row r="40960" ht="15.75" customHeight="1"/>
    <row r="40962" ht="15.75" customHeight="1"/>
    <row r="40964" ht="15.75" customHeight="1"/>
    <row r="40966" ht="15.75" customHeight="1"/>
    <row r="40968" ht="15.75" customHeight="1"/>
    <row r="40970" ht="15.75" customHeight="1"/>
    <row r="40972" ht="15.75" customHeight="1"/>
    <row r="40974" ht="15.75" customHeight="1"/>
    <row r="40976" ht="15.75" customHeight="1"/>
    <row r="40978" ht="15.75" customHeight="1"/>
    <row r="40980" ht="15.75" customHeight="1"/>
    <row r="40982" ht="15.75" customHeight="1"/>
    <row r="40984" ht="15.75" customHeight="1"/>
    <row r="40986" ht="15.75" customHeight="1"/>
    <row r="40988" ht="15.75" customHeight="1"/>
    <row r="40990" ht="15.75" customHeight="1"/>
    <row r="40992" ht="15.75" customHeight="1"/>
    <row r="40994" ht="15.75" customHeight="1"/>
    <row r="40996" ht="15.75" customHeight="1"/>
    <row r="40998" ht="15.75" customHeight="1"/>
    <row r="41000" ht="15.75" customHeight="1"/>
    <row r="41002" ht="15.75" customHeight="1"/>
    <row r="41004" ht="15.75" customHeight="1"/>
    <row r="41006" ht="15.75" customHeight="1"/>
    <row r="41008" ht="15.75" customHeight="1"/>
    <row r="41010" ht="15.75" customHeight="1"/>
    <row r="41012" ht="15.75" customHeight="1"/>
    <row r="41014" ht="15.75" customHeight="1"/>
    <row r="41016" ht="15.75" customHeight="1"/>
    <row r="41018" ht="15.75" customHeight="1"/>
    <row r="41020" ht="15.75" customHeight="1"/>
    <row r="41022" ht="15.75" customHeight="1"/>
    <row r="41024" ht="15.75" customHeight="1"/>
    <row r="41026" ht="15.75" customHeight="1"/>
    <row r="41028" ht="15.75" customHeight="1"/>
    <row r="41030" ht="15.75" customHeight="1"/>
    <row r="41032" ht="15.75" customHeight="1"/>
    <row r="41034" ht="15.75" customHeight="1"/>
    <row r="41036" ht="15.75" customHeight="1"/>
    <row r="41038" ht="15.75" customHeight="1"/>
    <row r="41040" ht="15.75" customHeight="1"/>
    <row r="41042" ht="15.75" customHeight="1"/>
    <row r="41044" ht="15.75" customHeight="1"/>
    <row r="41046" ht="15.75" customHeight="1"/>
    <row r="41048" ht="15.75" customHeight="1"/>
    <row r="41050" ht="15.75" customHeight="1"/>
    <row r="41052" ht="15.75" customHeight="1"/>
    <row r="41054" ht="15.75" customHeight="1"/>
    <row r="41056" ht="15.75" customHeight="1"/>
    <row r="41058" ht="15.75" customHeight="1"/>
    <row r="41060" ht="15.75" customHeight="1"/>
    <row r="41062" ht="15.75" customHeight="1"/>
    <row r="41064" ht="15.75" customHeight="1"/>
    <row r="41066" ht="15.75" customHeight="1"/>
    <row r="41068" ht="15.75" customHeight="1"/>
    <row r="41070" ht="15.75" customHeight="1"/>
    <row r="41072" ht="15.75" customHeight="1"/>
    <row r="41074" ht="15.75" customHeight="1"/>
    <row r="41076" ht="15.75" customHeight="1"/>
    <row r="41078" ht="15.75" customHeight="1"/>
    <row r="41080" ht="15.75" customHeight="1"/>
    <row r="41082" ht="15.75" customHeight="1"/>
    <row r="41084" ht="15.75" customHeight="1"/>
    <row r="41086" ht="15.75" customHeight="1"/>
    <row r="41088" ht="15.75" customHeight="1"/>
    <row r="41090" ht="15.75" customHeight="1"/>
    <row r="41092" ht="15.75" customHeight="1"/>
    <row r="41094" ht="15.75" customHeight="1"/>
    <row r="41096" ht="15.75" customHeight="1"/>
    <row r="41098" ht="15.75" customHeight="1"/>
    <row r="41100" ht="15.75" customHeight="1"/>
    <row r="41102" ht="15.75" customHeight="1"/>
    <row r="41104" ht="15.75" customHeight="1"/>
    <row r="41106" ht="15.75" customHeight="1"/>
    <row r="41108" ht="15.75" customHeight="1"/>
    <row r="41110" ht="15.75" customHeight="1"/>
    <row r="41112" ht="15.75" customHeight="1"/>
    <row r="41114" ht="15.75" customHeight="1"/>
    <row r="41116" ht="15.75" customHeight="1"/>
    <row r="41118" ht="15.75" customHeight="1"/>
    <row r="41120" ht="15.75" customHeight="1"/>
    <row r="41122" ht="15.75" customHeight="1"/>
    <row r="41124" ht="15.75" customHeight="1"/>
    <row r="41126" ht="15.75" customHeight="1"/>
    <row r="41128" ht="15.75" customHeight="1"/>
    <row r="41130" ht="15.75" customHeight="1"/>
    <row r="41132" ht="15.75" customHeight="1"/>
    <row r="41134" ht="15.75" customHeight="1"/>
    <row r="41136" ht="15.75" customHeight="1"/>
    <row r="41138" ht="15.75" customHeight="1"/>
    <row r="41140" ht="15.75" customHeight="1"/>
    <row r="41142" ht="15.75" customHeight="1"/>
    <row r="41144" ht="15.75" customHeight="1"/>
    <row r="41146" ht="15.75" customHeight="1"/>
    <row r="41148" ht="15.75" customHeight="1"/>
    <row r="41150" ht="15.75" customHeight="1"/>
    <row r="41152" ht="15.75" customHeight="1"/>
    <row r="41154" ht="15.75" customHeight="1"/>
    <row r="41156" ht="15.75" customHeight="1"/>
    <row r="41158" ht="15.75" customHeight="1"/>
    <row r="41160" ht="15.75" customHeight="1"/>
    <row r="41162" ht="15.75" customHeight="1"/>
    <row r="41164" ht="15.75" customHeight="1"/>
    <row r="41166" ht="15.75" customHeight="1"/>
    <row r="41168" ht="15.75" customHeight="1"/>
    <row r="41170" ht="15.75" customHeight="1"/>
    <row r="41172" ht="15.75" customHeight="1"/>
    <row r="41174" ht="15.75" customHeight="1"/>
    <row r="41176" ht="15.75" customHeight="1"/>
    <row r="41178" ht="15.75" customHeight="1"/>
    <row r="41180" ht="15.75" customHeight="1"/>
    <row r="41182" ht="15.75" customHeight="1"/>
    <row r="41184" ht="15.75" customHeight="1"/>
    <row r="41186" ht="15.75" customHeight="1"/>
    <row r="41188" ht="15.75" customHeight="1"/>
    <row r="41190" ht="15.75" customHeight="1"/>
    <row r="41192" ht="15.75" customHeight="1"/>
    <row r="41194" ht="15.75" customHeight="1"/>
    <row r="41196" ht="15.75" customHeight="1"/>
    <row r="41198" ht="15.75" customHeight="1"/>
    <row r="41200" ht="15.75" customHeight="1"/>
    <row r="41202" ht="15.75" customHeight="1"/>
    <row r="41204" ht="15.75" customHeight="1"/>
    <row r="41206" ht="15.75" customHeight="1"/>
    <row r="41208" ht="15.75" customHeight="1"/>
    <row r="41210" ht="15.75" customHeight="1"/>
    <row r="41212" ht="15.75" customHeight="1"/>
    <row r="41214" ht="15.75" customHeight="1"/>
    <row r="41216" ht="15.75" customHeight="1"/>
    <row r="41218" ht="15.75" customHeight="1"/>
    <row r="41220" ht="15.75" customHeight="1"/>
    <row r="41222" ht="15.75" customHeight="1"/>
    <row r="41224" ht="15.75" customHeight="1"/>
    <row r="41226" ht="15.75" customHeight="1"/>
    <row r="41228" ht="15.75" customHeight="1"/>
    <row r="41230" ht="15.75" customHeight="1"/>
    <row r="41232" ht="15.75" customHeight="1"/>
    <row r="41234" ht="15.75" customHeight="1"/>
    <row r="41236" ht="15.75" customHeight="1"/>
    <row r="41238" ht="15.75" customHeight="1"/>
    <row r="41240" ht="15.75" customHeight="1"/>
    <row r="41242" ht="15.75" customHeight="1"/>
    <row r="41244" ht="15.75" customHeight="1"/>
    <row r="41246" ht="15.75" customHeight="1"/>
    <row r="41248" ht="15.75" customHeight="1"/>
    <row r="41250" ht="15.75" customHeight="1"/>
    <row r="41252" ht="15.75" customHeight="1"/>
    <row r="41254" ht="15.75" customHeight="1"/>
    <row r="41256" ht="15.75" customHeight="1"/>
    <row r="41258" ht="15.75" customHeight="1"/>
    <row r="41260" ht="15.75" customHeight="1"/>
    <row r="41262" ht="15.75" customHeight="1"/>
    <row r="41264" ht="15.75" customHeight="1"/>
    <row r="41266" ht="15.75" customHeight="1"/>
    <row r="41268" ht="15.75" customHeight="1"/>
    <row r="41270" ht="15.75" customHeight="1"/>
    <row r="41272" ht="15.75" customHeight="1"/>
    <row r="41274" ht="15.75" customHeight="1"/>
    <row r="41276" ht="15.75" customHeight="1"/>
    <row r="41278" ht="15.75" customHeight="1"/>
    <row r="41280" ht="15.75" customHeight="1"/>
    <row r="41282" ht="15.75" customHeight="1"/>
    <row r="41284" ht="15.75" customHeight="1"/>
    <row r="41286" ht="15.75" customHeight="1"/>
    <row r="41288" ht="15.75" customHeight="1"/>
    <row r="41290" ht="15.75" customHeight="1"/>
    <row r="41292" ht="15.75" customHeight="1"/>
    <row r="41294" ht="15.75" customHeight="1"/>
    <row r="41296" ht="15.75" customHeight="1"/>
    <row r="41298" ht="15.75" customHeight="1"/>
    <row r="41300" ht="15.75" customHeight="1"/>
    <row r="41302" ht="15.75" customHeight="1"/>
    <row r="41304" ht="15.75" customHeight="1"/>
    <row r="41306" ht="15.75" customHeight="1"/>
    <row r="41308" ht="15.75" customHeight="1"/>
    <row r="41310" ht="15.75" customHeight="1"/>
    <row r="41312" ht="15.75" customHeight="1"/>
    <row r="41314" ht="15.75" customHeight="1"/>
    <row r="41316" ht="15.75" customHeight="1"/>
    <row r="41318" ht="15.75" customHeight="1"/>
    <row r="41320" ht="15.75" customHeight="1"/>
    <row r="41322" ht="15.75" customHeight="1"/>
    <row r="41324" ht="15.75" customHeight="1"/>
    <row r="41326" ht="15.75" customHeight="1"/>
    <row r="41328" ht="15.75" customHeight="1"/>
    <row r="41330" ht="15.75" customHeight="1"/>
    <row r="41332" ht="15.75" customHeight="1"/>
    <row r="41334" ht="15.75" customHeight="1"/>
    <row r="41336" ht="15.75" customHeight="1"/>
    <row r="41338" ht="15.75" customHeight="1"/>
    <row r="41340" ht="15.75" customHeight="1"/>
    <row r="41342" ht="15.75" customHeight="1"/>
    <row r="41344" ht="15.75" customHeight="1"/>
    <row r="41346" ht="15.75" customHeight="1"/>
    <row r="41348" ht="15.75" customHeight="1"/>
    <row r="41350" ht="15.75" customHeight="1"/>
    <row r="41352" ht="15.75" customHeight="1"/>
    <row r="41354" ht="15.75" customHeight="1"/>
    <row r="41356" ht="15.75" customHeight="1"/>
    <row r="41358" ht="15.75" customHeight="1"/>
    <row r="41360" ht="15.75" customHeight="1"/>
    <row r="41362" ht="15.75" customHeight="1"/>
    <row r="41364" ht="15.75" customHeight="1"/>
    <row r="41366" ht="15.75" customHeight="1"/>
    <row r="41368" ht="15.75" customHeight="1"/>
    <row r="41370" ht="15.75" customHeight="1"/>
    <row r="41372" ht="15.75" customHeight="1"/>
    <row r="41374" ht="15.75" customHeight="1"/>
    <row r="41376" ht="15.75" customHeight="1"/>
    <row r="41378" ht="15.75" customHeight="1"/>
    <row r="41380" ht="15.75" customHeight="1"/>
    <row r="41382" ht="15.75" customHeight="1"/>
    <row r="41384" ht="15.75" customHeight="1"/>
    <row r="41386" ht="15.75" customHeight="1"/>
    <row r="41388" ht="15.75" customHeight="1"/>
    <row r="41390" ht="15.75" customHeight="1"/>
    <row r="41392" ht="15.75" customHeight="1"/>
    <row r="41394" ht="15.75" customHeight="1"/>
    <row r="41396" ht="15.75" customHeight="1"/>
    <row r="41398" ht="15.75" customHeight="1"/>
    <row r="41400" ht="15.75" customHeight="1"/>
    <row r="41402" ht="15.75" customHeight="1"/>
    <row r="41404" ht="15.75" customHeight="1"/>
    <row r="41406" ht="15.75" customHeight="1"/>
    <row r="41408" ht="15.75" customHeight="1"/>
    <row r="41410" ht="15.75" customHeight="1"/>
    <row r="41412" ht="15.75" customHeight="1"/>
    <row r="41414" ht="15.75" customHeight="1"/>
    <row r="41416" ht="15.75" customHeight="1"/>
    <row r="41418" ht="15.75" customHeight="1"/>
    <row r="41420" ht="15.75" customHeight="1"/>
    <row r="41422" ht="15.75" customHeight="1"/>
    <row r="41424" ht="15.75" customHeight="1"/>
    <row r="41426" ht="15.75" customHeight="1"/>
    <row r="41428" ht="15.75" customHeight="1"/>
    <row r="41430" ht="15.75" customHeight="1"/>
    <row r="41432" ht="15.75" customHeight="1"/>
    <row r="41434" ht="15.75" customHeight="1"/>
    <row r="41436" ht="15.75" customHeight="1"/>
    <row r="41438" ht="15.75" customHeight="1"/>
    <row r="41440" ht="15.75" customHeight="1"/>
    <row r="41442" ht="15.75" customHeight="1"/>
    <row r="41444" ht="15.75" customHeight="1"/>
    <row r="41446" ht="15.75" customHeight="1"/>
    <row r="41448" ht="15.75" customHeight="1"/>
    <row r="41450" ht="15.75" customHeight="1"/>
    <row r="41452" ht="15.75" customHeight="1"/>
    <row r="41454" ht="15.75" customHeight="1"/>
    <row r="41456" ht="15.75" customHeight="1"/>
    <row r="41458" ht="15.75" customHeight="1"/>
    <row r="41460" ht="15.75" customHeight="1"/>
    <row r="41462" ht="15.75" customHeight="1"/>
    <row r="41464" ht="15.75" customHeight="1"/>
    <row r="41466" ht="15.75" customHeight="1"/>
    <row r="41468" ht="15.75" customHeight="1"/>
    <row r="41470" ht="15.75" customHeight="1"/>
    <row r="41472" ht="15.75" customHeight="1"/>
    <row r="41474" ht="15.75" customHeight="1"/>
    <row r="41476" ht="15.75" customHeight="1"/>
    <row r="41478" ht="15.75" customHeight="1"/>
    <row r="41480" ht="15.75" customHeight="1"/>
    <row r="41482" ht="15.75" customHeight="1"/>
    <row r="41484" ht="15.75" customHeight="1"/>
    <row r="41486" ht="15.75" customHeight="1"/>
    <row r="41488" ht="15.75" customHeight="1"/>
    <row r="41490" ht="15.75" customHeight="1"/>
    <row r="41492" ht="15.75" customHeight="1"/>
    <row r="41494" ht="15.75" customHeight="1"/>
    <row r="41496" ht="15.75" customHeight="1"/>
    <row r="41498" ht="15.75" customHeight="1"/>
    <row r="41500" ht="15.75" customHeight="1"/>
    <row r="41502" ht="15.75" customHeight="1"/>
    <row r="41504" ht="15.75" customHeight="1"/>
    <row r="41506" ht="15.75" customHeight="1"/>
    <row r="41508" ht="15.75" customHeight="1"/>
    <row r="41510" ht="15.75" customHeight="1"/>
    <row r="41512" ht="15.75" customHeight="1"/>
    <row r="41514" ht="15.75" customHeight="1"/>
    <row r="41516" ht="15.75" customHeight="1"/>
    <row r="41518" ht="15.75" customHeight="1"/>
    <row r="41520" ht="15.75" customHeight="1"/>
    <row r="41522" ht="15.75" customHeight="1"/>
    <row r="41524" ht="15.75" customHeight="1"/>
    <row r="41526" ht="15.75" customHeight="1"/>
    <row r="41528" ht="15.75" customHeight="1"/>
    <row r="41530" ht="15.75" customHeight="1"/>
    <row r="41532" ht="15.75" customHeight="1"/>
    <row r="41534" ht="15.75" customHeight="1"/>
    <row r="41536" ht="15.75" customHeight="1"/>
    <row r="41538" ht="15.75" customHeight="1"/>
    <row r="41540" ht="15.75" customHeight="1"/>
    <row r="41542" ht="15.75" customHeight="1"/>
    <row r="41544" ht="15.75" customHeight="1"/>
    <row r="41546" ht="15.75" customHeight="1"/>
    <row r="41548" ht="15.75" customHeight="1"/>
    <row r="41550" ht="15.75" customHeight="1"/>
    <row r="41552" ht="15.75" customHeight="1"/>
    <row r="41554" ht="15.75" customHeight="1"/>
    <row r="41556" ht="15.75" customHeight="1"/>
    <row r="41558" ht="15.75" customHeight="1"/>
    <row r="41560" ht="15.75" customHeight="1"/>
    <row r="41562" ht="15.75" customHeight="1"/>
    <row r="41564" ht="15.75" customHeight="1"/>
    <row r="41566" ht="15.75" customHeight="1"/>
    <row r="41568" ht="15.75" customHeight="1"/>
    <row r="41570" ht="15.75" customHeight="1"/>
    <row r="41572" ht="15.75" customHeight="1"/>
    <row r="41574" ht="15.75" customHeight="1"/>
    <row r="41576" ht="15.75" customHeight="1"/>
    <row r="41578" ht="15.75" customHeight="1"/>
    <row r="41580" ht="15.75" customHeight="1"/>
    <row r="41582" ht="15.75" customHeight="1"/>
    <row r="41584" ht="15.75" customHeight="1"/>
    <row r="41586" ht="15.75" customHeight="1"/>
    <row r="41588" ht="15.75" customHeight="1"/>
    <row r="41590" ht="15.75" customHeight="1"/>
    <row r="41592" ht="15.75" customHeight="1"/>
    <row r="41594" ht="15.75" customHeight="1"/>
    <row r="41596" ht="15.75" customHeight="1"/>
    <row r="41598" ht="15.75" customHeight="1"/>
    <row r="41600" ht="15.75" customHeight="1"/>
    <row r="41602" ht="15.75" customHeight="1"/>
    <row r="41604" ht="15.75" customHeight="1"/>
    <row r="41606" ht="15.75" customHeight="1"/>
    <row r="41608" ht="15.75" customHeight="1"/>
    <row r="41610" ht="15.75" customHeight="1"/>
    <row r="41612" ht="15.75" customHeight="1"/>
    <row r="41614" ht="15.75" customHeight="1"/>
    <row r="41616" ht="15.75" customHeight="1"/>
    <row r="41618" ht="15.75" customHeight="1"/>
    <row r="41620" ht="15.75" customHeight="1"/>
    <row r="41622" ht="15.75" customHeight="1"/>
    <row r="41624" ht="15.75" customHeight="1"/>
    <row r="41626" ht="15.75" customHeight="1"/>
    <row r="41628" ht="15.75" customHeight="1"/>
    <row r="41630" ht="15.75" customHeight="1"/>
    <row r="41632" ht="15.75" customHeight="1"/>
    <row r="41634" ht="15.75" customHeight="1"/>
    <row r="41636" ht="15.75" customHeight="1"/>
    <row r="41638" ht="15.75" customHeight="1"/>
    <row r="41640" ht="15.75" customHeight="1"/>
    <row r="41642" ht="15.75" customHeight="1"/>
    <row r="41644" ht="15.75" customHeight="1"/>
    <row r="41646" ht="15.75" customHeight="1"/>
    <row r="41648" ht="15.75" customHeight="1"/>
    <row r="41650" ht="15.75" customHeight="1"/>
    <row r="41652" ht="15.75" customHeight="1"/>
    <row r="41654" ht="15.75" customHeight="1"/>
    <row r="41656" ht="15.75" customHeight="1"/>
    <row r="41658" ht="15.75" customHeight="1"/>
    <row r="41660" ht="15.75" customHeight="1"/>
    <row r="41662" ht="15.75" customHeight="1"/>
    <row r="41664" ht="15.75" customHeight="1"/>
    <row r="41666" ht="15.75" customHeight="1"/>
    <row r="41668" ht="15.75" customHeight="1"/>
    <row r="41670" ht="15.75" customHeight="1"/>
    <row r="41672" ht="15.75" customHeight="1"/>
    <row r="41674" ht="15.75" customHeight="1"/>
    <row r="41676" ht="15.75" customHeight="1"/>
    <row r="41678" ht="15.75" customHeight="1"/>
    <row r="41680" ht="15.75" customHeight="1"/>
    <row r="41682" ht="15.75" customHeight="1"/>
    <row r="41684" ht="15.75" customHeight="1"/>
    <row r="41686" ht="15.75" customHeight="1"/>
    <row r="41688" ht="15.75" customHeight="1"/>
    <row r="41690" ht="15.75" customHeight="1"/>
    <row r="41692" ht="15.75" customHeight="1"/>
    <row r="41694" ht="15.75" customHeight="1"/>
    <row r="41696" ht="15.75" customHeight="1"/>
    <row r="41698" ht="15.75" customHeight="1"/>
    <row r="41700" ht="15.75" customHeight="1"/>
    <row r="41702" ht="15.75" customHeight="1"/>
    <row r="41704" ht="15.75" customHeight="1"/>
    <row r="41706" ht="15.75" customHeight="1"/>
    <row r="41708" ht="15.75" customHeight="1"/>
    <row r="41710" ht="15.75" customHeight="1"/>
    <row r="41712" ht="15.75" customHeight="1"/>
    <row r="41714" ht="15.75" customHeight="1"/>
    <row r="41716" ht="15.75" customHeight="1"/>
    <row r="41718" ht="15.75" customHeight="1"/>
    <row r="41720" ht="15.75" customHeight="1"/>
    <row r="41722" ht="15.75" customHeight="1"/>
    <row r="41724" ht="15.75" customHeight="1"/>
    <row r="41726" ht="15.75" customHeight="1"/>
    <row r="41728" ht="15.75" customHeight="1"/>
    <row r="41730" ht="15.75" customHeight="1"/>
    <row r="41732" ht="15.75" customHeight="1"/>
    <row r="41734" ht="15.75" customHeight="1"/>
    <row r="41736" ht="15.75" customHeight="1"/>
    <row r="41738" ht="15.75" customHeight="1"/>
    <row r="41740" ht="15.75" customHeight="1"/>
    <row r="41742" ht="15.75" customHeight="1"/>
    <row r="41744" ht="15.75" customHeight="1"/>
    <row r="41746" ht="15.75" customHeight="1"/>
    <row r="41748" ht="15.75" customHeight="1"/>
    <row r="41750" ht="15.75" customHeight="1"/>
    <row r="41752" ht="15.75" customHeight="1"/>
    <row r="41754" ht="15.75" customHeight="1"/>
    <row r="41756" ht="15.75" customHeight="1"/>
    <row r="41758" ht="15.75" customHeight="1"/>
    <row r="41760" ht="15.75" customHeight="1"/>
    <row r="41762" ht="15.75" customHeight="1"/>
    <row r="41764" ht="15.75" customHeight="1"/>
    <row r="41766" ht="15.75" customHeight="1"/>
    <row r="41768" ht="15.75" customHeight="1"/>
    <row r="41770" ht="15.75" customHeight="1"/>
    <row r="41772" ht="15.75" customHeight="1"/>
    <row r="41774" ht="15.75" customHeight="1"/>
    <row r="41776" ht="15.75" customHeight="1"/>
    <row r="41778" ht="15.75" customHeight="1"/>
    <row r="41780" ht="15.75" customHeight="1"/>
    <row r="41782" ht="15.75" customHeight="1"/>
    <row r="41784" ht="15.75" customHeight="1"/>
    <row r="41786" ht="15.75" customHeight="1"/>
    <row r="41788" ht="15.75" customHeight="1"/>
    <row r="41790" ht="15.75" customHeight="1"/>
    <row r="41792" ht="15.75" customHeight="1"/>
    <row r="41794" ht="15.75" customHeight="1"/>
    <row r="41796" ht="15.75" customHeight="1"/>
    <row r="41798" ht="15.75" customHeight="1"/>
    <row r="41800" ht="15.75" customHeight="1"/>
    <row r="41802" ht="15.75" customHeight="1"/>
    <row r="41804" ht="15.75" customHeight="1"/>
    <row r="41806" ht="15.75" customHeight="1"/>
    <row r="41808" ht="15.75" customHeight="1"/>
    <row r="41810" ht="15.75" customHeight="1"/>
    <row r="41812" ht="15.75" customHeight="1"/>
    <row r="41814" ht="15.75" customHeight="1"/>
    <row r="41816" ht="15.75" customHeight="1"/>
    <row r="41818" ht="15.75" customHeight="1"/>
    <row r="41820" ht="15.75" customHeight="1"/>
    <row r="41822" ht="15.75" customHeight="1"/>
    <row r="41824" ht="15.75" customHeight="1"/>
    <row r="41826" ht="15.75" customHeight="1"/>
    <row r="41828" ht="15.75" customHeight="1"/>
    <row r="41830" ht="15.75" customHeight="1"/>
    <row r="41832" ht="15.75" customHeight="1"/>
    <row r="41834" ht="15.75" customHeight="1"/>
    <row r="41836" ht="15.75" customHeight="1"/>
    <row r="41838" ht="15.75" customHeight="1"/>
    <row r="41840" ht="15.75" customHeight="1"/>
    <row r="41842" ht="15.75" customHeight="1"/>
    <row r="41844" ht="15.75" customHeight="1"/>
    <row r="41846" ht="15.75" customHeight="1"/>
    <row r="41848" ht="15.75" customHeight="1"/>
    <row r="41850" ht="15.75" customHeight="1"/>
    <row r="41852" ht="15.75" customHeight="1"/>
    <row r="41854" ht="15.75" customHeight="1"/>
    <row r="41856" ht="15.75" customHeight="1"/>
    <row r="41858" ht="15.75" customHeight="1"/>
    <row r="41860" ht="15.75" customHeight="1"/>
    <row r="41862" ht="15.75" customHeight="1"/>
    <row r="41864" ht="15.75" customHeight="1"/>
    <row r="41866" ht="15.75" customHeight="1"/>
    <row r="41868" ht="15.75" customHeight="1"/>
    <row r="41870" ht="15.75" customHeight="1"/>
    <row r="41872" ht="15.75" customHeight="1"/>
    <row r="41874" ht="15.75" customHeight="1"/>
    <row r="41876" ht="15.75" customHeight="1"/>
    <row r="41878" ht="15.75" customHeight="1"/>
    <row r="41880" ht="15.75" customHeight="1"/>
    <row r="41882" ht="15.75" customHeight="1"/>
    <row r="41884" ht="15.75" customHeight="1"/>
    <row r="41886" ht="15.75" customHeight="1"/>
    <row r="41888" ht="15.75" customHeight="1"/>
    <row r="41890" ht="15.75" customHeight="1"/>
    <row r="41892" ht="15.75" customHeight="1"/>
    <row r="41894" ht="15.75" customHeight="1"/>
    <row r="41896" ht="15.75" customHeight="1"/>
    <row r="41898" ht="15.75" customHeight="1"/>
    <row r="41900" ht="15.75" customHeight="1"/>
    <row r="41902" ht="15.75" customHeight="1"/>
    <row r="41904" ht="15.75" customHeight="1"/>
    <row r="41906" ht="15.75" customHeight="1"/>
    <row r="41908" ht="15.75" customHeight="1"/>
    <row r="41910" ht="15.75" customHeight="1"/>
    <row r="41912" ht="15.75" customHeight="1"/>
    <row r="41914" ht="15.75" customHeight="1"/>
    <row r="41916" ht="15.75" customHeight="1"/>
    <row r="41918" ht="15.75" customHeight="1"/>
    <row r="41920" ht="15.75" customHeight="1"/>
    <row r="41922" ht="15.75" customHeight="1"/>
    <row r="41924" ht="15.75" customHeight="1"/>
    <row r="41926" ht="15.75" customHeight="1"/>
    <row r="41928" ht="15.75" customHeight="1"/>
    <row r="41930" ht="15.75" customHeight="1"/>
    <row r="41932" ht="15.75" customHeight="1"/>
    <row r="41934" ht="15.75" customHeight="1"/>
    <row r="41936" ht="15.75" customHeight="1"/>
    <row r="41938" ht="15.75" customHeight="1"/>
    <row r="41940" ht="15.75" customHeight="1"/>
    <row r="41942" ht="15.75" customHeight="1"/>
    <row r="41944" ht="15.75" customHeight="1"/>
    <row r="41946" ht="15.75" customHeight="1"/>
    <row r="41948" ht="15.75" customHeight="1"/>
    <row r="41950" ht="15.75" customHeight="1"/>
    <row r="41952" ht="15.75" customHeight="1"/>
    <row r="41954" ht="15.75" customHeight="1"/>
    <row r="41956" ht="15.75" customHeight="1"/>
    <row r="41958" ht="15.75" customHeight="1"/>
    <row r="41960" ht="15.75" customHeight="1"/>
    <row r="41962" ht="15.75" customHeight="1"/>
    <row r="41964" ht="15.75" customHeight="1"/>
    <row r="41966" ht="15.75" customHeight="1"/>
    <row r="41968" ht="15.75" customHeight="1"/>
    <row r="41970" ht="15.75" customHeight="1"/>
    <row r="41972" ht="15.75" customHeight="1"/>
    <row r="41974" ht="15.75" customHeight="1"/>
    <row r="41976" ht="15.75" customHeight="1"/>
    <row r="41978" ht="15.75" customHeight="1"/>
    <row r="41980" ht="15.75" customHeight="1"/>
    <row r="41982" ht="15.75" customHeight="1"/>
    <row r="41984" ht="15.75" customHeight="1"/>
    <row r="41986" ht="15.75" customHeight="1"/>
    <row r="41988" ht="15.75" customHeight="1"/>
    <row r="41990" ht="15.75" customHeight="1"/>
    <row r="41992" ht="15.75" customHeight="1"/>
    <row r="41994" ht="15.75" customHeight="1"/>
    <row r="41996" ht="15.75" customHeight="1"/>
    <row r="41998" ht="15.75" customHeight="1"/>
    <row r="42000" ht="15.75" customHeight="1"/>
    <row r="42002" ht="15.75" customHeight="1"/>
    <row r="42004" ht="15.75" customHeight="1"/>
    <row r="42006" ht="15.75" customHeight="1"/>
    <row r="42008" ht="15.75" customHeight="1"/>
    <row r="42010" ht="15.75" customHeight="1"/>
    <row r="42012" ht="15.75" customHeight="1"/>
    <row r="42014" ht="15.75" customHeight="1"/>
    <row r="42016" ht="15.75" customHeight="1"/>
    <row r="42018" ht="15.75" customHeight="1"/>
    <row r="42020" ht="15.75" customHeight="1"/>
    <row r="42022" ht="15.75" customHeight="1"/>
    <row r="42024" ht="15.75" customHeight="1"/>
    <row r="42026" ht="15.75" customHeight="1"/>
    <row r="42028" ht="15.75" customHeight="1"/>
    <row r="42030" ht="15.75" customHeight="1"/>
    <row r="42032" ht="15.75" customHeight="1"/>
    <row r="42034" ht="15.75" customHeight="1"/>
    <row r="42036" ht="15.75" customHeight="1"/>
    <row r="42038" ht="15.75" customHeight="1"/>
    <row r="42040" ht="15.75" customHeight="1"/>
    <row r="42042" ht="15.75" customHeight="1"/>
    <row r="42044" ht="15.75" customHeight="1"/>
    <row r="42046" ht="15.75" customHeight="1"/>
    <row r="42048" ht="15.75" customHeight="1"/>
    <row r="42050" ht="15.75" customHeight="1"/>
    <row r="42052" ht="15.75" customHeight="1"/>
    <row r="42054" ht="15.75" customHeight="1"/>
    <row r="42056" ht="15.75" customHeight="1"/>
    <row r="42058" ht="15.75" customHeight="1"/>
    <row r="42060" ht="15.75" customHeight="1"/>
    <row r="42062" ht="15.75" customHeight="1"/>
    <row r="42064" ht="15.75" customHeight="1"/>
    <row r="42066" ht="15.75" customHeight="1"/>
    <row r="42068" ht="15.75" customHeight="1"/>
    <row r="42070" ht="15.75" customHeight="1"/>
    <row r="42072" ht="15.75" customHeight="1"/>
    <row r="42074" ht="15.75" customHeight="1"/>
    <row r="42076" ht="15.75" customHeight="1"/>
    <row r="42078" ht="15.75" customHeight="1"/>
    <row r="42080" ht="15.75" customHeight="1"/>
    <row r="42082" ht="15.75" customHeight="1"/>
    <row r="42084" ht="15.75" customHeight="1"/>
    <row r="42086" ht="15.75" customHeight="1"/>
    <row r="42088" ht="15.75" customHeight="1"/>
    <row r="42090" ht="15.75" customHeight="1"/>
    <row r="42092" ht="15.75" customHeight="1"/>
    <row r="42094" ht="15.75" customHeight="1"/>
    <row r="42096" ht="15.75" customHeight="1"/>
    <row r="42098" ht="15.75" customHeight="1"/>
    <row r="42100" ht="15.75" customHeight="1"/>
    <row r="42102" ht="15.75" customHeight="1"/>
    <row r="42104" ht="15.75" customHeight="1"/>
    <row r="42106" ht="15.75" customHeight="1"/>
    <row r="42108" ht="15.75" customHeight="1"/>
    <row r="42110" ht="15.75" customHeight="1"/>
    <row r="42112" ht="15.75" customHeight="1"/>
    <row r="42114" ht="15.75" customHeight="1"/>
    <row r="42116" ht="15.75" customHeight="1"/>
    <row r="42118" ht="15.75" customHeight="1"/>
    <row r="42120" ht="15.75" customHeight="1"/>
    <row r="42122" ht="15.75" customHeight="1"/>
    <row r="42124" ht="15.75" customHeight="1"/>
    <row r="42126" ht="15.75" customHeight="1"/>
    <row r="42128" ht="15.75" customHeight="1"/>
    <row r="42130" ht="15.75" customHeight="1"/>
    <row r="42132" ht="15.75" customHeight="1"/>
    <row r="42134" ht="15.75" customHeight="1"/>
    <row r="42136" ht="15.75" customHeight="1"/>
    <row r="42138" ht="15.75" customHeight="1"/>
    <row r="42140" ht="15.75" customHeight="1"/>
    <row r="42142" ht="15.75" customHeight="1"/>
    <row r="42144" ht="15.75" customHeight="1"/>
    <row r="42146" ht="15.75" customHeight="1"/>
    <row r="42148" ht="15.75" customHeight="1"/>
    <row r="42150" ht="15.75" customHeight="1"/>
    <row r="42152" ht="15.75" customHeight="1"/>
    <row r="42154" ht="15.75" customHeight="1"/>
    <row r="42156" ht="15.75" customHeight="1"/>
    <row r="42158" ht="15.75" customHeight="1"/>
    <row r="42160" ht="15.75" customHeight="1"/>
    <row r="42162" ht="15.75" customHeight="1"/>
    <row r="42164" ht="15.75" customHeight="1"/>
    <row r="42166" ht="15.75" customHeight="1"/>
    <row r="42168" ht="15.75" customHeight="1"/>
    <row r="42170" ht="15.75" customHeight="1"/>
    <row r="42172" ht="15.75" customHeight="1"/>
    <row r="42174" ht="15.75" customHeight="1"/>
    <row r="42176" ht="15.75" customHeight="1"/>
    <row r="42178" ht="15.75" customHeight="1"/>
    <row r="42180" ht="15.75" customHeight="1"/>
    <row r="42182" ht="15.75" customHeight="1"/>
    <row r="42184" ht="15.75" customHeight="1"/>
    <row r="42186" ht="15.75" customHeight="1"/>
    <row r="42188" ht="15.75" customHeight="1"/>
    <row r="42190" ht="15.75" customHeight="1"/>
    <row r="42192" ht="15.75" customHeight="1"/>
    <row r="42194" ht="15.75" customHeight="1"/>
    <row r="42196" ht="15.75" customHeight="1"/>
    <row r="42198" ht="15.75" customHeight="1"/>
    <row r="42200" ht="15.75" customHeight="1"/>
    <row r="42202" ht="15.75" customHeight="1"/>
    <row r="42204" ht="15.75" customHeight="1"/>
    <row r="42206" ht="15.75" customHeight="1"/>
    <row r="42208" ht="15.75" customHeight="1"/>
    <row r="42210" ht="15.75" customHeight="1"/>
    <row r="42212" ht="15.75" customHeight="1"/>
    <row r="42214" ht="15.75" customHeight="1"/>
    <row r="42216" ht="15.75" customHeight="1"/>
    <row r="42218" ht="15.75" customHeight="1"/>
    <row r="42220" ht="15.75" customHeight="1"/>
    <row r="42222" ht="15.75" customHeight="1"/>
    <row r="42224" ht="15.75" customHeight="1"/>
    <row r="42226" ht="15.75" customHeight="1"/>
    <row r="42228" ht="15.75" customHeight="1"/>
    <row r="42230" ht="15.75" customHeight="1"/>
    <row r="42232" ht="15.75" customHeight="1"/>
    <row r="42234" ht="15.75" customHeight="1"/>
    <row r="42236" ht="15.75" customHeight="1"/>
    <row r="42238" ht="15.75" customHeight="1"/>
    <row r="42240" ht="15.75" customHeight="1"/>
    <row r="42242" ht="15.75" customHeight="1"/>
    <row r="42244" ht="15.75" customHeight="1"/>
    <row r="42246" ht="15.75" customHeight="1"/>
    <row r="42248" ht="15.75" customHeight="1"/>
    <row r="42250" ht="15.75" customHeight="1"/>
    <row r="42252" ht="15.75" customHeight="1"/>
    <row r="42254" ht="15.75" customHeight="1"/>
    <row r="42256" ht="15.75" customHeight="1"/>
    <row r="42258" ht="15.75" customHeight="1"/>
    <row r="42260" ht="15.75" customHeight="1"/>
    <row r="42262" ht="15.75" customHeight="1"/>
    <row r="42264" ht="15.75" customHeight="1"/>
    <row r="42266" ht="15.75" customHeight="1"/>
    <row r="42268" ht="15.75" customHeight="1"/>
    <row r="42270" ht="15.75" customHeight="1"/>
    <row r="42272" ht="15.75" customHeight="1"/>
    <row r="42274" ht="15.75" customHeight="1"/>
    <row r="42276" ht="15.75" customHeight="1"/>
    <row r="42278" ht="15.75" customHeight="1"/>
    <row r="42280" ht="15.75" customHeight="1"/>
    <row r="42282" ht="15.75" customHeight="1"/>
    <row r="42284" ht="15.75" customHeight="1"/>
    <row r="42286" ht="15.75" customHeight="1"/>
    <row r="42288" ht="15.75" customHeight="1"/>
    <row r="42290" ht="15.75" customHeight="1"/>
    <row r="42292" ht="15.75" customHeight="1"/>
    <row r="42294" ht="15.75" customHeight="1"/>
    <row r="42296" ht="15.75" customHeight="1"/>
    <row r="42298" ht="15.75" customHeight="1"/>
    <row r="42300" ht="15.75" customHeight="1"/>
    <row r="42302" ht="15.75" customHeight="1"/>
    <row r="42304" ht="15.75" customHeight="1"/>
    <row r="42306" ht="15.75" customHeight="1"/>
    <row r="42308" ht="15.75" customHeight="1"/>
    <row r="42310" ht="15.75" customHeight="1"/>
    <row r="42312" ht="15.75" customHeight="1"/>
    <row r="42314" ht="15.75" customHeight="1"/>
    <row r="42316" ht="15.75" customHeight="1"/>
    <row r="42318" ht="15.75" customHeight="1"/>
    <row r="42320" ht="15.75" customHeight="1"/>
    <row r="42322" ht="15.75" customHeight="1"/>
    <row r="42324" ht="15.75" customHeight="1"/>
    <row r="42326" ht="15.75" customHeight="1"/>
    <row r="42328" ht="15.75" customHeight="1"/>
    <row r="42330" ht="15.75" customHeight="1"/>
    <row r="42332" ht="15.75" customHeight="1"/>
    <row r="42334" ht="15.75" customHeight="1"/>
    <row r="42336" ht="15.75" customHeight="1"/>
    <row r="42338" ht="15.75" customHeight="1"/>
    <row r="42340" ht="15.75" customHeight="1"/>
    <row r="42342" ht="15.75" customHeight="1"/>
    <row r="42344" ht="15.75" customHeight="1"/>
    <row r="42346" ht="15.75" customHeight="1"/>
    <row r="42348" ht="15.75" customHeight="1"/>
    <row r="42350" ht="15.75" customHeight="1"/>
    <row r="42352" ht="15.75" customHeight="1"/>
    <row r="42354" ht="15.75" customHeight="1"/>
    <row r="42356" ht="15.75" customHeight="1"/>
    <row r="42358" ht="15.75" customHeight="1"/>
    <row r="42360" ht="15.75" customHeight="1"/>
    <row r="42362" ht="15.75" customHeight="1"/>
    <row r="42364" ht="15.75" customHeight="1"/>
    <row r="42366" ht="15.75" customHeight="1"/>
    <row r="42368" ht="15.75" customHeight="1"/>
    <row r="42370" ht="15.75" customHeight="1"/>
    <row r="42372" ht="15.75" customHeight="1"/>
    <row r="42374" ht="15.75" customHeight="1"/>
    <row r="42376" ht="15.75" customHeight="1"/>
    <row r="42378" ht="15.75" customHeight="1"/>
    <row r="42380" ht="15.75" customHeight="1"/>
    <row r="42382" ht="15.75" customHeight="1"/>
    <row r="42384" ht="15.75" customHeight="1"/>
    <row r="42386" ht="15.75" customHeight="1"/>
    <row r="42388" ht="15.75" customHeight="1"/>
    <row r="42390" ht="15.75" customHeight="1"/>
    <row r="42392" ht="15.75" customHeight="1"/>
    <row r="42394" ht="15.75" customHeight="1"/>
    <row r="42396" ht="15.75" customHeight="1"/>
    <row r="42398" ht="15.75" customHeight="1"/>
    <row r="42400" ht="15.75" customHeight="1"/>
    <row r="42402" ht="15.75" customHeight="1"/>
    <row r="42404" ht="15.75" customHeight="1"/>
    <row r="42406" ht="15.75" customHeight="1"/>
    <row r="42408" ht="15.75" customHeight="1"/>
    <row r="42410" ht="15.75" customHeight="1"/>
    <row r="42412" ht="15.75" customHeight="1"/>
    <row r="42414" ht="15.75" customHeight="1"/>
    <row r="42416" ht="15.75" customHeight="1"/>
    <row r="42418" ht="15.75" customHeight="1"/>
    <row r="42420" ht="15.75" customHeight="1"/>
    <row r="42422" ht="15.75" customHeight="1"/>
    <row r="42424" ht="15.75" customHeight="1"/>
    <row r="42426" ht="15.75" customHeight="1"/>
    <row r="42428" ht="15.75" customHeight="1"/>
    <row r="42430" ht="15.75" customHeight="1"/>
    <row r="42432" ht="15.75" customHeight="1"/>
    <row r="42434" ht="15.75" customHeight="1"/>
    <row r="42436" ht="15.75" customHeight="1"/>
    <row r="42438" ht="15.75" customHeight="1"/>
    <row r="42440" ht="15.75" customHeight="1"/>
    <row r="42442" ht="15.75" customHeight="1"/>
    <row r="42444" ht="15.75" customHeight="1"/>
    <row r="42446" ht="15.75" customHeight="1"/>
    <row r="42448" ht="15.75" customHeight="1"/>
    <row r="42450" ht="15.75" customHeight="1"/>
    <row r="42452" ht="15.75" customHeight="1"/>
    <row r="42454" ht="15.75" customHeight="1"/>
    <row r="42456" ht="15.75" customHeight="1"/>
    <row r="42458" ht="15.75" customHeight="1"/>
    <row r="42460" ht="15.75" customHeight="1"/>
    <row r="42462" ht="15.75" customHeight="1"/>
    <row r="42464" ht="15.75" customHeight="1"/>
    <row r="42466" ht="15.75" customHeight="1"/>
    <row r="42468" ht="15.75" customHeight="1"/>
    <row r="42470" ht="15.75" customHeight="1"/>
    <row r="42472" ht="15.75" customHeight="1"/>
    <row r="42474" ht="15.75" customHeight="1"/>
    <row r="42476" ht="15.75" customHeight="1"/>
    <row r="42478" ht="15.75" customHeight="1"/>
    <row r="42480" ht="15.75" customHeight="1"/>
    <row r="42482" ht="15.75" customHeight="1"/>
    <row r="42484" ht="15.75" customHeight="1"/>
    <row r="42486" ht="15.75" customHeight="1"/>
    <row r="42488" ht="15.75" customHeight="1"/>
    <row r="42490" ht="15.75" customHeight="1"/>
    <row r="42492" ht="15.75" customHeight="1"/>
    <row r="42494" ht="15.75" customHeight="1"/>
    <row r="42496" ht="15.75" customHeight="1"/>
    <row r="42498" ht="15.75" customHeight="1"/>
    <row r="42500" ht="15.75" customHeight="1"/>
    <row r="42502" ht="15.75" customHeight="1"/>
    <row r="42504" ht="15.75" customHeight="1"/>
    <row r="42506" ht="15.75" customHeight="1"/>
    <row r="42508" ht="15.75" customHeight="1"/>
    <row r="42510" ht="15.75" customHeight="1"/>
    <row r="42512" ht="15.75" customHeight="1"/>
    <row r="42514" ht="15.75" customHeight="1"/>
    <row r="42516" ht="15.75" customHeight="1"/>
    <row r="42518" ht="15.75" customHeight="1"/>
    <row r="42520" ht="15.75" customHeight="1"/>
    <row r="42522" ht="15.75" customHeight="1"/>
    <row r="42524" ht="15.75" customHeight="1"/>
    <row r="42526" ht="15.75" customHeight="1"/>
    <row r="42528" ht="15.75" customHeight="1"/>
    <row r="42530" ht="15.75" customHeight="1"/>
    <row r="42532" ht="15.75" customHeight="1"/>
    <row r="42534" ht="15.75" customHeight="1"/>
    <row r="42536" ht="15.75" customHeight="1"/>
    <row r="42538" ht="15.75" customHeight="1"/>
    <row r="42540" ht="15.75" customHeight="1"/>
    <row r="42542" ht="15.75" customHeight="1"/>
    <row r="42544" ht="15.75" customHeight="1"/>
    <row r="42546" ht="15.75" customHeight="1"/>
    <row r="42548" ht="15.75" customHeight="1"/>
    <row r="42550" ht="15.75" customHeight="1"/>
    <row r="42552" ht="15.75" customHeight="1"/>
    <row r="42554" ht="15.75" customHeight="1"/>
    <row r="42556" ht="15.75" customHeight="1"/>
    <row r="42558" ht="15.75" customHeight="1"/>
    <row r="42560" ht="15.75" customHeight="1"/>
    <row r="42562" ht="15.75" customHeight="1"/>
    <row r="42564" ht="15.75" customHeight="1"/>
    <row r="42566" ht="15.75" customHeight="1"/>
    <row r="42568" ht="15.75" customHeight="1"/>
    <row r="42570" ht="15.75" customHeight="1"/>
    <row r="42572" ht="15.75" customHeight="1"/>
    <row r="42574" ht="15.75" customHeight="1"/>
    <row r="42576" ht="15.75" customHeight="1"/>
    <row r="42578" ht="15.75" customHeight="1"/>
    <row r="42580" ht="15.75" customHeight="1"/>
    <row r="42582" ht="15.75" customHeight="1"/>
    <row r="42584" ht="15.75" customHeight="1"/>
    <row r="42586" ht="15.75" customHeight="1"/>
    <row r="42588" ht="15.75" customHeight="1"/>
    <row r="42590" ht="15.75" customHeight="1"/>
    <row r="42592" ht="15.75" customHeight="1"/>
    <row r="42594" ht="15.75" customHeight="1"/>
    <row r="42596" ht="15.75" customHeight="1"/>
    <row r="42598" ht="15.75" customHeight="1"/>
    <row r="42600" ht="15.75" customHeight="1"/>
    <row r="42602" ht="15.75" customHeight="1"/>
    <row r="42604" ht="15.75" customHeight="1"/>
    <row r="42606" ht="15.75" customHeight="1"/>
    <row r="42608" ht="15.75" customHeight="1"/>
    <row r="42610" ht="15.75" customHeight="1"/>
    <row r="42612" ht="15.75" customHeight="1"/>
    <row r="42614" ht="15.75" customHeight="1"/>
    <row r="42616" ht="15.75" customHeight="1"/>
    <row r="42618" ht="15.75" customHeight="1"/>
    <row r="42620" ht="15.75" customHeight="1"/>
    <row r="42622" ht="15.75" customHeight="1"/>
    <row r="42624" ht="15.75" customHeight="1"/>
    <row r="42626" ht="15.75" customHeight="1"/>
    <row r="42628" ht="15.75" customHeight="1"/>
    <row r="42630" ht="15.75" customHeight="1"/>
    <row r="42632" ht="15.75" customHeight="1"/>
    <row r="42634" ht="15.75" customHeight="1"/>
    <row r="42636" ht="15.75" customHeight="1"/>
    <row r="42638" ht="15.75" customHeight="1"/>
    <row r="42640" ht="15.75" customHeight="1"/>
    <row r="42642" ht="15.75" customHeight="1"/>
    <row r="42644" ht="15.75" customHeight="1"/>
    <row r="42646" ht="15.75" customHeight="1"/>
    <row r="42648" ht="15.75" customHeight="1"/>
    <row r="42650" ht="15.75" customHeight="1"/>
    <row r="42652" ht="15.75" customHeight="1"/>
    <row r="42654" ht="15.75" customHeight="1"/>
    <row r="42656" ht="15.75" customHeight="1"/>
    <row r="42658" ht="15.75" customHeight="1"/>
    <row r="42660" ht="15.75" customHeight="1"/>
    <row r="42662" ht="15.75" customHeight="1"/>
    <row r="42664" ht="15.75" customHeight="1"/>
    <row r="42666" ht="15.75" customHeight="1"/>
    <row r="42668" ht="15.75" customHeight="1"/>
    <row r="42670" ht="15.75" customHeight="1"/>
    <row r="42672" ht="15.75" customHeight="1"/>
    <row r="42674" ht="15.75" customHeight="1"/>
    <row r="42676" ht="15.75" customHeight="1"/>
    <row r="42678" ht="15.75" customHeight="1"/>
    <row r="42680" ht="15.75" customHeight="1"/>
    <row r="42682" ht="15.75" customHeight="1"/>
    <row r="42684" ht="15.75" customHeight="1"/>
    <row r="42686" ht="15.75" customHeight="1"/>
    <row r="42688" ht="15.75" customHeight="1"/>
    <row r="42690" ht="15.75" customHeight="1"/>
    <row r="42692" ht="15.75" customHeight="1"/>
    <row r="42694" ht="15.75" customHeight="1"/>
    <row r="42696" ht="15.75" customHeight="1"/>
    <row r="42698" ht="15.75" customHeight="1"/>
    <row r="42700" ht="15.75" customHeight="1"/>
    <row r="42702" ht="15.75" customHeight="1"/>
    <row r="42704" ht="15.75" customHeight="1"/>
    <row r="42706" ht="15.75" customHeight="1"/>
    <row r="42708" ht="15.75" customHeight="1"/>
    <row r="42710" ht="15.75" customHeight="1"/>
    <row r="42712" ht="15.75" customHeight="1"/>
    <row r="42714" ht="15.75" customHeight="1"/>
    <row r="42716" ht="15.75" customHeight="1"/>
    <row r="42718" ht="15.75" customHeight="1"/>
    <row r="42720" ht="15.75" customHeight="1"/>
    <row r="42722" ht="15.75" customHeight="1"/>
    <row r="42724" ht="15.75" customHeight="1"/>
    <row r="42726" ht="15.75" customHeight="1"/>
    <row r="42728" ht="15.75" customHeight="1"/>
    <row r="42730" ht="15.75" customHeight="1"/>
    <row r="42732" ht="15.75" customHeight="1"/>
    <row r="42734" ht="15.75" customHeight="1"/>
    <row r="42736" ht="15.75" customHeight="1"/>
    <row r="42738" ht="15.75" customHeight="1"/>
    <row r="42740" ht="15.75" customHeight="1"/>
    <row r="42742" ht="15.75" customHeight="1"/>
    <row r="42744" ht="15.75" customHeight="1"/>
    <row r="42746" ht="15.75" customHeight="1"/>
    <row r="42748" ht="15.75" customHeight="1"/>
    <row r="42750" ht="15.75" customHeight="1"/>
    <row r="42752" ht="15.75" customHeight="1"/>
    <row r="42754" ht="15.75" customHeight="1"/>
    <row r="42756" ht="15.75" customHeight="1"/>
    <row r="42758" ht="15.75" customHeight="1"/>
    <row r="42760" ht="15.75" customHeight="1"/>
    <row r="42762" ht="15.75" customHeight="1"/>
    <row r="42764" ht="15.75" customHeight="1"/>
    <row r="42766" ht="15.75" customHeight="1"/>
    <row r="42768" ht="15.75" customHeight="1"/>
    <row r="42770" ht="15.75" customHeight="1"/>
    <row r="42772" ht="15.75" customHeight="1"/>
    <row r="42774" ht="15.75" customHeight="1"/>
    <row r="42776" ht="15.75" customHeight="1"/>
    <row r="42778" ht="15.75" customHeight="1"/>
    <row r="42780" ht="15.75" customHeight="1"/>
    <row r="42782" ht="15.75" customHeight="1"/>
    <row r="42784" ht="15.75" customHeight="1"/>
    <row r="42786" ht="15.75" customHeight="1"/>
    <row r="42788" ht="15.75" customHeight="1"/>
    <row r="42790" ht="15.75" customHeight="1"/>
    <row r="42792" ht="15.75" customHeight="1"/>
    <row r="42794" ht="15.75" customHeight="1"/>
    <row r="42796" ht="15.75" customHeight="1"/>
    <row r="42798" ht="15.75" customHeight="1"/>
    <row r="42800" ht="15.75" customHeight="1"/>
    <row r="42802" ht="15.75" customHeight="1"/>
    <row r="42804" ht="15.75" customHeight="1"/>
    <row r="42806" ht="15.75" customHeight="1"/>
    <row r="42808" ht="15.75" customHeight="1"/>
    <row r="42810" ht="15.75" customHeight="1"/>
    <row r="42812" ht="15.75" customHeight="1"/>
    <row r="42814" ht="15.75" customHeight="1"/>
    <row r="42816" ht="15.75" customHeight="1"/>
    <row r="42818" ht="15.75" customHeight="1"/>
    <row r="42820" ht="15.75" customHeight="1"/>
    <row r="42822" ht="15.75" customHeight="1"/>
    <row r="42824" ht="15.75" customHeight="1"/>
    <row r="42826" ht="15.75" customHeight="1"/>
    <row r="42828" ht="15.75" customHeight="1"/>
    <row r="42830" ht="15.75" customHeight="1"/>
    <row r="42832" ht="15.75" customHeight="1"/>
    <row r="42834" ht="15.75" customHeight="1"/>
    <row r="42836" ht="15.75" customHeight="1"/>
    <row r="42838" ht="15.75" customHeight="1"/>
    <row r="42840" ht="15.75" customHeight="1"/>
    <row r="42842" ht="15.75" customHeight="1"/>
    <row r="42844" ht="15.75" customHeight="1"/>
    <row r="42846" ht="15.75" customHeight="1"/>
    <row r="42848" ht="15.75" customHeight="1"/>
    <row r="42850" ht="15.75" customHeight="1"/>
    <row r="42852" ht="15.75" customHeight="1"/>
    <row r="42854" ht="15.75" customHeight="1"/>
    <row r="42856" ht="15.75" customHeight="1"/>
    <row r="42858" ht="15.75" customHeight="1"/>
    <row r="42860" ht="15.75" customHeight="1"/>
    <row r="42862" ht="15.75" customHeight="1"/>
    <row r="42864" ht="15.75" customHeight="1"/>
    <row r="42866" ht="15.75" customHeight="1"/>
    <row r="42868" ht="15.75" customHeight="1"/>
    <row r="42870" ht="15.75" customHeight="1"/>
    <row r="42872" ht="15.75" customHeight="1"/>
    <row r="42874" ht="15.75" customHeight="1"/>
    <row r="42876" ht="15.75" customHeight="1"/>
    <row r="42878" ht="15.75" customHeight="1"/>
    <row r="42880" ht="15.75" customHeight="1"/>
    <row r="42882" ht="15.75" customHeight="1"/>
    <row r="42884" ht="15.75" customHeight="1"/>
    <row r="42886" ht="15.75" customHeight="1"/>
    <row r="42888" ht="15.75" customHeight="1"/>
    <row r="42890" ht="15.75" customHeight="1"/>
    <row r="42892" ht="15.75" customHeight="1"/>
    <row r="42894" ht="15.75" customHeight="1"/>
    <row r="42896" ht="15.75" customHeight="1"/>
    <row r="42898" ht="15.75" customHeight="1"/>
    <row r="42900" ht="15.75" customHeight="1"/>
    <row r="42902" ht="15.75" customHeight="1"/>
    <row r="42904" ht="15.75" customHeight="1"/>
    <row r="42906" ht="15.75" customHeight="1"/>
    <row r="42908" ht="15.75" customHeight="1"/>
    <row r="42910" ht="15.75" customHeight="1"/>
    <row r="42912" ht="15.75" customHeight="1"/>
    <row r="42914" ht="15.75" customHeight="1"/>
    <row r="42916" ht="15.75" customHeight="1"/>
    <row r="42918" ht="15.75" customHeight="1"/>
    <row r="42920" ht="15.75" customHeight="1"/>
    <row r="42922" ht="15.75" customHeight="1"/>
    <row r="42924" ht="15.75" customHeight="1"/>
    <row r="42926" ht="15.75" customHeight="1"/>
    <row r="42928" ht="15.75" customHeight="1"/>
    <row r="42930" ht="15.75" customHeight="1"/>
    <row r="42932" ht="15.75" customHeight="1"/>
    <row r="42934" ht="15.75" customHeight="1"/>
    <row r="42936" ht="15.75" customHeight="1"/>
    <row r="42938" ht="15.75" customHeight="1"/>
    <row r="42940" ht="15.75" customHeight="1"/>
    <row r="42942" ht="15.75" customHeight="1"/>
    <row r="42944" ht="15.75" customHeight="1"/>
    <row r="42946" ht="15.75" customHeight="1"/>
    <row r="42948" ht="15.75" customHeight="1"/>
    <row r="42950" ht="15.75" customHeight="1"/>
    <row r="42952" ht="15.75" customHeight="1"/>
    <row r="42954" ht="15.75" customHeight="1"/>
    <row r="42956" ht="15.75" customHeight="1"/>
    <row r="42958" ht="15.75" customHeight="1"/>
    <row r="42960" ht="15.75" customHeight="1"/>
    <row r="42962" ht="15.75" customHeight="1"/>
    <row r="42964" ht="15.75" customHeight="1"/>
    <row r="42966" ht="15.75" customHeight="1"/>
    <row r="42968" ht="15.75" customHeight="1"/>
    <row r="42970" ht="15.75" customHeight="1"/>
    <row r="42972" ht="15.75" customHeight="1"/>
    <row r="42974" ht="15.75" customHeight="1"/>
    <row r="42976" ht="15.75" customHeight="1"/>
    <row r="42978" ht="15.75" customHeight="1"/>
    <row r="42980" ht="15.75" customHeight="1"/>
    <row r="42982" ht="15.75" customHeight="1"/>
    <row r="42984" ht="15.75" customHeight="1"/>
    <row r="42986" ht="15.75" customHeight="1"/>
    <row r="42988" ht="15.75" customHeight="1"/>
    <row r="42990" ht="15.75" customHeight="1"/>
    <row r="42992" ht="15.75" customHeight="1"/>
    <row r="42994" ht="15.75" customHeight="1"/>
    <row r="42996" ht="15.75" customHeight="1"/>
    <row r="42998" ht="15.75" customHeight="1"/>
    <row r="43000" ht="15.75" customHeight="1"/>
    <row r="43002" ht="15.75" customHeight="1"/>
    <row r="43004" ht="15.75" customHeight="1"/>
    <row r="43006" ht="15.75" customHeight="1"/>
    <row r="43008" ht="15.75" customHeight="1"/>
    <row r="43010" ht="15.75" customHeight="1"/>
    <row r="43012" ht="15.75" customHeight="1"/>
    <row r="43014" ht="15.75" customHeight="1"/>
    <row r="43016" ht="15.75" customHeight="1"/>
    <row r="43018" ht="15.75" customHeight="1"/>
    <row r="43020" ht="15.75" customHeight="1"/>
    <row r="43022" ht="15.75" customHeight="1"/>
    <row r="43024" ht="15.75" customHeight="1"/>
    <row r="43026" ht="15.75" customHeight="1"/>
    <row r="43028" ht="15.75" customHeight="1"/>
    <row r="43030" ht="15.75" customHeight="1"/>
    <row r="43032" ht="15.75" customHeight="1"/>
    <row r="43034" ht="15.75" customHeight="1"/>
    <row r="43036" ht="15.75" customHeight="1"/>
    <row r="43038" ht="15.75" customHeight="1"/>
    <row r="43040" ht="15.75" customHeight="1"/>
    <row r="43042" ht="15.75" customHeight="1"/>
    <row r="43044" ht="15.75" customHeight="1"/>
    <row r="43046" ht="15.75" customHeight="1"/>
    <row r="43048" ht="15.75" customHeight="1"/>
    <row r="43050" ht="15.75" customHeight="1"/>
    <row r="43052" ht="15.75" customHeight="1"/>
    <row r="43054" ht="15.75" customHeight="1"/>
    <row r="43056" ht="15.75" customHeight="1"/>
    <row r="43058" ht="15.75" customHeight="1"/>
    <row r="43060" ht="15.75" customHeight="1"/>
    <row r="43062" ht="15.75" customHeight="1"/>
    <row r="43064" ht="15.75" customHeight="1"/>
    <row r="43066" ht="15.75" customHeight="1"/>
    <row r="43068" ht="15.75" customHeight="1"/>
    <row r="43070" ht="15.75" customHeight="1"/>
    <row r="43072" ht="15.75" customHeight="1"/>
    <row r="43074" ht="15.75" customHeight="1"/>
    <row r="43076" ht="15.75" customHeight="1"/>
    <row r="43078" ht="15.75" customHeight="1"/>
    <row r="43080" ht="15.75" customHeight="1"/>
    <row r="43082" ht="15.75" customHeight="1"/>
    <row r="43084" ht="15.75" customHeight="1"/>
    <row r="43086" ht="15.75" customHeight="1"/>
    <row r="43088" ht="15.75" customHeight="1"/>
    <row r="43090" ht="15.75" customHeight="1"/>
    <row r="43092" ht="15.75" customHeight="1"/>
    <row r="43094" ht="15.75" customHeight="1"/>
    <row r="43096" ht="15.75" customHeight="1"/>
    <row r="43098" ht="15.75" customHeight="1"/>
    <row r="43100" ht="15.75" customHeight="1"/>
    <row r="43102" ht="15.75" customHeight="1"/>
    <row r="43104" ht="15.75" customHeight="1"/>
    <row r="43106" ht="15.75" customHeight="1"/>
    <row r="43108" ht="15.75" customHeight="1"/>
    <row r="43110" ht="15.75" customHeight="1"/>
    <row r="43112" ht="15.75" customHeight="1"/>
    <row r="43114" ht="15.75" customHeight="1"/>
    <row r="43116" ht="15.75" customHeight="1"/>
    <row r="43118" ht="15.75" customHeight="1"/>
    <row r="43120" ht="15.75" customHeight="1"/>
    <row r="43122" ht="15.75" customHeight="1"/>
    <row r="43124" ht="15.75" customHeight="1"/>
    <row r="43126" ht="15.75" customHeight="1"/>
    <row r="43128" ht="15.75" customHeight="1"/>
    <row r="43130" ht="15.75" customHeight="1"/>
    <row r="43132" ht="15.75" customHeight="1"/>
    <row r="43134" ht="15.75" customHeight="1"/>
    <row r="43136" ht="15.75" customHeight="1"/>
    <row r="43138" ht="15.75" customHeight="1"/>
    <row r="43140" ht="15.75" customHeight="1"/>
    <row r="43142" ht="15.75" customHeight="1"/>
    <row r="43144" ht="15.75" customHeight="1"/>
    <row r="43146" ht="15.75" customHeight="1"/>
    <row r="43148" ht="15.75" customHeight="1"/>
    <row r="43150" ht="15.75" customHeight="1"/>
    <row r="43152" ht="15.75" customHeight="1"/>
    <row r="43154" ht="15.75" customHeight="1"/>
    <row r="43156" ht="15.75" customHeight="1"/>
    <row r="43158" ht="15.75" customHeight="1"/>
    <row r="43160" ht="15.75" customHeight="1"/>
    <row r="43162" ht="15.75" customHeight="1"/>
    <row r="43164" ht="15.75" customHeight="1"/>
    <row r="43166" ht="15.75" customHeight="1"/>
    <row r="43168" ht="15.75" customHeight="1"/>
    <row r="43170" ht="15.75" customHeight="1"/>
    <row r="43172" ht="15.75" customHeight="1"/>
    <row r="43174" ht="15.75" customHeight="1"/>
    <row r="43176" ht="15.75" customHeight="1"/>
    <row r="43178" ht="15.75" customHeight="1"/>
    <row r="43180" ht="15.75" customHeight="1"/>
    <row r="43182" ht="15.75" customHeight="1"/>
    <row r="43184" ht="15.75" customHeight="1"/>
    <row r="43186" ht="15.75" customHeight="1"/>
    <row r="43188" ht="15.75" customHeight="1"/>
    <row r="43190" ht="15.75" customHeight="1"/>
    <row r="43192" ht="15.75" customHeight="1"/>
    <row r="43194" ht="15.75" customHeight="1"/>
    <row r="43196" ht="15.75" customHeight="1"/>
    <row r="43198" ht="15.75" customHeight="1"/>
    <row r="43200" ht="15.75" customHeight="1"/>
    <row r="43202" ht="15.75" customHeight="1"/>
    <row r="43204" ht="15.75" customHeight="1"/>
    <row r="43206" ht="15.75" customHeight="1"/>
    <row r="43208" ht="15.75" customHeight="1"/>
    <row r="43210" ht="15.75" customHeight="1"/>
    <row r="43212" ht="15.75" customHeight="1"/>
    <row r="43214" ht="15.75" customHeight="1"/>
    <row r="43216" ht="15.75" customHeight="1"/>
    <row r="43218" ht="15.75" customHeight="1"/>
    <row r="43220" ht="15.75" customHeight="1"/>
    <row r="43222" ht="15.75" customHeight="1"/>
    <row r="43224" ht="15.75" customHeight="1"/>
    <row r="43226" ht="15.75" customHeight="1"/>
    <row r="43228" ht="15.75" customHeight="1"/>
    <row r="43230" ht="15.75" customHeight="1"/>
    <row r="43232" ht="15.75" customHeight="1"/>
    <row r="43234" ht="15.75" customHeight="1"/>
    <row r="43236" ht="15.75" customHeight="1"/>
    <row r="43238" ht="15.75" customHeight="1"/>
    <row r="43240" ht="15.75" customHeight="1"/>
    <row r="43242" ht="15.75" customHeight="1"/>
    <row r="43244" ht="15.75" customHeight="1"/>
    <row r="43246" ht="15.75" customHeight="1"/>
    <row r="43248" ht="15.75" customHeight="1"/>
    <row r="43250" ht="15.75" customHeight="1"/>
    <row r="43252" ht="15.75" customHeight="1"/>
    <row r="43254" ht="15.75" customHeight="1"/>
    <row r="43256" ht="15.75" customHeight="1"/>
    <row r="43258" ht="15.75" customHeight="1"/>
    <row r="43260" ht="15.75" customHeight="1"/>
    <row r="43262" ht="15.75" customHeight="1"/>
    <row r="43264" ht="15.75" customHeight="1"/>
    <row r="43266" ht="15.75" customHeight="1"/>
    <row r="43268" ht="15.75" customHeight="1"/>
    <row r="43270" ht="15.75" customHeight="1"/>
    <row r="43272" ht="15.75" customHeight="1"/>
    <row r="43274" ht="15.75" customHeight="1"/>
    <row r="43276" ht="15.75" customHeight="1"/>
    <row r="43278" ht="15.75" customHeight="1"/>
    <row r="43280" ht="15.75" customHeight="1"/>
    <row r="43282" ht="15.75" customHeight="1"/>
    <row r="43284" ht="15.75" customHeight="1"/>
    <row r="43286" ht="15.75" customHeight="1"/>
    <row r="43288" ht="15.75" customHeight="1"/>
    <row r="43290" ht="15.75" customHeight="1"/>
    <row r="43292" ht="15.75" customHeight="1"/>
    <row r="43294" ht="15.75" customHeight="1"/>
    <row r="43296" ht="15.75" customHeight="1"/>
    <row r="43298" ht="15.75" customHeight="1"/>
    <row r="43300" ht="15.75" customHeight="1"/>
    <row r="43302" ht="15.75" customHeight="1"/>
    <row r="43304" ht="15.75" customHeight="1"/>
    <row r="43306" ht="15.75" customHeight="1"/>
    <row r="43308" ht="15.75" customHeight="1"/>
    <row r="43310" ht="15.75" customHeight="1"/>
    <row r="43312" ht="15.75" customHeight="1"/>
    <row r="43314" ht="15.75" customHeight="1"/>
    <row r="43316" ht="15.75" customHeight="1"/>
    <row r="43318" ht="15.75" customHeight="1"/>
    <row r="43320" ht="15.75" customHeight="1"/>
    <row r="43322" ht="15.75" customHeight="1"/>
    <row r="43324" ht="15.75" customHeight="1"/>
    <row r="43326" ht="15.75" customHeight="1"/>
    <row r="43328" ht="15.75" customHeight="1"/>
    <row r="43330" ht="15.75" customHeight="1"/>
    <row r="43332" ht="15.75" customHeight="1"/>
    <row r="43334" ht="15.75" customHeight="1"/>
    <row r="43336" ht="15.75" customHeight="1"/>
    <row r="43338" ht="15.75" customHeight="1"/>
    <row r="43340" ht="15.75" customHeight="1"/>
    <row r="43342" ht="15.75" customHeight="1"/>
    <row r="43344" ht="15.75" customHeight="1"/>
    <row r="43346" ht="15.75" customHeight="1"/>
    <row r="43348" ht="15.75" customHeight="1"/>
    <row r="43350" ht="15.75" customHeight="1"/>
    <row r="43352" ht="15.75" customHeight="1"/>
    <row r="43354" ht="15.75" customHeight="1"/>
    <row r="43356" ht="15.75" customHeight="1"/>
    <row r="43358" ht="15.75" customHeight="1"/>
    <row r="43360" ht="15.75" customHeight="1"/>
    <row r="43362" ht="15.75" customHeight="1"/>
    <row r="43364" ht="15.75" customHeight="1"/>
    <row r="43366" ht="15.75" customHeight="1"/>
    <row r="43368" ht="15.75" customHeight="1"/>
    <row r="43370" ht="15.75" customHeight="1"/>
    <row r="43372" ht="15.75" customHeight="1"/>
    <row r="43374" ht="15.75" customHeight="1"/>
    <row r="43376" ht="15.75" customHeight="1"/>
    <row r="43378" ht="15.75" customHeight="1"/>
    <row r="43380" ht="15.75" customHeight="1"/>
    <row r="43382" ht="15.75" customHeight="1"/>
    <row r="43384" ht="15.75" customHeight="1"/>
    <row r="43386" ht="15.75" customHeight="1"/>
    <row r="43388" ht="15.75" customHeight="1"/>
    <row r="43390" ht="15.75" customHeight="1"/>
    <row r="43392" ht="15.75" customHeight="1"/>
    <row r="43394" ht="15.75" customHeight="1"/>
    <row r="43396" ht="15.75" customHeight="1"/>
    <row r="43398" ht="15.75" customHeight="1"/>
    <row r="43400" ht="15.75" customHeight="1"/>
    <row r="43402" ht="15.75" customHeight="1"/>
    <row r="43404" ht="15.75" customHeight="1"/>
    <row r="43406" ht="15.75" customHeight="1"/>
    <row r="43408" ht="15.75" customHeight="1"/>
    <row r="43410" ht="15.75" customHeight="1"/>
    <row r="43412" ht="15.75" customHeight="1"/>
    <row r="43414" ht="15.75" customHeight="1"/>
    <row r="43416" ht="15.75" customHeight="1"/>
    <row r="43418" ht="15.75" customHeight="1"/>
    <row r="43420" ht="15.75" customHeight="1"/>
    <row r="43422" ht="15.75" customHeight="1"/>
    <row r="43424" ht="15.75" customHeight="1"/>
    <row r="43426" ht="15.75" customHeight="1"/>
    <row r="43428" ht="15.75" customHeight="1"/>
    <row r="43430" ht="15.75" customHeight="1"/>
    <row r="43432" ht="15.75" customHeight="1"/>
    <row r="43434" ht="15.75" customHeight="1"/>
    <row r="43436" ht="15.75" customHeight="1"/>
    <row r="43438" ht="15.75" customHeight="1"/>
    <row r="43440" ht="15.75" customHeight="1"/>
    <row r="43442" ht="15.75" customHeight="1"/>
    <row r="43444" ht="15.75" customHeight="1"/>
    <row r="43446" ht="15.75" customHeight="1"/>
    <row r="43448" ht="15.75" customHeight="1"/>
    <row r="43450" ht="15.75" customHeight="1"/>
    <row r="43452" ht="15.75" customHeight="1"/>
    <row r="43454" ht="15.75" customHeight="1"/>
    <row r="43456" ht="15.75" customHeight="1"/>
    <row r="43458" ht="15.75" customHeight="1"/>
    <row r="43460" ht="15.75" customHeight="1"/>
    <row r="43462" ht="15.75" customHeight="1"/>
    <row r="43464" ht="15.75" customHeight="1"/>
    <row r="43466" ht="15.75" customHeight="1"/>
    <row r="43468" ht="15.75" customHeight="1"/>
    <row r="43470" ht="15.75" customHeight="1"/>
    <row r="43472" ht="15.75" customHeight="1"/>
    <row r="43474" ht="15.75" customHeight="1"/>
    <row r="43476" ht="15.75" customHeight="1"/>
    <row r="43478" ht="15.75" customHeight="1"/>
    <row r="43480" ht="15.75" customHeight="1"/>
    <row r="43482" ht="15.75" customHeight="1"/>
    <row r="43484" ht="15.75" customHeight="1"/>
    <row r="43486" ht="15.75" customHeight="1"/>
    <row r="43488" ht="15.75" customHeight="1"/>
    <row r="43490" ht="15.75" customHeight="1"/>
    <row r="43492" ht="15.75" customHeight="1"/>
    <row r="43494" ht="15.75" customHeight="1"/>
    <row r="43496" ht="15.75" customHeight="1"/>
    <row r="43498" ht="15.75" customHeight="1"/>
    <row r="43500" ht="15.75" customHeight="1"/>
    <row r="43502" ht="15.75" customHeight="1"/>
    <row r="43504" ht="15.75" customHeight="1"/>
    <row r="43506" ht="15.75" customHeight="1"/>
    <row r="43508" ht="15.75" customHeight="1"/>
    <row r="43510" ht="15.75" customHeight="1"/>
    <row r="43512" ht="15.75" customHeight="1"/>
    <row r="43514" ht="15.75" customHeight="1"/>
    <row r="43516" ht="15.75" customHeight="1"/>
    <row r="43518" ht="15.75" customHeight="1"/>
    <row r="43520" ht="15.75" customHeight="1"/>
    <row r="43522" ht="15.75" customHeight="1"/>
    <row r="43524" ht="15.75" customHeight="1"/>
    <row r="43526" ht="15.75" customHeight="1"/>
    <row r="43528" ht="15.75" customHeight="1"/>
    <row r="43530" ht="15.75" customHeight="1"/>
    <row r="43532" ht="15.75" customHeight="1"/>
    <row r="43534" ht="15.75" customHeight="1"/>
    <row r="43536" ht="15.75" customHeight="1"/>
    <row r="43538" ht="15.75" customHeight="1"/>
    <row r="43540" ht="15.75" customHeight="1"/>
    <row r="43542" ht="15.75" customHeight="1"/>
    <row r="43544" ht="15.75" customHeight="1"/>
    <row r="43546" ht="15.75" customHeight="1"/>
    <row r="43548" ht="15.75" customHeight="1"/>
    <row r="43550" ht="15.75" customHeight="1"/>
    <row r="43552" ht="15.75" customHeight="1"/>
    <row r="43554" ht="15.75" customHeight="1"/>
    <row r="43556" ht="15.75" customHeight="1"/>
    <row r="43558" ht="15.75" customHeight="1"/>
    <row r="43560" ht="15.75" customHeight="1"/>
    <row r="43562" ht="15.75" customHeight="1"/>
    <row r="43564" ht="15.75" customHeight="1"/>
    <row r="43566" ht="15.75" customHeight="1"/>
    <row r="43568" ht="15.75" customHeight="1"/>
    <row r="43570" ht="15.75" customHeight="1"/>
    <row r="43572" ht="15.75" customHeight="1"/>
    <row r="43574" ht="15.75" customHeight="1"/>
    <row r="43576" ht="15.75" customHeight="1"/>
    <row r="43578" ht="15.75" customHeight="1"/>
    <row r="43580" ht="15.75" customHeight="1"/>
    <row r="43582" ht="15.75" customHeight="1"/>
    <row r="43584" ht="15.75" customHeight="1"/>
    <row r="43586" ht="15.75" customHeight="1"/>
    <row r="43588" ht="15.75" customHeight="1"/>
    <row r="43590" ht="15.75" customHeight="1"/>
    <row r="43592" ht="15.75" customHeight="1"/>
    <row r="43594" ht="15.75" customHeight="1"/>
    <row r="43596" ht="15.75" customHeight="1"/>
    <row r="43598" ht="15.75" customHeight="1"/>
    <row r="43600" ht="15.75" customHeight="1"/>
    <row r="43602" ht="15.75" customHeight="1"/>
    <row r="43604" ht="15.75" customHeight="1"/>
    <row r="43606" ht="15.75" customHeight="1"/>
    <row r="43608" ht="15.75" customHeight="1"/>
    <row r="43610" ht="15.75" customHeight="1"/>
    <row r="43612" ht="15.75" customHeight="1"/>
    <row r="43614" ht="15.75" customHeight="1"/>
    <row r="43616" ht="15.75" customHeight="1"/>
    <row r="43618" ht="15.75" customHeight="1"/>
    <row r="43620" ht="15.75" customHeight="1"/>
    <row r="43622" ht="15.75" customHeight="1"/>
    <row r="43624" ht="15.75" customHeight="1"/>
    <row r="43626" ht="15.75" customHeight="1"/>
    <row r="43628" ht="15.75" customHeight="1"/>
    <row r="43630" ht="15.75" customHeight="1"/>
    <row r="43632" ht="15.75" customHeight="1"/>
    <row r="43634" ht="15.75" customHeight="1"/>
    <row r="43636" ht="15.75" customHeight="1"/>
    <row r="43638" ht="15.75" customHeight="1"/>
    <row r="43640" ht="15.75" customHeight="1"/>
    <row r="43642" ht="15.75" customHeight="1"/>
    <row r="43644" ht="15.75" customHeight="1"/>
    <row r="43646" ht="15.75" customHeight="1"/>
    <row r="43648" ht="15.75" customHeight="1"/>
    <row r="43650" ht="15.75" customHeight="1"/>
    <row r="43652" ht="15.75" customHeight="1"/>
    <row r="43654" ht="15.75" customHeight="1"/>
    <row r="43656" ht="15.75" customHeight="1"/>
    <row r="43658" ht="15.75" customHeight="1"/>
    <row r="43660" ht="15.75" customHeight="1"/>
    <row r="43662" ht="15.75" customHeight="1"/>
    <row r="43664" ht="15.75" customHeight="1"/>
    <row r="43666" ht="15.75" customHeight="1"/>
    <row r="43668" ht="15.75" customHeight="1"/>
    <row r="43670" ht="15.75" customHeight="1"/>
    <row r="43672" ht="15.75" customHeight="1"/>
    <row r="43674" ht="15.75" customHeight="1"/>
    <row r="43676" ht="15.75" customHeight="1"/>
    <row r="43678" ht="15.75" customHeight="1"/>
    <row r="43680" ht="15.75" customHeight="1"/>
    <row r="43682" ht="15.75" customHeight="1"/>
    <row r="43684" ht="15.75" customHeight="1"/>
    <row r="43686" ht="15.75" customHeight="1"/>
    <row r="43688" ht="15.75" customHeight="1"/>
    <row r="43690" ht="15.75" customHeight="1"/>
    <row r="43692" ht="15.75" customHeight="1"/>
    <row r="43694" ht="15.75" customHeight="1"/>
    <row r="43696" ht="15.75" customHeight="1"/>
    <row r="43698" ht="15.75" customHeight="1"/>
    <row r="43700" ht="15.75" customHeight="1"/>
    <row r="43702" ht="15.75" customHeight="1"/>
    <row r="43704" ht="15.75" customHeight="1"/>
    <row r="43706" ht="15.75" customHeight="1"/>
    <row r="43708" ht="15.75" customHeight="1"/>
    <row r="43710" ht="15.75" customHeight="1"/>
    <row r="43712" ht="15.75" customHeight="1"/>
    <row r="43714" ht="15.75" customHeight="1"/>
    <row r="43716" ht="15.75" customHeight="1"/>
    <row r="43718" ht="15.75" customHeight="1"/>
    <row r="43720" ht="15.75" customHeight="1"/>
    <row r="43722" ht="15.75" customHeight="1"/>
    <row r="43724" ht="15.75" customHeight="1"/>
    <row r="43726" ht="15.75" customHeight="1"/>
    <row r="43728" ht="15.75" customHeight="1"/>
    <row r="43730" ht="15.75" customHeight="1"/>
    <row r="43732" ht="15.75" customHeight="1"/>
    <row r="43734" ht="15.75" customHeight="1"/>
    <row r="43736" ht="15.75" customHeight="1"/>
    <row r="43738" ht="15.75" customHeight="1"/>
    <row r="43740" ht="15.75" customHeight="1"/>
    <row r="43742" ht="15.75" customHeight="1"/>
    <row r="43744" ht="15.75" customHeight="1"/>
    <row r="43746" ht="15.75" customHeight="1"/>
    <row r="43748" ht="15.75" customHeight="1"/>
    <row r="43750" ht="15.75" customHeight="1"/>
    <row r="43752" ht="15.75" customHeight="1"/>
    <row r="43754" ht="15.75" customHeight="1"/>
    <row r="43756" ht="15.75" customHeight="1"/>
    <row r="43758" ht="15.75" customHeight="1"/>
    <row r="43760" ht="15.75" customHeight="1"/>
    <row r="43762" ht="15.75" customHeight="1"/>
    <row r="43764" ht="15.75" customHeight="1"/>
    <row r="43766" ht="15.75" customHeight="1"/>
    <row r="43768" ht="15.75" customHeight="1"/>
    <row r="43770" ht="15.75" customHeight="1"/>
    <row r="43772" ht="15.75" customHeight="1"/>
    <row r="43774" ht="15.75" customHeight="1"/>
    <row r="43776" ht="15.75" customHeight="1"/>
    <row r="43778" ht="15.75" customHeight="1"/>
    <row r="43780" ht="15.75" customHeight="1"/>
    <row r="43782" ht="15.75" customHeight="1"/>
    <row r="43784" ht="15.75" customHeight="1"/>
    <row r="43786" ht="15.75" customHeight="1"/>
    <row r="43788" ht="15.75" customHeight="1"/>
    <row r="43790" ht="15.75" customHeight="1"/>
    <row r="43792" ht="15.75" customHeight="1"/>
    <row r="43794" ht="15.75" customHeight="1"/>
    <row r="43796" ht="15.75" customHeight="1"/>
    <row r="43798" ht="15.75" customHeight="1"/>
    <row r="43800" ht="15.75" customHeight="1"/>
    <row r="43802" ht="15.75" customHeight="1"/>
    <row r="43804" ht="15.75" customHeight="1"/>
    <row r="43806" ht="15.75" customHeight="1"/>
    <row r="43808" ht="15.75" customHeight="1"/>
    <row r="43810" ht="15.75" customHeight="1"/>
    <row r="43812" ht="15.75" customHeight="1"/>
    <row r="43814" ht="15.75" customHeight="1"/>
    <row r="43816" ht="15.75" customHeight="1"/>
    <row r="43818" ht="15.75" customHeight="1"/>
    <row r="43820" ht="15.75" customHeight="1"/>
    <row r="43822" ht="15.75" customHeight="1"/>
    <row r="43824" ht="15.75" customHeight="1"/>
    <row r="43826" ht="15.75" customHeight="1"/>
    <row r="43828" ht="15.75" customHeight="1"/>
    <row r="43830" ht="15.75" customHeight="1"/>
    <row r="43832" ht="15.75" customHeight="1"/>
    <row r="43834" ht="15.75" customHeight="1"/>
    <row r="43836" ht="15.75" customHeight="1"/>
    <row r="43838" ht="15.75" customHeight="1"/>
    <row r="43840" ht="15.75" customHeight="1"/>
    <row r="43842" ht="15.75" customHeight="1"/>
    <row r="43844" ht="15.75" customHeight="1"/>
    <row r="43846" ht="15.75" customHeight="1"/>
    <row r="43848" ht="15.75" customHeight="1"/>
    <row r="43850" ht="15.75" customHeight="1"/>
    <row r="43852" ht="15.75" customHeight="1"/>
    <row r="43854" ht="15.75" customHeight="1"/>
    <row r="43856" ht="15.75" customHeight="1"/>
    <row r="43858" ht="15.75" customHeight="1"/>
    <row r="43860" ht="15.75" customHeight="1"/>
    <row r="43862" ht="15.75" customHeight="1"/>
    <row r="43864" ht="15.75" customHeight="1"/>
    <row r="43866" ht="15.75" customHeight="1"/>
    <row r="43868" ht="15.75" customHeight="1"/>
    <row r="43870" ht="15.75" customHeight="1"/>
    <row r="43872" ht="15.75" customHeight="1"/>
    <row r="43874" ht="15.75" customHeight="1"/>
    <row r="43876" ht="15.75" customHeight="1"/>
    <row r="43878" ht="15.75" customHeight="1"/>
    <row r="43880" ht="15.75" customHeight="1"/>
    <row r="43882" ht="15.75" customHeight="1"/>
    <row r="43884" ht="15.75" customHeight="1"/>
    <row r="43886" ht="15.75" customHeight="1"/>
    <row r="43888" ht="15.75" customHeight="1"/>
    <row r="43890" ht="15.75" customHeight="1"/>
    <row r="43892" ht="15.75" customHeight="1"/>
    <row r="43894" ht="15.75" customHeight="1"/>
    <row r="43896" ht="15.75" customHeight="1"/>
    <row r="43898" ht="15.75" customHeight="1"/>
    <row r="43900" ht="15.75" customHeight="1"/>
    <row r="43902" ht="15.75" customHeight="1"/>
    <row r="43904" ht="15.75" customHeight="1"/>
    <row r="43906" ht="15.75" customHeight="1"/>
    <row r="43908" ht="15.75" customHeight="1"/>
    <row r="43910" ht="15.75" customHeight="1"/>
    <row r="43912" ht="15.75" customHeight="1"/>
    <row r="43914" ht="15.75" customHeight="1"/>
    <row r="43916" ht="15.75" customHeight="1"/>
    <row r="43918" ht="15.75" customHeight="1"/>
    <row r="43920" ht="15.75" customHeight="1"/>
    <row r="43922" ht="15.75" customHeight="1"/>
    <row r="43924" ht="15.75" customHeight="1"/>
    <row r="43926" ht="15.75" customHeight="1"/>
    <row r="43928" ht="15.75" customHeight="1"/>
    <row r="43930" ht="15.75" customHeight="1"/>
    <row r="43932" ht="15.75" customHeight="1"/>
    <row r="43934" ht="15.75" customHeight="1"/>
    <row r="43936" ht="15.75" customHeight="1"/>
    <row r="43938" ht="15.75" customHeight="1"/>
    <row r="43940" ht="15.75" customHeight="1"/>
    <row r="43942" ht="15.75" customHeight="1"/>
    <row r="43944" ht="15.75" customHeight="1"/>
    <row r="43946" ht="15.75" customHeight="1"/>
    <row r="43948" ht="15.75" customHeight="1"/>
    <row r="43950" ht="15.75" customHeight="1"/>
    <row r="43952" ht="15.75" customHeight="1"/>
    <row r="43954" ht="15.75" customHeight="1"/>
    <row r="43956" ht="15.75" customHeight="1"/>
    <row r="43958" ht="15.75" customHeight="1"/>
    <row r="43960" ht="15.75" customHeight="1"/>
    <row r="43962" ht="15.75" customHeight="1"/>
    <row r="43964" ht="15.75" customHeight="1"/>
    <row r="43966" ht="15.75" customHeight="1"/>
    <row r="43968" ht="15.75" customHeight="1"/>
    <row r="43970" ht="15.75" customHeight="1"/>
    <row r="43972" ht="15.75" customHeight="1"/>
    <row r="43974" ht="15.75" customHeight="1"/>
    <row r="43976" ht="15.75" customHeight="1"/>
    <row r="43978" ht="15.75" customHeight="1"/>
    <row r="43980" ht="15.75" customHeight="1"/>
    <row r="43982" ht="15.75" customHeight="1"/>
    <row r="43984" ht="15.75" customHeight="1"/>
    <row r="43986" ht="15.75" customHeight="1"/>
    <row r="43988" ht="15.75" customHeight="1"/>
    <row r="43990" ht="15.75" customHeight="1"/>
    <row r="43992" ht="15.75" customHeight="1"/>
    <row r="43994" ht="15.75" customHeight="1"/>
    <row r="43996" ht="15.75" customHeight="1"/>
    <row r="43998" ht="15.75" customHeight="1"/>
    <row r="44000" ht="15.75" customHeight="1"/>
    <row r="44002" ht="15.75" customHeight="1"/>
    <row r="44004" ht="15.75" customHeight="1"/>
    <row r="44006" ht="15.75" customHeight="1"/>
    <row r="44008" ht="15.75" customHeight="1"/>
    <row r="44010" ht="15.75" customHeight="1"/>
    <row r="44012" ht="15.75" customHeight="1"/>
    <row r="44014" ht="15.75" customHeight="1"/>
    <row r="44016" ht="15.75" customHeight="1"/>
    <row r="44018" ht="15.75" customHeight="1"/>
    <row r="44020" ht="15.75" customHeight="1"/>
    <row r="44022" ht="15.75" customHeight="1"/>
    <row r="44024" ht="15.75" customHeight="1"/>
    <row r="44026" ht="15.75" customHeight="1"/>
    <row r="44028" ht="15.75" customHeight="1"/>
    <row r="44030" ht="15.75" customHeight="1"/>
    <row r="44032" ht="15.75" customHeight="1"/>
    <row r="44034" ht="15.75" customHeight="1"/>
    <row r="44036" ht="15.75" customHeight="1"/>
    <row r="44038" ht="15.75" customHeight="1"/>
    <row r="44040" ht="15.75" customHeight="1"/>
    <row r="44042" ht="15.75" customHeight="1"/>
    <row r="44044" ht="15.75" customHeight="1"/>
    <row r="44046" ht="15.75" customHeight="1"/>
    <row r="44048" ht="15.75" customHeight="1"/>
    <row r="44050" ht="15.75" customHeight="1"/>
    <row r="44052" ht="15.75" customHeight="1"/>
    <row r="44054" ht="15.75" customHeight="1"/>
    <row r="44056" ht="15.75" customHeight="1"/>
    <row r="44058" ht="15.75" customHeight="1"/>
    <row r="44060" ht="15.75" customHeight="1"/>
    <row r="44062" ht="15.75" customHeight="1"/>
    <row r="44064" ht="15.75" customHeight="1"/>
    <row r="44066" ht="15.75" customHeight="1"/>
    <row r="44068" ht="15.75" customHeight="1"/>
    <row r="44070" ht="15.75" customHeight="1"/>
    <row r="44072" ht="15.75" customHeight="1"/>
    <row r="44074" ht="15.75" customHeight="1"/>
    <row r="44076" ht="15.75" customHeight="1"/>
    <row r="44078" ht="15.75" customHeight="1"/>
    <row r="44080" ht="15.75" customHeight="1"/>
    <row r="44082" ht="15.75" customHeight="1"/>
    <row r="44084" ht="15.75" customHeight="1"/>
    <row r="44086" ht="15.75" customHeight="1"/>
    <row r="44088" ht="15.75" customHeight="1"/>
    <row r="44090" ht="15.75" customHeight="1"/>
    <row r="44092" ht="15.75" customHeight="1"/>
    <row r="44094" ht="15.75" customHeight="1"/>
    <row r="44096" ht="15.75" customHeight="1"/>
    <row r="44098" ht="15.75" customHeight="1"/>
    <row r="44100" ht="15.75" customHeight="1"/>
    <row r="44102" ht="15.75" customHeight="1"/>
    <row r="44104" ht="15.75" customHeight="1"/>
    <row r="44106" ht="15.75" customHeight="1"/>
    <row r="44108" ht="15.75" customHeight="1"/>
    <row r="44110" ht="15.75" customHeight="1"/>
    <row r="44112" ht="15.75" customHeight="1"/>
    <row r="44114" ht="15.75" customHeight="1"/>
    <row r="44116" ht="15.75" customHeight="1"/>
    <row r="44118" ht="15.75" customHeight="1"/>
    <row r="44120" ht="15.75" customHeight="1"/>
    <row r="44122" ht="15.75" customHeight="1"/>
    <row r="44124" ht="15.75" customHeight="1"/>
    <row r="44126" ht="15.75" customHeight="1"/>
    <row r="44128" ht="15.75" customHeight="1"/>
    <row r="44130" ht="15.75" customHeight="1"/>
    <row r="44132" ht="15.75" customHeight="1"/>
    <row r="44134" ht="15.75" customHeight="1"/>
    <row r="44136" ht="15.75" customHeight="1"/>
    <row r="44138" ht="15.75" customHeight="1"/>
    <row r="44140" ht="15.75" customHeight="1"/>
    <row r="44142" ht="15.75" customHeight="1"/>
    <row r="44144" ht="15.75" customHeight="1"/>
    <row r="44146" ht="15.75" customHeight="1"/>
    <row r="44148" ht="15.75" customHeight="1"/>
    <row r="44150" ht="15.75" customHeight="1"/>
    <row r="44152" ht="15.75" customHeight="1"/>
    <row r="44154" ht="15.75" customHeight="1"/>
    <row r="44156" ht="15.75" customHeight="1"/>
    <row r="44158" ht="15.75" customHeight="1"/>
    <row r="44160" ht="15.75" customHeight="1"/>
    <row r="44162" ht="15.75" customHeight="1"/>
    <row r="44164" ht="15.75" customHeight="1"/>
    <row r="44166" ht="15.75" customHeight="1"/>
    <row r="44168" ht="15.75" customHeight="1"/>
    <row r="44170" ht="15.75" customHeight="1"/>
    <row r="44172" ht="15.75" customHeight="1"/>
    <row r="44174" ht="15.75" customHeight="1"/>
    <row r="44176" ht="15.75" customHeight="1"/>
    <row r="44178" ht="15.75" customHeight="1"/>
    <row r="44180" ht="15.75" customHeight="1"/>
    <row r="44182" ht="15.75" customHeight="1"/>
    <row r="44184" ht="15.75" customHeight="1"/>
    <row r="44186" ht="15.75" customHeight="1"/>
    <row r="44188" ht="15.75" customHeight="1"/>
    <row r="44190" ht="15.75" customHeight="1"/>
    <row r="44192" ht="15.75" customHeight="1"/>
    <row r="44194" ht="15.75" customHeight="1"/>
    <row r="44196" ht="15.75" customHeight="1"/>
    <row r="44198" ht="15.75" customHeight="1"/>
    <row r="44200" ht="15.75" customHeight="1"/>
    <row r="44202" ht="15.75" customHeight="1"/>
    <row r="44204" ht="15.75" customHeight="1"/>
    <row r="44206" ht="15.75" customHeight="1"/>
    <row r="44208" ht="15.75" customHeight="1"/>
    <row r="44210" ht="15.75" customHeight="1"/>
    <row r="44212" ht="15.75" customHeight="1"/>
    <row r="44214" ht="15.75" customHeight="1"/>
    <row r="44216" ht="15.75" customHeight="1"/>
    <row r="44218" ht="15.75" customHeight="1"/>
    <row r="44220" ht="15.75" customHeight="1"/>
    <row r="44222" ht="15.75" customHeight="1"/>
    <row r="44224" ht="15.75" customHeight="1"/>
    <row r="44226" ht="15.75" customHeight="1"/>
    <row r="44228" ht="15.75" customHeight="1"/>
    <row r="44230" ht="15.75" customHeight="1"/>
    <row r="44232" ht="15.75" customHeight="1"/>
    <row r="44234" ht="15.75" customHeight="1"/>
    <row r="44236" ht="15.75" customHeight="1"/>
    <row r="44238" ht="15.75" customHeight="1"/>
    <row r="44240" ht="15.75" customHeight="1"/>
    <row r="44242" ht="15.75" customHeight="1"/>
    <row r="44244" ht="15.75" customHeight="1"/>
    <row r="44246" ht="15.75" customHeight="1"/>
    <row r="44248" ht="15.75" customHeight="1"/>
    <row r="44250" ht="15.75" customHeight="1"/>
    <row r="44252" ht="15.75" customHeight="1"/>
    <row r="44254" ht="15.75" customHeight="1"/>
    <row r="44256" ht="15.75" customHeight="1"/>
    <row r="44258" ht="15.75" customHeight="1"/>
    <row r="44260" ht="15.75" customHeight="1"/>
    <row r="44262" ht="15.75" customHeight="1"/>
    <row r="44264" ht="15.75" customHeight="1"/>
    <row r="44266" ht="15.75" customHeight="1"/>
    <row r="44268" ht="15.75" customHeight="1"/>
    <row r="44270" ht="15.75" customHeight="1"/>
    <row r="44272" ht="15.75" customHeight="1"/>
    <row r="44274" ht="15.75" customHeight="1"/>
    <row r="44276" ht="15.75" customHeight="1"/>
    <row r="44278" ht="15.75" customHeight="1"/>
    <row r="44280" ht="15.75" customHeight="1"/>
    <row r="44282" ht="15.75" customHeight="1"/>
    <row r="44284" ht="15.75" customHeight="1"/>
    <row r="44286" ht="15.75" customHeight="1"/>
    <row r="44288" ht="15.75" customHeight="1"/>
    <row r="44290" ht="15.75" customHeight="1"/>
    <row r="44292" ht="15.75" customHeight="1"/>
    <row r="44294" ht="15.75" customHeight="1"/>
    <row r="44296" ht="15.75" customHeight="1"/>
    <row r="44298" ht="15.75" customHeight="1"/>
    <row r="44300" ht="15.75" customHeight="1"/>
    <row r="44302" ht="15.75" customHeight="1"/>
    <row r="44304" ht="15.75" customHeight="1"/>
    <row r="44306" ht="15.75" customHeight="1"/>
    <row r="44308" ht="15.75" customHeight="1"/>
    <row r="44310" ht="15.75" customHeight="1"/>
    <row r="44312" ht="15.75" customHeight="1"/>
    <row r="44314" ht="15.75" customHeight="1"/>
    <row r="44316" ht="15.75" customHeight="1"/>
    <row r="44318" ht="15.75" customHeight="1"/>
    <row r="44320" ht="15.75" customHeight="1"/>
    <row r="44322" ht="15.75" customHeight="1"/>
    <row r="44324" ht="15.75" customHeight="1"/>
    <row r="44326" ht="15.75" customHeight="1"/>
    <row r="44328" ht="15.75" customHeight="1"/>
    <row r="44330" ht="15.75" customHeight="1"/>
    <row r="44332" ht="15.75" customHeight="1"/>
    <row r="44334" ht="15.75" customHeight="1"/>
    <row r="44336" ht="15.75" customHeight="1"/>
    <row r="44338" ht="15.75" customHeight="1"/>
    <row r="44340" ht="15.75" customHeight="1"/>
    <row r="44342" ht="15.75" customHeight="1"/>
    <row r="44344" ht="15.75" customHeight="1"/>
    <row r="44346" ht="15.75" customHeight="1"/>
    <row r="44348" ht="15.75" customHeight="1"/>
    <row r="44350" ht="15.75" customHeight="1"/>
    <row r="44352" ht="15.75" customHeight="1"/>
    <row r="44354" ht="15.75" customHeight="1"/>
    <row r="44356" ht="15.75" customHeight="1"/>
    <row r="44358" ht="15.75" customHeight="1"/>
    <row r="44360" ht="15.75" customHeight="1"/>
    <row r="44362" ht="15.75" customHeight="1"/>
    <row r="44364" ht="15.75" customHeight="1"/>
    <row r="44366" ht="15.75" customHeight="1"/>
    <row r="44368" ht="15.75" customHeight="1"/>
    <row r="44370" ht="15.75" customHeight="1"/>
    <row r="44372" ht="15.75" customHeight="1"/>
    <row r="44374" ht="15.75" customHeight="1"/>
    <row r="44376" ht="15.75" customHeight="1"/>
    <row r="44378" ht="15.75" customHeight="1"/>
    <row r="44380" ht="15.75" customHeight="1"/>
    <row r="44382" ht="15.75" customHeight="1"/>
    <row r="44384" ht="15.75" customHeight="1"/>
    <row r="44386" ht="15.75" customHeight="1"/>
    <row r="44388" ht="15.75" customHeight="1"/>
    <row r="44390" ht="15.75" customHeight="1"/>
    <row r="44392" ht="15.75" customHeight="1"/>
    <row r="44394" ht="15.75" customHeight="1"/>
    <row r="44396" ht="15.75" customHeight="1"/>
    <row r="44398" ht="15.75" customHeight="1"/>
    <row r="44400" ht="15.75" customHeight="1"/>
    <row r="44402" ht="15.75" customHeight="1"/>
    <row r="44404" ht="15.75" customHeight="1"/>
    <row r="44406" ht="15.75" customHeight="1"/>
    <row r="44408" ht="15.75" customHeight="1"/>
    <row r="44410" ht="15.75" customHeight="1"/>
    <row r="44412" ht="15.75" customHeight="1"/>
    <row r="44414" ht="15.75" customHeight="1"/>
    <row r="44416" ht="15.75" customHeight="1"/>
    <row r="44418" ht="15.75" customHeight="1"/>
    <row r="44420" ht="15.75" customHeight="1"/>
    <row r="44422" ht="15.75" customHeight="1"/>
    <row r="44424" ht="15.75" customHeight="1"/>
    <row r="44426" ht="15.75" customHeight="1"/>
    <row r="44428" ht="15.75" customHeight="1"/>
    <row r="44430" ht="15.75" customHeight="1"/>
    <row r="44432" ht="15.75" customHeight="1"/>
    <row r="44434" ht="15.75" customHeight="1"/>
    <row r="44436" ht="15.75" customHeight="1"/>
    <row r="44438" ht="15.75" customHeight="1"/>
    <row r="44440" ht="15.75" customHeight="1"/>
    <row r="44442" ht="15.75" customHeight="1"/>
    <row r="44444" ht="15.75" customHeight="1"/>
    <row r="44446" ht="15.75" customHeight="1"/>
    <row r="44448" ht="15.75" customHeight="1"/>
    <row r="44450" ht="15.75" customHeight="1"/>
    <row r="44452" ht="15.75" customHeight="1"/>
    <row r="44454" ht="15.75" customHeight="1"/>
    <row r="44456" ht="15.75" customHeight="1"/>
    <row r="44458" ht="15.75" customHeight="1"/>
    <row r="44460" ht="15.75" customHeight="1"/>
    <row r="44462" ht="15.75" customHeight="1"/>
    <row r="44464" ht="15.75" customHeight="1"/>
    <row r="44466" ht="15.75" customHeight="1"/>
    <row r="44468" ht="15.75" customHeight="1"/>
    <row r="44470" ht="15.75" customHeight="1"/>
    <row r="44472" ht="15.75" customHeight="1"/>
    <row r="44474" ht="15.75" customHeight="1"/>
    <row r="44476" ht="15.75" customHeight="1"/>
    <row r="44478" ht="15.75" customHeight="1"/>
    <row r="44480" ht="15.75" customHeight="1"/>
    <row r="44482" ht="15.75" customHeight="1"/>
    <row r="44484" ht="15.75" customHeight="1"/>
    <row r="44486" ht="15.75" customHeight="1"/>
    <row r="44488" ht="15.75" customHeight="1"/>
    <row r="44490" ht="15.75" customHeight="1"/>
    <row r="44492" ht="15.75" customHeight="1"/>
    <row r="44494" ht="15.75" customHeight="1"/>
    <row r="44496" ht="15.75" customHeight="1"/>
    <row r="44498" ht="15.75" customHeight="1"/>
    <row r="44500" ht="15.75" customHeight="1"/>
    <row r="44502" ht="15.75" customHeight="1"/>
    <row r="44504" ht="15.75" customHeight="1"/>
    <row r="44506" ht="15.75" customHeight="1"/>
    <row r="44508" ht="15.75" customHeight="1"/>
    <row r="44510" ht="15.75" customHeight="1"/>
    <row r="44512" ht="15.75" customHeight="1"/>
    <row r="44514" ht="15.75" customHeight="1"/>
    <row r="44516" ht="15.75" customHeight="1"/>
    <row r="44518" ht="15.75" customHeight="1"/>
    <row r="44520" ht="15.75" customHeight="1"/>
    <row r="44522" ht="15.75" customHeight="1"/>
    <row r="44524" ht="15.75" customHeight="1"/>
    <row r="44526" ht="15.75" customHeight="1"/>
    <row r="44528" ht="15.75" customHeight="1"/>
    <row r="44530" ht="15.75" customHeight="1"/>
    <row r="44532" ht="15.75" customHeight="1"/>
    <row r="44534" ht="15.75" customHeight="1"/>
    <row r="44536" ht="15.75" customHeight="1"/>
    <row r="44538" ht="15.75" customHeight="1"/>
    <row r="44540" ht="15.75" customHeight="1"/>
    <row r="44542" ht="15.75" customHeight="1"/>
    <row r="44544" ht="15.75" customHeight="1"/>
    <row r="44546" ht="15.75" customHeight="1"/>
    <row r="44548" ht="15.75" customHeight="1"/>
    <row r="44550" ht="15.75" customHeight="1"/>
    <row r="44552" ht="15.75" customHeight="1"/>
    <row r="44554" ht="15.75" customHeight="1"/>
    <row r="44556" ht="15.75" customHeight="1"/>
    <row r="44558" ht="15.75" customHeight="1"/>
    <row r="44560" ht="15.75" customHeight="1"/>
    <row r="44562" ht="15.75" customHeight="1"/>
    <row r="44564" ht="15.75" customHeight="1"/>
    <row r="44566" ht="15.75" customHeight="1"/>
    <row r="44568" ht="15.75" customHeight="1"/>
    <row r="44570" ht="15.75" customHeight="1"/>
    <row r="44572" ht="15.75" customHeight="1"/>
    <row r="44574" ht="15.75" customHeight="1"/>
    <row r="44576" ht="15.75" customHeight="1"/>
    <row r="44578" ht="15.75" customHeight="1"/>
    <row r="44580" ht="15.75" customHeight="1"/>
    <row r="44582" ht="15.75" customHeight="1"/>
    <row r="44584" ht="15.75" customHeight="1"/>
    <row r="44586" ht="15.75" customHeight="1"/>
    <row r="44588" ht="15.75" customHeight="1"/>
    <row r="44590" ht="15.75" customHeight="1"/>
    <row r="44592" ht="15.75" customHeight="1"/>
    <row r="44594" ht="15.75" customHeight="1"/>
    <row r="44596" ht="15.75" customHeight="1"/>
    <row r="44598" ht="15.75" customHeight="1"/>
    <row r="44600" ht="15.75" customHeight="1"/>
    <row r="44602" ht="15.75" customHeight="1"/>
    <row r="44604" ht="15.75" customHeight="1"/>
    <row r="44606" ht="15.75" customHeight="1"/>
    <row r="44608" ht="15.75" customHeight="1"/>
    <row r="44610" ht="15.75" customHeight="1"/>
    <row r="44612" ht="15.75" customHeight="1"/>
    <row r="44614" ht="15.75" customHeight="1"/>
    <row r="44616" ht="15.75" customHeight="1"/>
    <row r="44618" ht="15.75" customHeight="1"/>
    <row r="44620" ht="15.75" customHeight="1"/>
    <row r="44622" ht="15.75" customHeight="1"/>
    <row r="44624" ht="15.75" customHeight="1"/>
    <row r="44626" ht="15.75" customHeight="1"/>
    <row r="44628" ht="15.75" customHeight="1"/>
    <row r="44630" ht="15.75" customHeight="1"/>
    <row r="44632" ht="15.75" customHeight="1"/>
    <row r="44634" ht="15.75" customHeight="1"/>
    <row r="44636" ht="15.75" customHeight="1"/>
    <row r="44638" ht="15.75" customHeight="1"/>
    <row r="44640" ht="15.75" customHeight="1"/>
    <row r="44642" ht="15.75" customHeight="1"/>
    <row r="44644" ht="15.75" customHeight="1"/>
    <row r="44646" ht="15.75" customHeight="1"/>
    <row r="44648" ht="15.75" customHeight="1"/>
    <row r="44650" ht="15.75" customHeight="1"/>
    <row r="44652" ht="15.75" customHeight="1"/>
    <row r="44654" ht="15.75" customHeight="1"/>
    <row r="44656" ht="15.75" customHeight="1"/>
    <row r="44658" ht="15.75" customHeight="1"/>
    <row r="44660" ht="15.75" customHeight="1"/>
    <row r="44662" ht="15.75" customHeight="1"/>
    <row r="44664" ht="15.75" customHeight="1"/>
    <row r="44666" ht="15.75" customHeight="1"/>
    <row r="44668" ht="15.75" customHeight="1"/>
    <row r="44670" ht="15.75" customHeight="1"/>
    <row r="44672" ht="15.75" customHeight="1"/>
    <row r="44674" ht="15.75" customHeight="1"/>
    <row r="44676" ht="15.75" customHeight="1"/>
    <row r="44678" ht="15.75" customHeight="1"/>
    <row r="44680" ht="15.75" customHeight="1"/>
    <row r="44682" ht="15.75" customHeight="1"/>
    <row r="44684" ht="15.75" customHeight="1"/>
    <row r="44686" ht="15.75" customHeight="1"/>
    <row r="44688" ht="15.75" customHeight="1"/>
    <row r="44690" ht="15.75" customHeight="1"/>
    <row r="44692" ht="15.75" customHeight="1"/>
    <row r="44694" ht="15.75" customHeight="1"/>
    <row r="44696" ht="15.75" customHeight="1"/>
    <row r="44698" ht="15.75" customHeight="1"/>
    <row r="44700" ht="15.75" customHeight="1"/>
    <row r="44702" ht="15.75" customHeight="1"/>
    <row r="44704" ht="15.75" customHeight="1"/>
    <row r="44706" ht="15.75" customHeight="1"/>
    <row r="44708" ht="15.75" customHeight="1"/>
    <row r="44710" ht="15.75" customHeight="1"/>
    <row r="44712" ht="15.75" customHeight="1"/>
    <row r="44714" ht="15.75" customHeight="1"/>
    <row r="44716" ht="15.75" customHeight="1"/>
    <row r="44718" ht="15.75" customHeight="1"/>
    <row r="44720" ht="15.75" customHeight="1"/>
    <row r="44722" ht="15.75" customHeight="1"/>
    <row r="44724" ht="15.75" customHeight="1"/>
    <row r="44726" ht="15.75" customHeight="1"/>
    <row r="44728" ht="15.75" customHeight="1"/>
    <row r="44730" ht="15.75" customHeight="1"/>
    <row r="44732" ht="15.75" customHeight="1"/>
    <row r="44734" ht="15.75" customHeight="1"/>
    <row r="44736" ht="15.75" customHeight="1"/>
    <row r="44738" ht="15.75" customHeight="1"/>
    <row r="44740" ht="15.75" customHeight="1"/>
    <row r="44742" ht="15.75" customHeight="1"/>
    <row r="44744" ht="15.75" customHeight="1"/>
    <row r="44746" ht="15.75" customHeight="1"/>
    <row r="44748" ht="15.75" customHeight="1"/>
    <row r="44750" ht="15.75" customHeight="1"/>
    <row r="44752" ht="15.75" customHeight="1"/>
    <row r="44754" ht="15.75" customHeight="1"/>
    <row r="44756" ht="15.75" customHeight="1"/>
    <row r="44758" ht="15.75" customHeight="1"/>
    <row r="44760" ht="15.75" customHeight="1"/>
    <row r="44762" ht="15.75" customHeight="1"/>
    <row r="44764" ht="15.75" customHeight="1"/>
    <row r="44766" ht="15.75" customHeight="1"/>
    <row r="44768" ht="15.75" customHeight="1"/>
    <row r="44770" ht="15.75" customHeight="1"/>
    <row r="44772" ht="15.75" customHeight="1"/>
    <row r="44774" ht="15.75" customHeight="1"/>
    <row r="44776" ht="15.75" customHeight="1"/>
    <row r="44778" ht="15.75" customHeight="1"/>
    <row r="44780" ht="15.75" customHeight="1"/>
    <row r="44782" ht="15.75" customHeight="1"/>
    <row r="44784" ht="15.75" customHeight="1"/>
    <row r="44786" ht="15.75" customHeight="1"/>
    <row r="44788" ht="15.75" customHeight="1"/>
    <row r="44790" ht="15.75" customHeight="1"/>
    <row r="44792" ht="15.75" customHeight="1"/>
    <row r="44794" ht="15.75" customHeight="1"/>
    <row r="44796" ht="15.75" customHeight="1"/>
    <row r="44798" ht="15.75" customHeight="1"/>
    <row r="44800" ht="15.75" customHeight="1"/>
    <row r="44802" ht="15.75" customHeight="1"/>
    <row r="44804" ht="15.75" customHeight="1"/>
    <row r="44806" ht="15.75" customHeight="1"/>
    <row r="44808" ht="15.75" customHeight="1"/>
    <row r="44810" ht="15.75" customHeight="1"/>
    <row r="44812" ht="15.75" customHeight="1"/>
    <row r="44814" ht="15.75" customHeight="1"/>
    <row r="44816" ht="15.75" customHeight="1"/>
    <row r="44818" ht="15.75" customHeight="1"/>
    <row r="44820" ht="15.75" customHeight="1"/>
    <row r="44822" ht="15.75" customHeight="1"/>
    <row r="44824" ht="15.75" customHeight="1"/>
    <row r="44826" ht="15.75" customHeight="1"/>
    <row r="44828" ht="15.75" customHeight="1"/>
    <row r="44830" ht="15.75" customHeight="1"/>
    <row r="44832" ht="15.75" customHeight="1"/>
    <row r="44834" ht="15.75" customHeight="1"/>
    <row r="44836" ht="15.75" customHeight="1"/>
    <row r="44838" ht="15.75" customHeight="1"/>
    <row r="44840" ht="15.75" customHeight="1"/>
    <row r="44842" ht="15.75" customHeight="1"/>
    <row r="44844" ht="15.75" customHeight="1"/>
    <row r="44846" ht="15.75" customHeight="1"/>
    <row r="44848" ht="15.75" customHeight="1"/>
    <row r="44850" ht="15.75" customHeight="1"/>
    <row r="44852" ht="15.75" customHeight="1"/>
    <row r="44854" ht="15.75" customHeight="1"/>
    <row r="44856" ht="15.75" customHeight="1"/>
    <row r="44858" ht="15.75" customHeight="1"/>
    <row r="44860" ht="15.75" customHeight="1"/>
    <row r="44862" ht="15.75" customHeight="1"/>
    <row r="44864" ht="15.75" customHeight="1"/>
    <row r="44866" ht="15.75" customHeight="1"/>
    <row r="44868" ht="15.75" customHeight="1"/>
    <row r="44870" ht="15.75" customHeight="1"/>
    <row r="44872" ht="15.75" customHeight="1"/>
    <row r="44874" ht="15.75" customHeight="1"/>
    <row r="44876" ht="15.75" customHeight="1"/>
    <row r="44878" ht="15.75" customHeight="1"/>
    <row r="44880" ht="15.75" customHeight="1"/>
    <row r="44882" ht="15.75" customHeight="1"/>
    <row r="44884" ht="15.75" customHeight="1"/>
    <row r="44886" ht="15.75" customHeight="1"/>
    <row r="44888" ht="15.75" customHeight="1"/>
    <row r="44890" ht="15.75" customHeight="1"/>
    <row r="44892" ht="15.75" customHeight="1"/>
    <row r="44894" ht="15.75" customHeight="1"/>
    <row r="44896" ht="15.75" customHeight="1"/>
    <row r="44898" ht="15.75" customHeight="1"/>
    <row r="44900" ht="15.75" customHeight="1"/>
    <row r="44902" ht="15.75" customHeight="1"/>
    <row r="44904" ht="15.75" customHeight="1"/>
    <row r="44906" ht="15.75" customHeight="1"/>
    <row r="44908" ht="15.75" customHeight="1"/>
    <row r="44910" ht="15.75" customHeight="1"/>
    <row r="44912" ht="15.75" customHeight="1"/>
    <row r="44914" ht="15.75" customHeight="1"/>
    <row r="44916" ht="15.75" customHeight="1"/>
    <row r="44918" ht="15.75" customHeight="1"/>
    <row r="44920" ht="15.75" customHeight="1"/>
    <row r="44922" ht="15.75" customHeight="1"/>
    <row r="44924" ht="15.75" customHeight="1"/>
    <row r="44926" ht="15.75" customHeight="1"/>
    <row r="44928" ht="15.75" customHeight="1"/>
    <row r="44930" ht="15.75" customHeight="1"/>
    <row r="44932" ht="15.75" customHeight="1"/>
    <row r="44934" ht="15.75" customHeight="1"/>
    <row r="44936" ht="15.75" customHeight="1"/>
    <row r="44938" ht="15.75" customHeight="1"/>
    <row r="44940" ht="15.75" customHeight="1"/>
    <row r="44942" ht="15.75" customHeight="1"/>
    <row r="44944" ht="15.75" customHeight="1"/>
    <row r="44946" ht="15.75" customHeight="1"/>
    <row r="44948" ht="15.75" customHeight="1"/>
    <row r="44950" ht="15.75" customHeight="1"/>
    <row r="44952" ht="15.75" customHeight="1"/>
    <row r="44954" ht="15.75" customHeight="1"/>
    <row r="44956" ht="15.75" customHeight="1"/>
    <row r="44958" ht="15.75" customHeight="1"/>
    <row r="44960" ht="15.75" customHeight="1"/>
    <row r="44962" ht="15.75" customHeight="1"/>
    <row r="44964" ht="15.75" customHeight="1"/>
    <row r="44966" ht="15.75" customHeight="1"/>
    <row r="44968" ht="15.75" customHeight="1"/>
    <row r="44970" ht="15.75" customHeight="1"/>
    <row r="44972" ht="15.75" customHeight="1"/>
    <row r="44974" ht="15.75" customHeight="1"/>
    <row r="44976" ht="15.75" customHeight="1"/>
    <row r="44978" ht="15.75" customHeight="1"/>
    <row r="44980" ht="15.75" customHeight="1"/>
    <row r="44982" ht="15.75" customHeight="1"/>
    <row r="44984" ht="15.75" customHeight="1"/>
    <row r="44986" ht="15.75" customHeight="1"/>
    <row r="44988" ht="15.75" customHeight="1"/>
    <row r="44990" ht="15.75" customHeight="1"/>
    <row r="44992" ht="15.75" customHeight="1"/>
    <row r="44994" ht="15.75" customHeight="1"/>
    <row r="44996" ht="15.75" customHeight="1"/>
    <row r="44998" ht="15.75" customHeight="1"/>
    <row r="45000" ht="15.75" customHeight="1"/>
    <row r="45002" ht="15.75" customHeight="1"/>
    <row r="45004" ht="15.75" customHeight="1"/>
    <row r="45006" ht="15.75" customHeight="1"/>
    <row r="45008" ht="15.75" customHeight="1"/>
    <row r="45010" ht="15.75" customHeight="1"/>
    <row r="45012" ht="15.75" customHeight="1"/>
    <row r="45014" ht="15.75" customHeight="1"/>
    <row r="45016" ht="15.75" customHeight="1"/>
    <row r="45018" ht="15.75" customHeight="1"/>
    <row r="45020" ht="15.75" customHeight="1"/>
    <row r="45022" ht="15.75" customHeight="1"/>
    <row r="45024" ht="15.75" customHeight="1"/>
    <row r="45026" ht="15.75" customHeight="1"/>
    <row r="45028" ht="15.75" customHeight="1"/>
    <row r="45030" ht="15.75" customHeight="1"/>
    <row r="45032" ht="15.75" customHeight="1"/>
    <row r="45034" ht="15.75" customHeight="1"/>
    <row r="45036" ht="15.75" customHeight="1"/>
    <row r="45038" ht="15.75" customHeight="1"/>
    <row r="45040" ht="15.75" customHeight="1"/>
    <row r="45042" ht="15.75" customHeight="1"/>
    <row r="45044" ht="15.75" customHeight="1"/>
    <row r="45046" ht="15.75" customHeight="1"/>
    <row r="45048" ht="15.75" customHeight="1"/>
    <row r="45050" ht="15.75" customHeight="1"/>
    <row r="45052" ht="15.75" customHeight="1"/>
    <row r="45054" ht="15.75" customHeight="1"/>
    <row r="45056" ht="15.75" customHeight="1"/>
    <row r="45058" ht="15.75" customHeight="1"/>
    <row r="45060" ht="15.75" customHeight="1"/>
    <row r="45062" ht="15.75" customHeight="1"/>
    <row r="45064" ht="15.75" customHeight="1"/>
    <row r="45066" ht="15.75" customHeight="1"/>
    <row r="45068" ht="15.75" customHeight="1"/>
    <row r="45070" ht="15.75" customHeight="1"/>
    <row r="45072" ht="15.75" customHeight="1"/>
    <row r="45074" ht="15.75" customHeight="1"/>
    <row r="45076" ht="15.75" customHeight="1"/>
    <row r="45078" ht="15.75" customHeight="1"/>
    <row r="45080" ht="15.75" customHeight="1"/>
    <row r="45082" ht="15.75" customHeight="1"/>
    <row r="45084" ht="15.75" customHeight="1"/>
    <row r="45086" ht="15.75" customHeight="1"/>
    <row r="45088" ht="15.75" customHeight="1"/>
    <row r="45090" ht="15.75" customHeight="1"/>
    <row r="45092" ht="15.75" customHeight="1"/>
    <row r="45094" ht="15.75" customHeight="1"/>
    <row r="45096" ht="15.75" customHeight="1"/>
    <row r="45098" ht="15.75" customHeight="1"/>
    <row r="45100" ht="15.75" customHeight="1"/>
    <row r="45102" ht="15.75" customHeight="1"/>
    <row r="45104" ht="15.75" customHeight="1"/>
    <row r="45106" ht="15.75" customHeight="1"/>
    <row r="45108" ht="15.75" customHeight="1"/>
    <row r="45110" ht="15.75" customHeight="1"/>
    <row r="45112" ht="15.75" customHeight="1"/>
    <row r="45114" ht="15.75" customHeight="1"/>
    <row r="45116" ht="15.75" customHeight="1"/>
    <row r="45118" ht="15.75" customHeight="1"/>
    <row r="45120" ht="15.75" customHeight="1"/>
    <row r="45122" ht="15.75" customHeight="1"/>
    <row r="45124" ht="15.75" customHeight="1"/>
    <row r="45126" ht="15.75" customHeight="1"/>
    <row r="45128" ht="15.75" customHeight="1"/>
    <row r="45130" ht="15.75" customHeight="1"/>
    <row r="45132" ht="15.75" customHeight="1"/>
    <row r="45134" ht="15.75" customHeight="1"/>
    <row r="45136" ht="15.75" customHeight="1"/>
    <row r="45138" ht="15.75" customHeight="1"/>
    <row r="45140" ht="15.75" customHeight="1"/>
    <row r="45142" ht="15.75" customHeight="1"/>
    <row r="45144" ht="15.75" customHeight="1"/>
    <row r="45146" ht="15.75" customHeight="1"/>
    <row r="45148" ht="15.75" customHeight="1"/>
    <row r="45150" ht="15.75" customHeight="1"/>
    <row r="45152" ht="15.75" customHeight="1"/>
    <row r="45154" ht="15.75" customHeight="1"/>
    <row r="45156" ht="15.75" customHeight="1"/>
    <row r="45158" ht="15.75" customHeight="1"/>
    <row r="45160" ht="15.75" customHeight="1"/>
    <row r="45162" ht="15.75" customHeight="1"/>
    <row r="45164" ht="15.75" customHeight="1"/>
    <row r="45166" ht="15.75" customHeight="1"/>
    <row r="45168" ht="15.75" customHeight="1"/>
    <row r="45170" ht="15.75" customHeight="1"/>
    <row r="45172" ht="15.75" customHeight="1"/>
    <row r="45174" ht="15.75" customHeight="1"/>
    <row r="45176" ht="15.75" customHeight="1"/>
    <row r="45178" ht="15.75" customHeight="1"/>
    <row r="45180" ht="15.75" customHeight="1"/>
    <row r="45182" ht="15.75" customHeight="1"/>
    <row r="45184" ht="15.75" customHeight="1"/>
    <row r="45186" ht="15.75" customHeight="1"/>
    <row r="45188" ht="15.75" customHeight="1"/>
    <row r="45190" ht="15.75" customHeight="1"/>
    <row r="45192" ht="15.75" customHeight="1"/>
    <row r="45194" ht="15.75" customHeight="1"/>
    <row r="45196" ht="15.75" customHeight="1"/>
    <row r="45198" ht="15.75" customHeight="1"/>
    <row r="45200" ht="15.75" customHeight="1"/>
    <row r="45202" ht="15.75" customHeight="1"/>
    <row r="45204" ht="15.75" customHeight="1"/>
    <row r="45206" ht="15.75" customHeight="1"/>
    <row r="45208" ht="15.75" customHeight="1"/>
    <row r="45210" ht="15.75" customHeight="1"/>
    <row r="45212" ht="15.75" customHeight="1"/>
    <row r="45214" ht="15.75" customHeight="1"/>
    <row r="45216" ht="15.75" customHeight="1"/>
    <row r="45218" ht="15.75" customHeight="1"/>
    <row r="45220" ht="15.75" customHeight="1"/>
    <row r="45222" ht="15.75" customHeight="1"/>
    <row r="45224" ht="15.75" customHeight="1"/>
    <row r="45226" ht="15.75" customHeight="1"/>
    <row r="45228" ht="15.75" customHeight="1"/>
    <row r="45230" ht="15.75" customHeight="1"/>
    <row r="45232" ht="15.75" customHeight="1"/>
    <row r="45234" ht="15.75" customHeight="1"/>
    <row r="45236" ht="15.75" customHeight="1"/>
    <row r="45238" ht="15.75" customHeight="1"/>
    <row r="45240" ht="15.75" customHeight="1"/>
    <row r="45242" ht="15.75" customHeight="1"/>
    <row r="45244" ht="15.75" customHeight="1"/>
    <row r="45246" ht="15.75" customHeight="1"/>
    <row r="45248" ht="15.75" customHeight="1"/>
    <row r="45250" ht="15.75" customHeight="1"/>
    <row r="45252" ht="15.75" customHeight="1"/>
    <row r="45254" ht="15.75" customHeight="1"/>
    <row r="45256" ht="15.75" customHeight="1"/>
    <row r="45258" ht="15.75" customHeight="1"/>
    <row r="45260" ht="15.75" customHeight="1"/>
    <row r="45262" ht="15.75" customHeight="1"/>
    <row r="45264" ht="15.75" customHeight="1"/>
    <row r="45266" ht="15.75" customHeight="1"/>
    <row r="45268" ht="15.75" customHeight="1"/>
    <row r="45270" ht="15.75" customHeight="1"/>
    <row r="45272" ht="15.75" customHeight="1"/>
    <row r="45274" ht="15.75" customHeight="1"/>
    <row r="45276" ht="15.75" customHeight="1"/>
    <row r="45278" ht="15.75" customHeight="1"/>
    <row r="45280" ht="15.75" customHeight="1"/>
    <row r="45282" ht="15.75" customHeight="1"/>
    <row r="45284" ht="15.75" customHeight="1"/>
    <row r="45286" ht="15.75" customHeight="1"/>
    <row r="45288" ht="15.75" customHeight="1"/>
    <row r="45290" ht="15.75" customHeight="1"/>
    <row r="45292" ht="15.75" customHeight="1"/>
    <row r="45294" ht="15.75" customHeight="1"/>
    <row r="45296" ht="15.75" customHeight="1"/>
    <row r="45298" ht="15.75" customHeight="1"/>
    <row r="45300" ht="15.75" customHeight="1"/>
    <row r="45302" ht="15.75" customHeight="1"/>
    <row r="45304" ht="15.75" customHeight="1"/>
    <row r="45306" ht="15.75" customHeight="1"/>
    <row r="45308" ht="15.75" customHeight="1"/>
    <row r="45310" ht="15.75" customHeight="1"/>
    <row r="45312" ht="15.75" customHeight="1"/>
    <row r="45314" ht="15.75" customHeight="1"/>
    <row r="45316" ht="15.75" customHeight="1"/>
    <row r="45318" ht="15.75" customHeight="1"/>
    <row r="45320" ht="15.75" customHeight="1"/>
    <row r="45322" ht="15.75" customHeight="1"/>
    <row r="45324" ht="15.75" customHeight="1"/>
    <row r="45326" ht="15.75" customHeight="1"/>
    <row r="45328" ht="15.75" customHeight="1"/>
    <row r="45330" ht="15.75" customHeight="1"/>
    <row r="45332" ht="15.75" customHeight="1"/>
    <row r="45334" ht="15.75" customHeight="1"/>
    <row r="45336" ht="15.75" customHeight="1"/>
    <row r="45338" ht="15.75" customHeight="1"/>
    <row r="45340" ht="15.75" customHeight="1"/>
    <row r="45342" ht="15.75" customHeight="1"/>
    <row r="45344" ht="15.75" customHeight="1"/>
    <row r="45346" ht="15.75" customHeight="1"/>
    <row r="45348" ht="15.75" customHeight="1"/>
    <row r="45350" ht="15.75" customHeight="1"/>
    <row r="45352" ht="15.75" customHeight="1"/>
    <row r="45354" ht="15.75" customHeight="1"/>
    <row r="45356" ht="15.75" customHeight="1"/>
    <row r="45358" ht="15.75" customHeight="1"/>
    <row r="45360" ht="15.75" customHeight="1"/>
    <row r="45362" ht="15.75" customHeight="1"/>
    <row r="45364" ht="15.75" customHeight="1"/>
    <row r="45366" ht="15.75" customHeight="1"/>
    <row r="45368" ht="15.75" customHeight="1"/>
    <row r="45370" ht="15.75" customHeight="1"/>
    <row r="45372" ht="15.75" customHeight="1"/>
    <row r="45374" ht="15.75" customHeight="1"/>
    <row r="45376" ht="15.75" customHeight="1"/>
    <row r="45378" ht="15.75" customHeight="1"/>
    <row r="45380" ht="15.75" customHeight="1"/>
    <row r="45382" ht="15.75" customHeight="1"/>
    <row r="45384" ht="15.75" customHeight="1"/>
    <row r="45386" ht="15.75" customHeight="1"/>
    <row r="45388" ht="15.75" customHeight="1"/>
    <row r="45390" ht="15.75" customHeight="1"/>
    <row r="45392" ht="15.75" customHeight="1"/>
    <row r="45394" ht="15.75" customHeight="1"/>
    <row r="45396" ht="15.75" customHeight="1"/>
    <row r="45398" ht="15.75" customHeight="1"/>
    <row r="45400" ht="15.75" customHeight="1"/>
    <row r="45402" ht="15.75" customHeight="1"/>
    <row r="45404" ht="15.75" customHeight="1"/>
    <row r="45406" ht="15.75" customHeight="1"/>
    <row r="45408" ht="15.75" customHeight="1"/>
    <row r="45410" ht="15.75" customHeight="1"/>
    <row r="45412" ht="15.75" customHeight="1"/>
    <row r="45414" ht="15.75" customHeight="1"/>
    <row r="45416" ht="15.75" customHeight="1"/>
    <row r="45418" ht="15.75" customHeight="1"/>
    <row r="45420" ht="15.75" customHeight="1"/>
    <row r="45422" ht="15.75" customHeight="1"/>
    <row r="45424" ht="15.75" customHeight="1"/>
    <row r="45426" ht="15.75" customHeight="1"/>
    <row r="45428" ht="15.75" customHeight="1"/>
    <row r="45430" ht="15.75" customHeight="1"/>
    <row r="45432" ht="15.75" customHeight="1"/>
    <row r="45434" ht="15.75" customHeight="1"/>
    <row r="45436" ht="15.75" customHeight="1"/>
    <row r="45438" ht="15.75" customHeight="1"/>
    <row r="45440" ht="15.75" customHeight="1"/>
    <row r="45442" ht="15.75" customHeight="1"/>
    <row r="45444" ht="15.75" customHeight="1"/>
    <row r="45446" ht="15.75" customHeight="1"/>
    <row r="45448" ht="15.75" customHeight="1"/>
    <row r="45450" ht="15.75" customHeight="1"/>
    <row r="45452" ht="15.75" customHeight="1"/>
    <row r="45454" ht="15.75" customHeight="1"/>
    <row r="45456" ht="15.75" customHeight="1"/>
    <row r="45458" ht="15.75" customHeight="1"/>
    <row r="45460" ht="15.75" customHeight="1"/>
    <row r="45462" ht="15.75" customHeight="1"/>
    <row r="45464" ht="15.75" customHeight="1"/>
    <row r="45466" ht="15.75" customHeight="1"/>
    <row r="45468" ht="15.75" customHeight="1"/>
    <row r="45470" ht="15.75" customHeight="1"/>
    <row r="45472" ht="15.75" customHeight="1"/>
    <row r="45474" ht="15.75" customHeight="1"/>
    <row r="45476" ht="15.75" customHeight="1"/>
    <row r="45478" ht="15.75" customHeight="1"/>
    <row r="45480" ht="15.75" customHeight="1"/>
    <row r="45482" ht="15.75" customHeight="1"/>
    <row r="45484" ht="15.75" customHeight="1"/>
    <row r="45486" ht="15.75" customHeight="1"/>
    <row r="45488" ht="15.75" customHeight="1"/>
    <row r="45490" ht="15.75" customHeight="1"/>
    <row r="45492" ht="15.75" customHeight="1"/>
    <row r="45494" ht="15.75" customHeight="1"/>
    <row r="45496" ht="15.75" customHeight="1"/>
    <row r="45498" ht="15.75" customHeight="1"/>
    <row r="45500" ht="15.75" customHeight="1"/>
    <row r="45502" ht="15.75" customHeight="1"/>
    <row r="45504" ht="15.75" customHeight="1"/>
    <row r="45506" ht="15.75" customHeight="1"/>
    <row r="45508" ht="15.75" customHeight="1"/>
    <row r="45510" ht="15.75" customHeight="1"/>
    <row r="45512" ht="15.75" customHeight="1"/>
    <row r="45514" ht="15.75" customHeight="1"/>
    <row r="45516" ht="15.75" customHeight="1"/>
    <row r="45518" ht="15.75" customHeight="1"/>
    <row r="45520" ht="15.75" customHeight="1"/>
    <row r="45522" ht="15.75" customHeight="1"/>
    <row r="45524" ht="15.75" customHeight="1"/>
    <row r="45526" ht="15.75" customHeight="1"/>
    <row r="45528" ht="15.75" customHeight="1"/>
    <row r="45530" ht="15.75" customHeight="1"/>
    <row r="45532" ht="15.75" customHeight="1"/>
    <row r="45534" ht="15.75" customHeight="1"/>
    <row r="45536" ht="15.75" customHeight="1"/>
    <row r="45538" ht="15.75" customHeight="1"/>
    <row r="45540" ht="15.75" customHeight="1"/>
    <row r="45542" ht="15.75" customHeight="1"/>
    <row r="45544" ht="15.75" customHeight="1"/>
    <row r="45546" ht="15.75" customHeight="1"/>
    <row r="45548" ht="15.75" customHeight="1"/>
    <row r="45550" ht="15.75" customHeight="1"/>
    <row r="45552" ht="15.75" customHeight="1"/>
    <row r="45554" ht="15.75" customHeight="1"/>
    <row r="45556" ht="15.75" customHeight="1"/>
    <row r="45558" ht="15.75" customHeight="1"/>
    <row r="45560" ht="15.75" customHeight="1"/>
    <row r="45562" ht="15.75" customHeight="1"/>
    <row r="45564" ht="15.75" customHeight="1"/>
    <row r="45566" ht="15.75" customHeight="1"/>
    <row r="45568" ht="15.75" customHeight="1"/>
    <row r="45570" ht="15.75" customHeight="1"/>
    <row r="45572" ht="15.75" customHeight="1"/>
    <row r="45574" ht="15.75" customHeight="1"/>
    <row r="45576" ht="15.75" customHeight="1"/>
    <row r="45578" ht="15.75" customHeight="1"/>
    <row r="45580" ht="15.75" customHeight="1"/>
    <row r="45582" ht="15.75" customHeight="1"/>
    <row r="45584" ht="15.75" customHeight="1"/>
    <row r="45586" ht="15.75" customHeight="1"/>
    <row r="45588" ht="15.75" customHeight="1"/>
    <row r="45590" ht="15.75" customHeight="1"/>
    <row r="45592" ht="15.75" customHeight="1"/>
    <row r="45594" ht="15.75" customHeight="1"/>
    <row r="45596" ht="15.75" customHeight="1"/>
    <row r="45598" ht="15.75" customHeight="1"/>
    <row r="45600" ht="15.75" customHeight="1"/>
    <row r="45602" ht="15.75" customHeight="1"/>
    <row r="45604" ht="15.75" customHeight="1"/>
    <row r="45606" ht="15.75" customHeight="1"/>
    <row r="45608" ht="15.75" customHeight="1"/>
    <row r="45610" ht="15.75" customHeight="1"/>
    <row r="45612" ht="15.75" customHeight="1"/>
    <row r="45614" ht="15.75" customHeight="1"/>
    <row r="45616" ht="15.75" customHeight="1"/>
    <row r="45618" ht="15.75" customHeight="1"/>
    <row r="45620" ht="15.75" customHeight="1"/>
    <row r="45622" ht="15.75" customHeight="1"/>
    <row r="45624" ht="15.75" customHeight="1"/>
    <row r="45626" ht="15.75" customHeight="1"/>
    <row r="45628" ht="15.75" customHeight="1"/>
    <row r="45630" ht="15.75" customHeight="1"/>
    <row r="45632" ht="15.75" customHeight="1"/>
    <row r="45634" ht="15.75" customHeight="1"/>
    <row r="45636" ht="15.75" customHeight="1"/>
    <row r="45638" ht="15.75" customHeight="1"/>
    <row r="45640" ht="15.75" customHeight="1"/>
    <row r="45642" ht="15.75" customHeight="1"/>
    <row r="45644" ht="15.75" customHeight="1"/>
    <row r="45646" ht="15.75" customHeight="1"/>
    <row r="45648" ht="15.75" customHeight="1"/>
    <row r="45650" ht="15.75" customHeight="1"/>
    <row r="45652" ht="15.75" customHeight="1"/>
    <row r="45654" ht="15.75" customHeight="1"/>
    <row r="45656" ht="15.75" customHeight="1"/>
    <row r="45658" ht="15.75" customHeight="1"/>
    <row r="45660" ht="15.75" customHeight="1"/>
    <row r="45662" ht="15.75" customHeight="1"/>
    <row r="45664" ht="15.75" customHeight="1"/>
    <row r="45666" ht="15.75" customHeight="1"/>
    <row r="45668" ht="15.75" customHeight="1"/>
    <row r="45670" ht="15.75" customHeight="1"/>
    <row r="45672" ht="15.75" customHeight="1"/>
    <row r="45674" ht="15.75" customHeight="1"/>
    <row r="45676" ht="15.75" customHeight="1"/>
    <row r="45678" ht="15.75" customHeight="1"/>
    <row r="45680" ht="15.75" customHeight="1"/>
    <row r="45682" ht="15.75" customHeight="1"/>
    <row r="45684" ht="15.75" customHeight="1"/>
    <row r="45686" ht="15.75" customHeight="1"/>
    <row r="45688" ht="15.75" customHeight="1"/>
    <row r="45690" ht="15.75" customHeight="1"/>
    <row r="45692" ht="15.75" customHeight="1"/>
    <row r="45694" ht="15.75" customHeight="1"/>
    <row r="45696" ht="15.75" customHeight="1"/>
    <row r="45698" ht="15.75" customHeight="1"/>
    <row r="45700" ht="15.75" customHeight="1"/>
    <row r="45702" ht="15.75" customHeight="1"/>
    <row r="45704" ht="15.75" customHeight="1"/>
    <row r="45706" ht="15.75" customHeight="1"/>
    <row r="45708" ht="15.75" customHeight="1"/>
    <row r="45710" ht="15.75" customHeight="1"/>
    <row r="45712" ht="15.75" customHeight="1"/>
    <row r="45714" ht="15.75" customHeight="1"/>
    <row r="45716" ht="15.75" customHeight="1"/>
    <row r="45718" ht="15.75" customHeight="1"/>
    <row r="45720" ht="15.75" customHeight="1"/>
    <row r="45722" ht="15.75" customHeight="1"/>
    <row r="45724" ht="15.75" customHeight="1"/>
    <row r="45726" ht="15.75" customHeight="1"/>
    <row r="45728" ht="15.75" customHeight="1"/>
    <row r="45730" ht="15.75" customHeight="1"/>
    <row r="45732" ht="15.75" customHeight="1"/>
    <row r="45734" ht="15.75" customHeight="1"/>
    <row r="45736" ht="15.75" customHeight="1"/>
    <row r="45738" ht="15.75" customHeight="1"/>
    <row r="45740" ht="15.75" customHeight="1"/>
    <row r="45742" ht="15.75" customHeight="1"/>
    <row r="45744" ht="15.75" customHeight="1"/>
    <row r="45746" ht="15.75" customHeight="1"/>
    <row r="45748" ht="15.75" customHeight="1"/>
    <row r="45750" ht="15.75" customHeight="1"/>
    <row r="45752" ht="15.75" customHeight="1"/>
    <row r="45754" ht="15.75" customHeight="1"/>
    <row r="45756" ht="15.75" customHeight="1"/>
    <row r="45758" ht="15.75" customHeight="1"/>
    <row r="45760" ht="15.75" customHeight="1"/>
    <row r="45762" ht="15.75" customHeight="1"/>
    <row r="45764" ht="15.75" customHeight="1"/>
    <row r="45766" ht="15.75" customHeight="1"/>
    <row r="45768" ht="15.75" customHeight="1"/>
    <row r="45770" ht="15.75" customHeight="1"/>
    <row r="45772" ht="15.75" customHeight="1"/>
    <row r="45774" ht="15.75" customHeight="1"/>
    <row r="45776" ht="15.75" customHeight="1"/>
    <row r="45778" ht="15.75" customHeight="1"/>
    <row r="45780" ht="15.75" customHeight="1"/>
    <row r="45782" ht="15.75" customHeight="1"/>
    <row r="45784" ht="15.75" customHeight="1"/>
    <row r="45786" ht="15.75" customHeight="1"/>
    <row r="45788" ht="15.75" customHeight="1"/>
    <row r="45790" ht="15.75" customHeight="1"/>
    <row r="45792" ht="15.75" customHeight="1"/>
    <row r="45794" ht="15.75" customHeight="1"/>
    <row r="45796" ht="15.75" customHeight="1"/>
    <row r="45798" ht="15.75" customHeight="1"/>
    <row r="45800" ht="15.75" customHeight="1"/>
    <row r="45802" ht="15.75" customHeight="1"/>
    <row r="45804" ht="15.75" customHeight="1"/>
    <row r="45806" ht="15.75" customHeight="1"/>
    <row r="45808" ht="15.75" customHeight="1"/>
    <row r="45810" ht="15.75" customHeight="1"/>
    <row r="45812" ht="15.75" customHeight="1"/>
    <row r="45814" ht="15.75" customHeight="1"/>
    <row r="45816" ht="15.75" customHeight="1"/>
    <row r="45818" ht="15.75" customHeight="1"/>
    <row r="45820" ht="15.75" customHeight="1"/>
    <row r="45822" ht="15.75" customHeight="1"/>
    <row r="45824" ht="15.75" customHeight="1"/>
    <row r="45826" ht="15.75" customHeight="1"/>
    <row r="45828" ht="15.75" customHeight="1"/>
    <row r="45830" ht="15.75" customHeight="1"/>
    <row r="45832" ht="15.75" customHeight="1"/>
    <row r="45834" ht="15.75" customHeight="1"/>
    <row r="45836" ht="15.75" customHeight="1"/>
    <row r="45838" ht="15.75" customHeight="1"/>
    <row r="45840" ht="15.75" customHeight="1"/>
    <row r="45842" ht="15.75" customHeight="1"/>
    <row r="45844" ht="15.75" customHeight="1"/>
    <row r="45846" ht="15.75" customHeight="1"/>
    <row r="45848" ht="15.75" customHeight="1"/>
    <row r="45850" ht="15.75" customHeight="1"/>
    <row r="45852" ht="15.75" customHeight="1"/>
    <row r="45854" ht="15.75" customHeight="1"/>
    <row r="45856" ht="15.75" customHeight="1"/>
    <row r="45858" ht="15.75" customHeight="1"/>
    <row r="45860" ht="15.75" customHeight="1"/>
    <row r="45862" ht="15.75" customHeight="1"/>
    <row r="45864" ht="15.75" customHeight="1"/>
    <row r="45866" ht="15.75" customHeight="1"/>
    <row r="45868" ht="15.75" customHeight="1"/>
    <row r="45870" ht="15.75" customHeight="1"/>
    <row r="45872" ht="15.75" customHeight="1"/>
    <row r="45874" ht="15.75" customHeight="1"/>
    <row r="45876" ht="15.75" customHeight="1"/>
    <row r="45878" ht="15.75" customHeight="1"/>
    <row r="45880" ht="15.75" customHeight="1"/>
    <row r="45882" ht="15.75" customHeight="1"/>
    <row r="45884" ht="15.75" customHeight="1"/>
    <row r="45886" ht="15.75" customHeight="1"/>
    <row r="45888" ht="15.75" customHeight="1"/>
    <row r="45890" ht="15.75" customHeight="1"/>
    <row r="45892" ht="15.75" customHeight="1"/>
    <row r="45894" ht="15.75" customHeight="1"/>
    <row r="45896" ht="15.75" customHeight="1"/>
    <row r="45898" ht="15.75" customHeight="1"/>
    <row r="45900" ht="15.75" customHeight="1"/>
    <row r="45902" ht="15.75" customHeight="1"/>
    <row r="45904" ht="15.75" customHeight="1"/>
    <row r="45906" ht="15.75" customHeight="1"/>
    <row r="45908" ht="15.75" customHeight="1"/>
    <row r="45910" ht="15.75" customHeight="1"/>
    <row r="45912" ht="15.75" customHeight="1"/>
    <row r="45914" ht="15.75" customHeight="1"/>
    <row r="45916" ht="15.75" customHeight="1"/>
    <row r="45918" ht="15.75" customHeight="1"/>
    <row r="45920" ht="15.75" customHeight="1"/>
    <row r="45922" ht="15.75" customHeight="1"/>
    <row r="45924" ht="15.75" customHeight="1"/>
    <row r="45926" ht="15.75" customHeight="1"/>
    <row r="45928" ht="15.75" customHeight="1"/>
    <row r="45930" ht="15.75" customHeight="1"/>
    <row r="45932" ht="15.75" customHeight="1"/>
    <row r="45934" ht="15.75" customHeight="1"/>
    <row r="45936" ht="15.75" customHeight="1"/>
    <row r="45938" ht="15.75" customHeight="1"/>
    <row r="45940" ht="15.75" customHeight="1"/>
    <row r="45942" ht="15.75" customHeight="1"/>
    <row r="45944" ht="15.75" customHeight="1"/>
    <row r="45946" ht="15.75" customHeight="1"/>
    <row r="45948" ht="15.75" customHeight="1"/>
    <row r="45950" ht="15.75" customHeight="1"/>
    <row r="45952" ht="15.75" customHeight="1"/>
    <row r="45954" ht="15.75" customHeight="1"/>
    <row r="45956" ht="15.75" customHeight="1"/>
    <row r="45958" ht="15.75" customHeight="1"/>
    <row r="45960" ht="15.75" customHeight="1"/>
    <row r="45962" ht="15.75" customHeight="1"/>
    <row r="45964" ht="15.75" customHeight="1"/>
    <row r="45966" ht="15.75" customHeight="1"/>
    <row r="45968" ht="15.75" customHeight="1"/>
    <row r="45970" ht="15.75" customHeight="1"/>
    <row r="45972" ht="15.75" customHeight="1"/>
    <row r="45974" ht="15.75" customHeight="1"/>
    <row r="45976" ht="15.75" customHeight="1"/>
    <row r="45978" ht="15.75" customHeight="1"/>
    <row r="45980" ht="15.75" customHeight="1"/>
    <row r="45982" ht="15.75" customHeight="1"/>
    <row r="45984" ht="15.75" customHeight="1"/>
    <row r="45986" ht="15.75" customHeight="1"/>
    <row r="45988" ht="15.75" customHeight="1"/>
    <row r="45990" ht="15.75" customHeight="1"/>
    <row r="45992" ht="15.75" customHeight="1"/>
    <row r="45994" ht="15.75" customHeight="1"/>
    <row r="45996" ht="15.75" customHeight="1"/>
    <row r="45998" ht="15.75" customHeight="1"/>
    <row r="46000" ht="15.75" customHeight="1"/>
    <row r="46002" ht="15.75" customHeight="1"/>
    <row r="46004" ht="15.75" customHeight="1"/>
    <row r="46006" ht="15.75" customHeight="1"/>
    <row r="46008" ht="15.75" customHeight="1"/>
    <row r="46010" ht="15.75" customHeight="1"/>
    <row r="46012" ht="15.75" customHeight="1"/>
    <row r="46014" ht="15.75" customHeight="1"/>
    <row r="46016" ht="15.75" customHeight="1"/>
    <row r="46018" ht="15.75" customHeight="1"/>
    <row r="46020" ht="15.75" customHeight="1"/>
    <row r="46022" ht="15.75" customHeight="1"/>
    <row r="46024" ht="15.75" customHeight="1"/>
    <row r="46026" ht="15.75" customHeight="1"/>
    <row r="46028" ht="15.75" customHeight="1"/>
    <row r="46030" ht="15.75" customHeight="1"/>
    <row r="46032" ht="15.75" customHeight="1"/>
    <row r="46034" ht="15.75" customHeight="1"/>
    <row r="46036" ht="15.75" customHeight="1"/>
    <row r="46038" ht="15.75" customHeight="1"/>
    <row r="46040" ht="15.75" customHeight="1"/>
    <row r="46042" ht="15.75" customHeight="1"/>
    <row r="46044" ht="15.75" customHeight="1"/>
    <row r="46046" ht="15.75" customHeight="1"/>
    <row r="46048" ht="15.75" customHeight="1"/>
    <row r="46050" ht="15.75" customHeight="1"/>
    <row r="46052" ht="15.75" customHeight="1"/>
    <row r="46054" ht="15.75" customHeight="1"/>
    <row r="46056" ht="15.75" customHeight="1"/>
    <row r="46058" ht="15.75" customHeight="1"/>
    <row r="46060" ht="15.75" customHeight="1"/>
    <row r="46062" ht="15.75" customHeight="1"/>
    <row r="46064" ht="15.75" customHeight="1"/>
    <row r="46066" ht="15.75" customHeight="1"/>
    <row r="46068" ht="15.75" customHeight="1"/>
    <row r="46070" ht="15.75" customHeight="1"/>
    <row r="46072" ht="15.75" customHeight="1"/>
    <row r="46074" ht="15.75" customHeight="1"/>
    <row r="46076" ht="15.75" customHeight="1"/>
    <row r="46078" ht="15.75" customHeight="1"/>
    <row r="46080" ht="15.75" customHeight="1"/>
    <row r="46082" ht="15.75" customHeight="1"/>
    <row r="46084" ht="15.75" customHeight="1"/>
    <row r="46086" ht="15.75" customHeight="1"/>
    <row r="46088" ht="15.75" customHeight="1"/>
    <row r="46090" ht="15.75" customHeight="1"/>
    <row r="46092" ht="15.75" customHeight="1"/>
    <row r="46094" ht="15.75" customHeight="1"/>
    <row r="46096" ht="15.75" customHeight="1"/>
    <row r="46098" ht="15.75" customHeight="1"/>
    <row r="46100" ht="15.75" customHeight="1"/>
    <row r="46102" ht="15.75" customHeight="1"/>
    <row r="46104" ht="15.75" customHeight="1"/>
    <row r="46106" ht="15.75" customHeight="1"/>
    <row r="46108" ht="15.75" customHeight="1"/>
    <row r="46110" ht="15.75" customHeight="1"/>
    <row r="46112" ht="15.75" customHeight="1"/>
    <row r="46114" ht="15.75" customHeight="1"/>
    <row r="46116" ht="15.75" customHeight="1"/>
    <row r="46118" ht="15.75" customHeight="1"/>
    <row r="46120" ht="15.75" customHeight="1"/>
    <row r="46122" ht="15.75" customHeight="1"/>
    <row r="46124" ht="15.75" customHeight="1"/>
    <row r="46126" ht="15.75" customHeight="1"/>
    <row r="46128" ht="15.75" customHeight="1"/>
    <row r="46130" ht="15.75" customHeight="1"/>
    <row r="46132" ht="15.75" customHeight="1"/>
    <row r="46134" ht="15.75" customHeight="1"/>
    <row r="46136" ht="15.75" customHeight="1"/>
    <row r="46138" ht="15.75" customHeight="1"/>
    <row r="46140" ht="15.75" customHeight="1"/>
    <row r="46142" ht="15.75" customHeight="1"/>
    <row r="46144" ht="15.75" customHeight="1"/>
    <row r="46146" ht="15.75" customHeight="1"/>
    <row r="46148" ht="15.75" customHeight="1"/>
    <row r="46150" ht="15.75" customHeight="1"/>
    <row r="46152" ht="15.75" customHeight="1"/>
    <row r="46154" ht="15.75" customHeight="1"/>
    <row r="46156" ht="15.75" customHeight="1"/>
    <row r="46158" ht="15.75" customHeight="1"/>
    <row r="46160" ht="15.75" customHeight="1"/>
    <row r="46162" ht="15.75" customHeight="1"/>
    <row r="46164" ht="15.75" customHeight="1"/>
    <row r="46166" ht="15.75" customHeight="1"/>
    <row r="46168" ht="15.75" customHeight="1"/>
    <row r="46170" ht="15.75" customHeight="1"/>
    <row r="46172" ht="15.75" customHeight="1"/>
    <row r="46174" ht="15.75" customHeight="1"/>
    <row r="46176" ht="15.75" customHeight="1"/>
    <row r="46178" ht="15.75" customHeight="1"/>
    <row r="46180" ht="15.75" customHeight="1"/>
    <row r="46182" ht="15.75" customHeight="1"/>
    <row r="46184" ht="15.75" customHeight="1"/>
    <row r="46186" ht="15.75" customHeight="1"/>
    <row r="46188" ht="15.75" customHeight="1"/>
    <row r="46190" ht="15.75" customHeight="1"/>
    <row r="46192" ht="15.75" customHeight="1"/>
    <row r="46194" ht="15.75" customHeight="1"/>
    <row r="46196" ht="15.75" customHeight="1"/>
    <row r="46198" ht="15.75" customHeight="1"/>
    <row r="46200" ht="15.75" customHeight="1"/>
    <row r="46202" ht="15.75" customHeight="1"/>
    <row r="46204" ht="15.75" customHeight="1"/>
    <row r="46206" ht="15.75" customHeight="1"/>
    <row r="46208" ht="15.75" customHeight="1"/>
    <row r="46210" ht="15.75" customHeight="1"/>
    <row r="46212" ht="15.75" customHeight="1"/>
    <row r="46214" ht="15.75" customHeight="1"/>
    <row r="46216" ht="15.75" customHeight="1"/>
    <row r="46218" ht="15.75" customHeight="1"/>
    <row r="46220" ht="15.75" customHeight="1"/>
    <row r="46222" ht="15.75" customHeight="1"/>
    <row r="46224" ht="15.75" customHeight="1"/>
    <row r="46226" ht="15.75" customHeight="1"/>
    <row r="46228" ht="15.75" customHeight="1"/>
    <row r="46230" ht="15.75" customHeight="1"/>
    <row r="46232" ht="15.75" customHeight="1"/>
    <row r="46234" ht="15.75" customHeight="1"/>
    <row r="46236" ht="15.75" customHeight="1"/>
    <row r="46238" ht="15.75" customHeight="1"/>
    <row r="46240" ht="15.75" customHeight="1"/>
    <row r="46242" ht="15.75" customHeight="1"/>
    <row r="46244" ht="15.75" customHeight="1"/>
    <row r="46246" ht="15.75" customHeight="1"/>
    <row r="46248" ht="15.75" customHeight="1"/>
    <row r="46250" ht="15.75" customHeight="1"/>
    <row r="46252" ht="15.75" customHeight="1"/>
    <row r="46254" ht="15.75" customHeight="1"/>
    <row r="46256" ht="15.75" customHeight="1"/>
    <row r="46258" ht="15.75" customHeight="1"/>
    <row r="46260" ht="15.75" customHeight="1"/>
    <row r="46262" ht="15.75" customHeight="1"/>
    <row r="46264" ht="15.75" customHeight="1"/>
    <row r="46266" ht="15.75" customHeight="1"/>
    <row r="46268" ht="15.75" customHeight="1"/>
    <row r="46270" ht="15.75" customHeight="1"/>
    <row r="46272" ht="15.75" customHeight="1"/>
    <row r="46274" ht="15.75" customHeight="1"/>
    <row r="46276" ht="15.75" customHeight="1"/>
    <row r="46278" ht="15.75" customHeight="1"/>
    <row r="46280" ht="15.75" customHeight="1"/>
    <row r="46282" ht="15.75" customHeight="1"/>
    <row r="46284" ht="15.75" customHeight="1"/>
    <row r="46286" ht="15.75" customHeight="1"/>
    <row r="46288" ht="15.75" customHeight="1"/>
    <row r="46290" ht="15.75" customHeight="1"/>
    <row r="46292" ht="15.75" customHeight="1"/>
    <row r="46294" ht="15.75" customHeight="1"/>
    <row r="46296" ht="15.75" customHeight="1"/>
    <row r="46298" ht="15.75" customHeight="1"/>
    <row r="46300" ht="15.75" customHeight="1"/>
    <row r="46302" ht="15.75" customHeight="1"/>
    <row r="46304" ht="15.75" customHeight="1"/>
    <row r="46306" ht="15.75" customHeight="1"/>
    <row r="46308" ht="15.75" customHeight="1"/>
    <row r="46310" ht="15.75" customHeight="1"/>
    <row r="46312" ht="15.75" customHeight="1"/>
    <row r="46314" ht="15.75" customHeight="1"/>
    <row r="46316" ht="15.75" customHeight="1"/>
    <row r="46318" ht="15.75" customHeight="1"/>
    <row r="46320" ht="15.75" customHeight="1"/>
    <row r="46322" ht="15.75" customHeight="1"/>
    <row r="46324" ht="15.75" customHeight="1"/>
    <row r="46326" ht="15.75" customHeight="1"/>
    <row r="46328" ht="15.75" customHeight="1"/>
    <row r="46330" ht="15.75" customHeight="1"/>
    <row r="46332" ht="15.75" customHeight="1"/>
    <row r="46334" ht="15.75" customHeight="1"/>
    <row r="46336" ht="15.75" customHeight="1"/>
    <row r="46338" ht="15.75" customHeight="1"/>
    <row r="46340" ht="15.75" customHeight="1"/>
    <row r="46342" ht="15.75" customHeight="1"/>
    <row r="46344" ht="15.75" customHeight="1"/>
    <row r="46346" ht="15.75" customHeight="1"/>
    <row r="46348" ht="15.75" customHeight="1"/>
    <row r="46350" ht="15.75" customHeight="1"/>
    <row r="46352" ht="15.75" customHeight="1"/>
    <row r="46354" ht="15.75" customHeight="1"/>
    <row r="46356" ht="15.75" customHeight="1"/>
    <row r="46358" ht="15.75" customHeight="1"/>
    <row r="46360" ht="15.75" customHeight="1"/>
    <row r="46362" ht="15.75" customHeight="1"/>
    <row r="46364" ht="15.75" customHeight="1"/>
    <row r="46366" ht="15.75" customHeight="1"/>
    <row r="46368" ht="15.75" customHeight="1"/>
    <row r="46370" ht="15.75" customHeight="1"/>
    <row r="46372" ht="15.75" customHeight="1"/>
    <row r="46374" ht="15.75" customHeight="1"/>
    <row r="46376" ht="15.75" customHeight="1"/>
    <row r="46378" ht="15.75" customHeight="1"/>
    <row r="46380" ht="15.75" customHeight="1"/>
    <row r="46382" ht="15.75" customHeight="1"/>
    <row r="46384" ht="15.75" customHeight="1"/>
    <row r="46386" ht="15.75" customHeight="1"/>
    <row r="46388" ht="15.75" customHeight="1"/>
    <row r="46390" ht="15.75" customHeight="1"/>
    <row r="46392" ht="15.75" customHeight="1"/>
    <row r="46394" ht="15.75" customHeight="1"/>
    <row r="46396" ht="15.75" customHeight="1"/>
    <row r="46398" ht="15.75" customHeight="1"/>
    <row r="46400" ht="15.75" customHeight="1"/>
    <row r="46402" ht="15.75" customHeight="1"/>
    <row r="46404" ht="15.75" customHeight="1"/>
    <row r="46406" ht="15.75" customHeight="1"/>
    <row r="46408" ht="15.75" customHeight="1"/>
    <row r="46410" ht="15.75" customHeight="1"/>
    <row r="46412" ht="15.75" customHeight="1"/>
    <row r="46414" ht="15.75" customHeight="1"/>
    <row r="46416" ht="15.75" customHeight="1"/>
    <row r="46418" ht="15.75" customHeight="1"/>
    <row r="46420" ht="15.75" customHeight="1"/>
    <row r="46422" ht="15.75" customHeight="1"/>
    <row r="46424" ht="15.75" customHeight="1"/>
    <row r="46426" ht="15.75" customHeight="1"/>
    <row r="46428" ht="15.75" customHeight="1"/>
    <row r="46430" ht="15.75" customHeight="1"/>
    <row r="46432" ht="15.75" customHeight="1"/>
    <row r="46434" ht="15.75" customHeight="1"/>
    <row r="46436" ht="15.75" customHeight="1"/>
    <row r="46438" ht="15.75" customHeight="1"/>
    <row r="46440" ht="15.75" customHeight="1"/>
    <row r="46442" ht="15.75" customHeight="1"/>
    <row r="46444" ht="15.75" customHeight="1"/>
    <row r="46446" ht="15.75" customHeight="1"/>
    <row r="46448" ht="15.75" customHeight="1"/>
    <row r="46450" ht="15.75" customHeight="1"/>
    <row r="46452" ht="15.75" customHeight="1"/>
    <row r="46454" ht="15.75" customHeight="1"/>
    <row r="46456" ht="15.75" customHeight="1"/>
    <row r="46458" ht="15.75" customHeight="1"/>
    <row r="46460" ht="15.75" customHeight="1"/>
    <row r="46462" ht="15.75" customHeight="1"/>
    <row r="46464" ht="15.75" customHeight="1"/>
    <row r="46466" ht="15.75" customHeight="1"/>
    <row r="46468" ht="15.75" customHeight="1"/>
    <row r="46470" ht="15.75" customHeight="1"/>
    <row r="46472" ht="15.75" customHeight="1"/>
    <row r="46474" ht="15.75" customHeight="1"/>
    <row r="46476" ht="15.75" customHeight="1"/>
    <row r="46478" ht="15.75" customHeight="1"/>
    <row r="46480" ht="15.75" customHeight="1"/>
    <row r="46482" ht="15.75" customHeight="1"/>
    <row r="46484" ht="15.75" customHeight="1"/>
    <row r="46486" ht="15.75" customHeight="1"/>
    <row r="46488" ht="15.75" customHeight="1"/>
    <row r="46490" ht="15.75" customHeight="1"/>
    <row r="46492" ht="15.75" customHeight="1"/>
    <row r="46494" ht="15.75" customHeight="1"/>
    <row r="46496" ht="15.75" customHeight="1"/>
    <row r="46498" ht="15.75" customHeight="1"/>
    <row r="46500" ht="15.75" customHeight="1"/>
    <row r="46502" ht="15.75" customHeight="1"/>
    <row r="46504" ht="15.75" customHeight="1"/>
    <row r="46506" ht="15.75" customHeight="1"/>
    <row r="46508" ht="15.75" customHeight="1"/>
    <row r="46510" ht="15.75" customHeight="1"/>
    <row r="46512" ht="15.75" customHeight="1"/>
    <row r="46514" ht="15.75" customHeight="1"/>
    <row r="46516" ht="15.75" customHeight="1"/>
    <row r="46518" ht="15.75" customHeight="1"/>
    <row r="46520" ht="15.75" customHeight="1"/>
    <row r="46522" ht="15.75" customHeight="1"/>
    <row r="46524" ht="15.75" customHeight="1"/>
    <row r="46526" ht="15.75" customHeight="1"/>
    <row r="46528" ht="15.75" customHeight="1"/>
    <row r="46530" ht="15.75" customHeight="1"/>
    <row r="46532" ht="15.75" customHeight="1"/>
    <row r="46534" ht="15.75" customHeight="1"/>
    <row r="46536" ht="15.75" customHeight="1"/>
    <row r="46538" ht="15.75" customHeight="1"/>
    <row r="46540" ht="15.75" customHeight="1"/>
    <row r="46542" ht="15.75" customHeight="1"/>
    <row r="46544" ht="15.75" customHeight="1"/>
    <row r="46546" ht="15.75" customHeight="1"/>
    <row r="46548" ht="15.75" customHeight="1"/>
    <row r="46550" ht="15.75" customHeight="1"/>
    <row r="46552" ht="15.75" customHeight="1"/>
    <row r="46554" ht="15.75" customHeight="1"/>
    <row r="46556" ht="15.75" customHeight="1"/>
    <row r="46558" ht="15.75" customHeight="1"/>
    <row r="46560" ht="15.75" customHeight="1"/>
    <row r="46562" ht="15.75" customHeight="1"/>
    <row r="46564" ht="15.75" customHeight="1"/>
    <row r="46566" ht="15.75" customHeight="1"/>
    <row r="46568" ht="15.75" customHeight="1"/>
    <row r="46570" ht="15.75" customHeight="1"/>
    <row r="46572" ht="15.75" customHeight="1"/>
    <row r="46574" ht="15.75" customHeight="1"/>
    <row r="46576" ht="15.75" customHeight="1"/>
    <row r="46578" ht="15.75" customHeight="1"/>
    <row r="46580" ht="15.75" customHeight="1"/>
    <row r="46582" ht="15.75" customHeight="1"/>
    <row r="46584" ht="15.75" customHeight="1"/>
    <row r="46586" ht="15.75" customHeight="1"/>
    <row r="46588" ht="15.75" customHeight="1"/>
    <row r="46590" ht="15.75" customHeight="1"/>
    <row r="46592" ht="15.75" customHeight="1"/>
    <row r="46594" ht="15.75" customHeight="1"/>
    <row r="46596" ht="15.75" customHeight="1"/>
    <row r="46598" ht="15.75" customHeight="1"/>
    <row r="46600" ht="15.75" customHeight="1"/>
    <row r="46602" ht="15.75" customHeight="1"/>
    <row r="46604" ht="15.75" customHeight="1"/>
    <row r="46606" ht="15.75" customHeight="1"/>
    <row r="46608" ht="15.75" customHeight="1"/>
    <row r="46610" ht="15.75" customHeight="1"/>
    <row r="46612" ht="15.75" customHeight="1"/>
    <row r="46614" ht="15.75" customHeight="1"/>
    <row r="46616" ht="15.75" customHeight="1"/>
    <row r="46618" ht="15.75" customHeight="1"/>
    <row r="46620" ht="15.75" customHeight="1"/>
    <row r="46622" ht="15.75" customHeight="1"/>
    <row r="46624" ht="15.75" customHeight="1"/>
    <row r="46626" ht="15.75" customHeight="1"/>
    <row r="46628" ht="15.75" customHeight="1"/>
    <row r="46630" ht="15.75" customHeight="1"/>
    <row r="46632" ht="15.75" customHeight="1"/>
    <row r="46634" ht="15.75" customHeight="1"/>
    <row r="46636" ht="15.75" customHeight="1"/>
    <row r="46638" ht="15.75" customHeight="1"/>
    <row r="46640" ht="15.75" customHeight="1"/>
    <row r="46642" ht="15.75" customHeight="1"/>
    <row r="46644" ht="15.75" customHeight="1"/>
    <row r="46646" ht="15.75" customHeight="1"/>
    <row r="46648" ht="15.75" customHeight="1"/>
    <row r="46650" ht="15.75" customHeight="1"/>
    <row r="46652" ht="15.75" customHeight="1"/>
    <row r="46654" ht="15.75" customHeight="1"/>
    <row r="46656" ht="15.75" customHeight="1"/>
    <row r="46658" ht="15.75" customHeight="1"/>
    <row r="46660" ht="15.75" customHeight="1"/>
    <row r="46662" ht="15.75" customHeight="1"/>
    <row r="46664" ht="15.75" customHeight="1"/>
    <row r="46666" ht="15.75" customHeight="1"/>
    <row r="46668" ht="15.75" customHeight="1"/>
    <row r="46670" ht="15.75" customHeight="1"/>
    <row r="46672" ht="15.75" customHeight="1"/>
    <row r="46674" ht="15.75" customHeight="1"/>
    <row r="46676" ht="15.75" customHeight="1"/>
    <row r="46678" ht="15.75" customHeight="1"/>
    <row r="46680" ht="15.75" customHeight="1"/>
    <row r="46682" ht="15.75" customHeight="1"/>
    <row r="46684" ht="15.75" customHeight="1"/>
    <row r="46686" ht="15.75" customHeight="1"/>
    <row r="46688" ht="15.75" customHeight="1"/>
    <row r="46690" ht="15.75" customHeight="1"/>
    <row r="46692" ht="15.75" customHeight="1"/>
    <row r="46694" ht="15.75" customHeight="1"/>
    <row r="46696" ht="15.75" customHeight="1"/>
    <row r="46698" ht="15.75" customHeight="1"/>
    <row r="46700" ht="15.75" customHeight="1"/>
    <row r="46702" ht="15.75" customHeight="1"/>
    <row r="46704" ht="15.75" customHeight="1"/>
    <row r="46706" ht="15.75" customHeight="1"/>
    <row r="46708" ht="15.75" customHeight="1"/>
    <row r="46710" ht="15.75" customHeight="1"/>
    <row r="46712" ht="15.75" customHeight="1"/>
    <row r="46714" ht="15.75" customHeight="1"/>
    <row r="46716" ht="15.75" customHeight="1"/>
    <row r="46718" ht="15.75" customHeight="1"/>
    <row r="46720" ht="15.75" customHeight="1"/>
    <row r="46722" ht="15.75" customHeight="1"/>
    <row r="46724" ht="15.75" customHeight="1"/>
    <row r="46726" ht="15.75" customHeight="1"/>
    <row r="46728" ht="15.75" customHeight="1"/>
    <row r="46730" ht="15.75" customHeight="1"/>
    <row r="46732" ht="15.75" customHeight="1"/>
    <row r="46734" ht="15.75" customHeight="1"/>
    <row r="46736" ht="15.75" customHeight="1"/>
    <row r="46738" ht="15.75" customHeight="1"/>
    <row r="46740" ht="15.75" customHeight="1"/>
    <row r="46742" ht="15.75" customHeight="1"/>
    <row r="46744" ht="15.75" customHeight="1"/>
    <row r="46746" ht="15.75" customHeight="1"/>
    <row r="46748" ht="15.75" customHeight="1"/>
    <row r="46750" ht="15.75" customHeight="1"/>
    <row r="46752" ht="15.75" customHeight="1"/>
    <row r="46754" ht="15.75" customHeight="1"/>
    <row r="46756" ht="15.75" customHeight="1"/>
    <row r="46758" ht="15.75" customHeight="1"/>
    <row r="46760" ht="15.75" customHeight="1"/>
    <row r="46762" ht="15.75" customHeight="1"/>
    <row r="46764" ht="15.75" customHeight="1"/>
    <row r="46766" ht="15.75" customHeight="1"/>
    <row r="46768" ht="15.75" customHeight="1"/>
    <row r="46770" ht="15.75" customHeight="1"/>
    <row r="46772" ht="15.75" customHeight="1"/>
    <row r="46774" ht="15.75" customHeight="1"/>
    <row r="46776" ht="15.75" customHeight="1"/>
    <row r="46778" ht="15.75" customHeight="1"/>
    <row r="46780" ht="15.75" customHeight="1"/>
    <row r="46782" ht="15.75" customHeight="1"/>
    <row r="46784" ht="15.75" customHeight="1"/>
    <row r="46786" ht="15.75" customHeight="1"/>
    <row r="46788" ht="15.75" customHeight="1"/>
    <row r="46790" ht="15.75" customHeight="1"/>
    <row r="46792" ht="15.75" customHeight="1"/>
    <row r="46794" ht="15.75" customHeight="1"/>
    <row r="46796" ht="15.75" customHeight="1"/>
    <row r="46798" ht="15.75" customHeight="1"/>
    <row r="46800" ht="15.75" customHeight="1"/>
    <row r="46802" ht="15.75" customHeight="1"/>
    <row r="46804" ht="15.75" customHeight="1"/>
    <row r="46806" ht="15.75" customHeight="1"/>
    <row r="46808" ht="15.75" customHeight="1"/>
    <row r="46810" ht="15.75" customHeight="1"/>
    <row r="46812" ht="15.75" customHeight="1"/>
    <row r="46814" ht="15.75" customHeight="1"/>
    <row r="46816" ht="15.75" customHeight="1"/>
    <row r="46818" ht="15.75" customHeight="1"/>
    <row r="46820" ht="15.75" customHeight="1"/>
    <row r="46822" ht="15.75" customHeight="1"/>
    <row r="46824" ht="15.75" customHeight="1"/>
    <row r="46826" ht="15.75" customHeight="1"/>
    <row r="46828" ht="15.75" customHeight="1"/>
    <row r="46830" ht="15.75" customHeight="1"/>
    <row r="46832" ht="15.75" customHeight="1"/>
    <row r="46834" ht="15.75" customHeight="1"/>
    <row r="46836" ht="15.75" customHeight="1"/>
    <row r="46838" ht="15.75" customHeight="1"/>
    <row r="46840" ht="15.75" customHeight="1"/>
    <row r="46842" ht="15.75" customHeight="1"/>
    <row r="46844" ht="15.75" customHeight="1"/>
    <row r="46846" ht="15.75" customHeight="1"/>
    <row r="46848" ht="15.75" customHeight="1"/>
    <row r="46850" ht="15.75" customHeight="1"/>
    <row r="46852" ht="15.75" customHeight="1"/>
    <row r="46854" ht="15.75" customHeight="1"/>
    <row r="46856" ht="15.75" customHeight="1"/>
    <row r="46858" ht="15.75" customHeight="1"/>
    <row r="46860" ht="15.75" customHeight="1"/>
    <row r="46862" ht="15.75" customHeight="1"/>
    <row r="46864" ht="15.75" customHeight="1"/>
    <row r="46866" ht="15.75" customHeight="1"/>
    <row r="46868" ht="15.75" customHeight="1"/>
    <row r="46870" ht="15.75" customHeight="1"/>
    <row r="46872" ht="15.75" customHeight="1"/>
    <row r="46874" ht="15.75" customHeight="1"/>
    <row r="46876" ht="15.75" customHeight="1"/>
    <row r="46878" ht="15.75" customHeight="1"/>
    <row r="46880" ht="15.75" customHeight="1"/>
    <row r="46882" ht="15.75" customHeight="1"/>
    <row r="46884" ht="15.75" customHeight="1"/>
    <row r="46886" ht="15.75" customHeight="1"/>
    <row r="46888" ht="15.75" customHeight="1"/>
    <row r="46890" ht="15.75" customHeight="1"/>
    <row r="46892" ht="15.75" customHeight="1"/>
    <row r="46894" ht="15.75" customHeight="1"/>
    <row r="46896" ht="15.75" customHeight="1"/>
    <row r="46898" ht="15.75" customHeight="1"/>
    <row r="46900" ht="15.75" customHeight="1"/>
    <row r="46902" ht="15.75" customHeight="1"/>
    <row r="46904" ht="15.75" customHeight="1"/>
    <row r="46906" ht="15.75" customHeight="1"/>
    <row r="46908" ht="15.75" customHeight="1"/>
    <row r="46910" ht="15.75" customHeight="1"/>
    <row r="46912" ht="15.75" customHeight="1"/>
    <row r="46914" ht="15.75" customHeight="1"/>
    <row r="46916" ht="15.75" customHeight="1"/>
    <row r="46918" ht="15.75" customHeight="1"/>
    <row r="46920" ht="15.75" customHeight="1"/>
    <row r="46922" ht="15.75" customHeight="1"/>
    <row r="46924" ht="15.75" customHeight="1"/>
    <row r="46926" ht="15.75" customHeight="1"/>
    <row r="46928" ht="15.75" customHeight="1"/>
    <row r="46930" ht="15.75" customHeight="1"/>
    <row r="46932" ht="15.75" customHeight="1"/>
    <row r="46934" ht="15.75" customHeight="1"/>
    <row r="46936" ht="15.75" customHeight="1"/>
    <row r="46938" ht="15.75" customHeight="1"/>
    <row r="46940" ht="15.75" customHeight="1"/>
    <row r="46942" ht="15.75" customHeight="1"/>
    <row r="46944" ht="15.75" customHeight="1"/>
    <row r="46946" ht="15.75" customHeight="1"/>
    <row r="46948" ht="15.75" customHeight="1"/>
    <row r="46950" ht="15.75" customHeight="1"/>
    <row r="46952" ht="15.75" customHeight="1"/>
    <row r="46954" ht="15.75" customHeight="1"/>
    <row r="46956" ht="15.75" customHeight="1"/>
    <row r="46958" ht="15.75" customHeight="1"/>
    <row r="46960" ht="15.75" customHeight="1"/>
    <row r="46962" ht="15.75" customHeight="1"/>
    <row r="46964" ht="15.75" customHeight="1"/>
    <row r="46966" ht="15.75" customHeight="1"/>
    <row r="46968" ht="15.75" customHeight="1"/>
    <row r="46970" ht="15.75" customHeight="1"/>
    <row r="46972" ht="15.75" customHeight="1"/>
    <row r="46974" ht="15.75" customHeight="1"/>
    <row r="46976" ht="15.75" customHeight="1"/>
    <row r="46978" ht="15.75" customHeight="1"/>
    <row r="46980" ht="15.75" customHeight="1"/>
    <row r="46982" ht="15.75" customHeight="1"/>
    <row r="46984" ht="15.75" customHeight="1"/>
    <row r="46986" ht="15.75" customHeight="1"/>
    <row r="46988" ht="15.75" customHeight="1"/>
    <row r="46990" ht="15.75" customHeight="1"/>
    <row r="46992" ht="15.75" customHeight="1"/>
    <row r="46994" ht="15.75" customHeight="1"/>
    <row r="46996" ht="15.75" customHeight="1"/>
    <row r="46998" ht="15.75" customHeight="1"/>
    <row r="47000" ht="15.75" customHeight="1"/>
    <row r="47002" ht="15.75" customHeight="1"/>
    <row r="47004" ht="15.75" customHeight="1"/>
    <row r="47006" ht="15.75" customHeight="1"/>
    <row r="47008" ht="15.75" customHeight="1"/>
    <row r="47010" ht="15.75" customHeight="1"/>
    <row r="47012" ht="15.75" customHeight="1"/>
    <row r="47014" ht="15.75" customHeight="1"/>
    <row r="47016" ht="15.75" customHeight="1"/>
    <row r="47018" ht="15.75" customHeight="1"/>
    <row r="47020" ht="15.75" customHeight="1"/>
    <row r="47022" ht="15.75" customHeight="1"/>
    <row r="47024" ht="15.75" customHeight="1"/>
    <row r="47026" ht="15.75" customHeight="1"/>
    <row r="47028" ht="15.75" customHeight="1"/>
    <row r="47030" ht="15.75" customHeight="1"/>
    <row r="47032" ht="15.75" customHeight="1"/>
    <row r="47034" ht="15.75" customHeight="1"/>
    <row r="47036" ht="15.75" customHeight="1"/>
    <row r="47038" ht="15.75" customHeight="1"/>
    <row r="47040" ht="15.75" customHeight="1"/>
    <row r="47042" ht="15.75" customHeight="1"/>
    <row r="47044" ht="15.75" customHeight="1"/>
    <row r="47046" ht="15.75" customHeight="1"/>
    <row r="47048" ht="15.75" customHeight="1"/>
    <row r="47050" ht="15.75" customHeight="1"/>
    <row r="47052" ht="15.75" customHeight="1"/>
    <row r="47054" ht="15.75" customHeight="1"/>
    <row r="47056" ht="15.75" customHeight="1"/>
    <row r="47058" ht="15.75" customHeight="1"/>
    <row r="47060" ht="15.75" customHeight="1"/>
    <row r="47062" ht="15.75" customHeight="1"/>
    <row r="47064" ht="15.75" customHeight="1"/>
    <row r="47066" ht="15.75" customHeight="1"/>
    <row r="47068" ht="15.75" customHeight="1"/>
    <row r="47070" ht="15.75" customHeight="1"/>
    <row r="47072" ht="15.75" customHeight="1"/>
    <row r="47074" ht="15.75" customHeight="1"/>
    <row r="47076" ht="15.75" customHeight="1"/>
    <row r="47078" ht="15.75" customHeight="1"/>
    <row r="47080" ht="15.75" customHeight="1"/>
    <row r="47082" ht="15.75" customHeight="1"/>
    <row r="47084" ht="15.75" customHeight="1"/>
    <row r="47086" ht="15.75" customHeight="1"/>
    <row r="47088" ht="15.75" customHeight="1"/>
    <row r="47090" ht="15.75" customHeight="1"/>
    <row r="47092" ht="15.75" customHeight="1"/>
    <row r="47094" ht="15.75" customHeight="1"/>
    <row r="47096" ht="15.75" customHeight="1"/>
    <row r="47098" ht="15.75" customHeight="1"/>
    <row r="47100" ht="15.75" customHeight="1"/>
    <row r="47102" ht="15.75" customHeight="1"/>
    <row r="47104" ht="15.75" customHeight="1"/>
    <row r="47106" ht="15.75" customHeight="1"/>
    <row r="47108" ht="15.75" customHeight="1"/>
    <row r="47110" ht="15.75" customHeight="1"/>
    <row r="47112" ht="15.75" customHeight="1"/>
    <row r="47114" ht="15.75" customHeight="1"/>
    <row r="47116" ht="15.75" customHeight="1"/>
    <row r="47118" ht="15.75" customHeight="1"/>
    <row r="47120" ht="15.75" customHeight="1"/>
    <row r="47122" ht="15.75" customHeight="1"/>
    <row r="47124" ht="15.75" customHeight="1"/>
    <row r="47126" ht="15.75" customHeight="1"/>
    <row r="47128" ht="15.75" customHeight="1"/>
    <row r="47130" ht="15.75" customHeight="1"/>
    <row r="47132" ht="15.75" customHeight="1"/>
    <row r="47134" ht="15.75" customHeight="1"/>
    <row r="47136" ht="15.75" customHeight="1"/>
    <row r="47138" ht="15.75" customHeight="1"/>
    <row r="47140" ht="15.75" customHeight="1"/>
    <row r="47142" ht="15.75" customHeight="1"/>
    <row r="47144" ht="15.75" customHeight="1"/>
    <row r="47146" ht="15.75" customHeight="1"/>
    <row r="47148" ht="15.75" customHeight="1"/>
    <row r="47150" ht="15.75" customHeight="1"/>
    <row r="47152" ht="15.75" customHeight="1"/>
    <row r="47154" ht="15.75" customHeight="1"/>
    <row r="47156" ht="15.75" customHeight="1"/>
    <row r="47158" ht="15.75" customHeight="1"/>
    <row r="47160" ht="15.75" customHeight="1"/>
    <row r="47162" ht="15.75" customHeight="1"/>
    <row r="47164" ht="15.75" customHeight="1"/>
    <row r="47166" ht="15.75" customHeight="1"/>
    <row r="47168" ht="15.75" customHeight="1"/>
    <row r="47170" ht="15.75" customHeight="1"/>
    <row r="47172" ht="15.75" customHeight="1"/>
    <row r="47174" ht="15.75" customHeight="1"/>
    <row r="47176" ht="15.75" customHeight="1"/>
    <row r="47178" ht="15.75" customHeight="1"/>
    <row r="47180" ht="15.75" customHeight="1"/>
    <row r="47182" ht="15.75" customHeight="1"/>
    <row r="47184" ht="15.75" customHeight="1"/>
    <row r="47186" ht="15.75" customHeight="1"/>
    <row r="47188" ht="15.75" customHeight="1"/>
    <row r="47190" ht="15.75" customHeight="1"/>
    <row r="47192" ht="15.75" customHeight="1"/>
    <row r="47194" ht="15.75" customHeight="1"/>
    <row r="47196" ht="15.75" customHeight="1"/>
    <row r="47198" ht="15.75" customHeight="1"/>
    <row r="47200" ht="15.75" customHeight="1"/>
    <row r="47202" ht="15.75" customHeight="1"/>
    <row r="47204" ht="15.75" customHeight="1"/>
    <row r="47206" ht="15.75" customHeight="1"/>
    <row r="47208" ht="15.75" customHeight="1"/>
    <row r="47210" ht="15.75" customHeight="1"/>
    <row r="47212" ht="15.75" customHeight="1"/>
    <row r="47214" ht="15.75" customHeight="1"/>
    <row r="47216" ht="15.75" customHeight="1"/>
    <row r="47218" ht="15.75" customHeight="1"/>
    <row r="47220" ht="15.75" customHeight="1"/>
    <row r="47222" ht="15.75" customHeight="1"/>
    <row r="47224" ht="15.75" customHeight="1"/>
    <row r="47226" ht="15.75" customHeight="1"/>
    <row r="47228" ht="15.75" customHeight="1"/>
    <row r="47230" ht="15.75" customHeight="1"/>
    <row r="47232" ht="15.75" customHeight="1"/>
    <row r="47234" ht="15.75" customHeight="1"/>
    <row r="47236" ht="15.75" customHeight="1"/>
    <row r="47238" ht="15.75" customHeight="1"/>
    <row r="47240" ht="15.75" customHeight="1"/>
    <row r="47242" ht="15.75" customHeight="1"/>
    <row r="47244" ht="15.75" customHeight="1"/>
    <row r="47246" ht="15.75" customHeight="1"/>
    <row r="47248" ht="15.75" customHeight="1"/>
    <row r="47250" ht="15.75" customHeight="1"/>
    <row r="47252" ht="15.75" customHeight="1"/>
    <row r="47254" ht="15.75" customHeight="1"/>
    <row r="47256" ht="15.75" customHeight="1"/>
    <row r="47258" ht="15.75" customHeight="1"/>
    <row r="47260" ht="15.75" customHeight="1"/>
    <row r="47262" ht="15.75" customHeight="1"/>
    <row r="47264" ht="15.75" customHeight="1"/>
    <row r="47266" ht="15.75" customHeight="1"/>
    <row r="47268" ht="15.75" customHeight="1"/>
    <row r="47270" ht="15.75" customHeight="1"/>
    <row r="47272" ht="15.75" customHeight="1"/>
    <row r="47274" ht="15.75" customHeight="1"/>
    <row r="47276" ht="15.75" customHeight="1"/>
    <row r="47278" ht="15.75" customHeight="1"/>
    <row r="47280" ht="15.75" customHeight="1"/>
    <row r="47282" ht="15.75" customHeight="1"/>
    <row r="47284" ht="15.75" customHeight="1"/>
    <row r="47286" ht="15.75" customHeight="1"/>
    <row r="47288" ht="15.75" customHeight="1"/>
    <row r="47290" ht="15.75" customHeight="1"/>
    <row r="47292" ht="15.75" customHeight="1"/>
    <row r="47294" ht="15.75" customHeight="1"/>
    <row r="47296" ht="15.75" customHeight="1"/>
    <row r="47298" ht="15.75" customHeight="1"/>
    <row r="47300" ht="15.75" customHeight="1"/>
    <row r="47302" ht="15.75" customHeight="1"/>
    <row r="47304" ht="15.75" customHeight="1"/>
    <row r="47306" ht="15.75" customHeight="1"/>
    <row r="47308" ht="15.75" customHeight="1"/>
    <row r="47310" ht="15.75" customHeight="1"/>
    <row r="47312" ht="15.75" customHeight="1"/>
    <row r="47314" ht="15.75" customHeight="1"/>
    <row r="47316" ht="15.75" customHeight="1"/>
    <row r="47318" ht="15.75" customHeight="1"/>
    <row r="47320" ht="15.75" customHeight="1"/>
    <row r="47322" ht="15.75" customHeight="1"/>
    <row r="47324" ht="15.75" customHeight="1"/>
    <row r="47326" ht="15.75" customHeight="1"/>
    <row r="47328" ht="15.75" customHeight="1"/>
    <row r="47330" ht="15.75" customHeight="1"/>
    <row r="47332" ht="15.75" customHeight="1"/>
    <row r="47334" ht="15.75" customHeight="1"/>
    <row r="47336" ht="15.75" customHeight="1"/>
    <row r="47338" ht="15.75" customHeight="1"/>
    <row r="47340" ht="15.75" customHeight="1"/>
    <row r="47342" ht="15.75" customHeight="1"/>
    <row r="47344" ht="15.75" customHeight="1"/>
    <row r="47346" ht="15.75" customHeight="1"/>
    <row r="47348" ht="15.75" customHeight="1"/>
    <row r="47350" ht="15.75" customHeight="1"/>
    <row r="47352" ht="15.75" customHeight="1"/>
    <row r="47354" ht="15.75" customHeight="1"/>
    <row r="47356" ht="15.75" customHeight="1"/>
    <row r="47358" ht="15.75" customHeight="1"/>
    <row r="47360" ht="15.75" customHeight="1"/>
    <row r="47362" ht="15.75" customHeight="1"/>
    <row r="47364" ht="15.75" customHeight="1"/>
    <row r="47366" ht="15.75" customHeight="1"/>
    <row r="47368" ht="15.75" customHeight="1"/>
    <row r="47370" ht="15.75" customHeight="1"/>
    <row r="47372" ht="15.75" customHeight="1"/>
    <row r="47374" ht="15.75" customHeight="1"/>
    <row r="47376" ht="15.75" customHeight="1"/>
    <row r="47378" ht="15.75" customHeight="1"/>
    <row r="47380" ht="15.75" customHeight="1"/>
    <row r="47382" ht="15.75" customHeight="1"/>
    <row r="47384" ht="15.75" customHeight="1"/>
    <row r="47386" ht="15.75" customHeight="1"/>
    <row r="47388" ht="15.75" customHeight="1"/>
    <row r="47390" ht="15.75" customHeight="1"/>
    <row r="47392" ht="15.75" customHeight="1"/>
    <row r="47394" ht="15.75" customHeight="1"/>
    <row r="47396" ht="15.75" customHeight="1"/>
    <row r="47398" ht="15.75" customHeight="1"/>
    <row r="47400" ht="15.75" customHeight="1"/>
    <row r="47402" ht="15.75" customHeight="1"/>
    <row r="47404" ht="15.75" customHeight="1"/>
    <row r="47406" ht="15.75" customHeight="1"/>
    <row r="47408" ht="15.75" customHeight="1"/>
    <row r="47410" ht="15.75" customHeight="1"/>
    <row r="47412" ht="15.75" customHeight="1"/>
    <row r="47414" ht="15.75" customHeight="1"/>
    <row r="47416" ht="15.75" customHeight="1"/>
    <row r="47418" ht="15.75" customHeight="1"/>
    <row r="47420" ht="15.75" customHeight="1"/>
    <row r="47422" ht="15.75" customHeight="1"/>
    <row r="47424" ht="15.75" customHeight="1"/>
    <row r="47426" ht="15.75" customHeight="1"/>
    <row r="47428" ht="15.75" customHeight="1"/>
    <row r="47430" ht="15.75" customHeight="1"/>
    <row r="47432" ht="15.75" customHeight="1"/>
    <row r="47434" ht="15.75" customHeight="1"/>
    <row r="47436" ht="15.75" customHeight="1"/>
    <row r="47438" ht="15.75" customHeight="1"/>
    <row r="47440" ht="15.75" customHeight="1"/>
    <row r="47442" ht="15.75" customHeight="1"/>
    <row r="47444" ht="15.75" customHeight="1"/>
    <row r="47446" ht="15.75" customHeight="1"/>
    <row r="47448" ht="15.75" customHeight="1"/>
    <row r="47450" ht="15.75" customHeight="1"/>
    <row r="47452" ht="15.75" customHeight="1"/>
    <row r="47454" ht="15.75" customHeight="1"/>
    <row r="47456" ht="15.75" customHeight="1"/>
    <row r="47458" ht="15.75" customHeight="1"/>
    <row r="47460" ht="15.75" customHeight="1"/>
    <row r="47462" ht="15.75" customHeight="1"/>
    <row r="47464" ht="15.75" customHeight="1"/>
    <row r="47466" ht="15.75" customHeight="1"/>
    <row r="47468" ht="15.75" customHeight="1"/>
    <row r="47470" ht="15.75" customHeight="1"/>
    <row r="47472" ht="15.75" customHeight="1"/>
    <row r="47474" ht="15.75" customHeight="1"/>
    <row r="47476" ht="15.75" customHeight="1"/>
    <row r="47478" ht="15.75" customHeight="1"/>
    <row r="47480" ht="15.75" customHeight="1"/>
    <row r="47482" ht="15.75" customHeight="1"/>
    <row r="47484" ht="15.75" customHeight="1"/>
    <row r="47486" ht="15.75" customHeight="1"/>
    <row r="47488" ht="15.75" customHeight="1"/>
    <row r="47490" ht="15.75" customHeight="1"/>
    <row r="47492" ht="15.75" customHeight="1"/>
    <row r="47494" ht="15.75" customHeight="1"/>
    <row r="47496" ht="15.75" customHeight="1"/>
    <row r="47498" ht="15.75" customHeight="1"/>
    <row r="47500" ht="15.75" customHeight="1"/>
    <row r="47502" ht="15.75" customHeight="1"/>
    <row r="47504" ht="15.75" customHeight="1"/>
    <row r="47506" ht="15.75" customHeight="1"/>
    <row r="47508" ht="15.75" customHeight="1"/>
    <row r="47510" ht="15.75" customHeight="1"/>
    <row r="47512" ht="15.75" customHeight="1"/>
    <row r="47514" ht="15.75" customHeight="1"/>
    <row r="47516" ht="15.75" customHeight="1"/>
    <row r="47518" ht="15.75" customHeight="1"/>
    <row r="47520" ht="15.75" customHeight="1"/>
    <row r="47522" ht="15.75" customHeight="1"/>
    <row r="47524" ht="15.75" customHeight="1"/>
    <row r="47526" ht="15.75" customHeight="1"/>
    <row r="47528" ht="15.75" customHeight="1"/>
    <row r="47530" ht="15.75" customHeight="1"/>
    <row r="47532" ht="15.75" customHeight="1"/>
    <row r="47534" ht="15.75" customHeight="1"/>
    <row r="47536" ht="15.75" customHeight="1"/>
    <row r="47538" ht="15.75" customHeight="1"/>
    <row r="47540" ht="15.75" customHeight="1"/>
    <row r="47542" ht="15.75" customHeight="1"/>
    <row r="47544" ht="15.75" customHeight="1"/>
    <row r="47546" ht="15.75" customHeight="1"/>
    <row r="47548" ht="15.75" customHeight="1"/>
    <row r="47550" ht="15.75" customHeight="1"/>
    <row r="47552" ht="15.75" customHeight="1"/>
    <row r="47554" ht="15.75" customHeight="1"/>
    <row r="47556" ht="15.75" customHeight="1"/>
    <row r="47558" ht="15.75" customHeight="1"/>
    <row r="47560" ht="15.75" customHeight="1"/>
    <row r="47562" ht="15.75" customHeight="1"/>
    <row r="47564" ht="15.75" customHeight="1"/>
    <row r="47566" ht="15.75" customHeight="1"/>
    <row r="47568" ht="15.75" customHeight="1"/>
    <row r="47570" ht="15.75" customHeight="1"/>
    <row r="47572" ht="15.75" customHeight="1"/>
    <row r="47574" ht="15.75" customHeight="1"/>
    <row r="47576" ht="15.75" customHeight="1"/>
    <row r="47578" ht="15.75" customHeight="1"/>
    <row r="47580" ht="15.75" customHeight="1"/>
    <row r="47582" ht="15.75" customHeight="1"/>
    <row r="47584" ht="15.75" customHeight="1"/>
    <row r="47586" ht="15.75" customHeight="1"/>
    <row r="47588" ht="15.75" customHeight="1"/>
    <row r="47590" ht="15.75" customHeight="1"/>
    <row r="47592" ht="15.75" customHeight="1"/>
    <row r="47594" ht="15.75" customHeight="1"/>
    <row r="47596" ht="15.75" customHeight="1"/>
    <row r="47598" ht="15.75" customHeight="1"/>
    <row r="47600" ht="15.75" customHeight="1"/>
    <row r="47602" ht="15.75" customHeight="1"/>
    <row r="47604" ht="15.75" customHeight="1"/>
    <row r="47606" ht="15.75" customHeight="1"/>
    <row r="47608" ht="15.75" customHeight="1"/>
    <row r="47610" ht="15.75" customHeight="1"/>
    <row r="47612" ht="15.75" customHeight="1"/>
    <row r="47614" ht="15.75" customHeight="1"/>
    <row r="47616" ht="15.75" customHeight="1"/>
    <row r="47618" ht="15.75" customHeight="1"/>
    <row r="47620" ht="15.75" customHeight="1"/>
    <row r="47622" ht="15.75" customHeight="1"/>
    <row r="47624" ht="15.75" customHeight="1"/>
    <row r="47626" ht="15.75" customHeight="1"/>
    <row r="47628" ht="15.75" customHeight="1"/>
    <row r="47630" ht="15.75" customHeight="1"/>
    <row r="47632" ht="15.75" customHeight="1"/>
    <row r="47634" ht="15.75" customHeight="1"/>
    <row r="47636" ht="15.75" customHeight="1"/>
    <row r="47638" ht="15.75" customHeight="1"/>
    <row r="47640" ht="15.75" customHeight="1"/>
    <row r="47642" ht="15.75" customHeight="1"/>
    <row r="47644" ht="15.75" customHeight="1"/>
    <row r="47646" ht="15.75" customHeight="1"/>
    <row r="47648" ht="15.75" customHeight="1"/>
    <row r="47650" ht="15.75" customHeight="1"/>
    <row r="47652" ht="15.75" customHeight="1"/>
    <row r="47654" ht="15.75" customHeight="1"/>
    <row r="47656" ht="15.75" customHeight="1"/>
    <row r="47658" ht="15.75" customHeight="1"/>
    <row r="47660" ht="15.75" customHeight="1"/>
    <row r="47662" ht="15.75" customHeight="1"/>
    <row r="47664" ht="15.75" customHeight="1"/>
    <row r="47666" ht="15.75" customHeight="1"/>
    <row r="47668" ht="15.75" customHeight="1"/>
    <row r="47670" ht="15.75" customHeight="1"/>
    <row r="47672" ht="15.75" customHeight="1"/>
    <row r="47674" ht="15.75" customHeight="1"/>
    <row r="47676" ht="15.75" customHeight="1"/>
    <row r="47678" ht="15.75" customHeight="1"/>
    <row r="47680" ht="15.75" customHeight="1"/>
    <row r="47682" ht="15.75" customHeight="1"/>
    <row r="47684" ht="15.75" customHeight="1"/>
    <row r="47686" ht="15.75" customHeight="1"/>
    <row r="47688" ht="15.75" customHeight="1"/>
    <row r="47690" ht="15.75" customHeight="1"/>
    <row r="47692" ht="15.75" customHeight="1"/>
    <row r="47694" ht="15.75" customHeight="1"/>
    <row r="47696" ht="15.75" customHeight="1"/>
    <row r="47698" ht="15.75" customHeight="1"/>
    <row r="47700" ht="15.75" customHeight="1"/>
    <row r="47702" ht="15.75" customHeight="1"/>
    <row r="47704" ht="15.75" customHeight="1"/>
    <row r="47706" ht="15.75" customHeight="1"/>
    <row r="47708" ht="15.75" customHeight="1"/>
    <row r="47710" ht="15.75" customHeight="1"/>
    <row r="47712" ht="15.75" customHeight="1"/>
    <row r="47714" ht="15.75" customHeight="1"/>
    <row r="47716" ht="15.75" customHeight="1"/>
    <row r="47718" ht="15.75" customHeight="1"/>
    <row r="47720" ht="15.75" customHeight="1"/>
    <row r="47722" ht="15.75" customHeight="1"/>
    <row r="47724" ht="15.75" customHeight="1"/>
    <row r="47726" ht="15.75" customHeight="1"/>
    <row r="47728" ht="15.75" customHeight="1"/>
    <row r="47730" ht="15.75" customHeight="1"/>
    <row r="47732" ht="15.75" customHeight="1"/>
    <row r="47734" ht="15.75" customHeight="1"/>
    <row r="47736" ht="15.75" customHeight="1"/>
    <row r="47738" ht="15.75" customHeight="1"/>
    <row r="47740" ht="15.75" customHeight="1"/>
    <row r="47742" ht="15.75" customHeight="1"/>
    <row r="47744" ht="15.75" customHeight="1"/>
    <row r="47746" ht="15.75" customHeight="1"/>
    <row r="47748" ht="15.75" customHeight="1"/>
    <row r="47750" ht="15.75" customHeight="1"/>
    <row r="47752" ht="15.75" customHeight="1"/>
    <row r="47754" ht="15.75" customHeight="1"/>
    <row r="47756" ht="15.75" customHeight="1"/>
    <row r="47758" ht="15.75" customHeight="1"/>
    <row r="47760" ht="15.75" customHeight="1"/>
    <row r="47762" ht="15.75" customHeight="1"/>
    <row r="47764" ht="15.75" customHeight="1"/>
    <row r="47766" ht="15.75" customHeight="1"/>
    <row r="47768" ht="15.75" customHeight="1"/>
    <row r="47770" ht="15.75" customHeight="1"/>
    <row r="47772" ht="15.75" customHeight="1"/>
    <row r="47774" ht="15.75" customHeight="1"/>
    <row r="47776" ht="15.75" customHeight="1"/>
    <row r="47778" ht="15.75" customHeight="1"/>
    <row r="47780" ht="15.75" customHeight="1"/>
    <row r="47782" ht="15.75" customHeight="1"/>
    <row r="47784" ht="15.75" customHeight="1"/>
    <row r="47786" ht="15.75" customHeight="1"/>
    <row r="47788" ht="15.75" customHeight="1"/>
    <row r="47790" ht="15.75" customHeight="1"/>
    <row r="47792" ht="15.75" customHeight="1"/>
    <row r="47794" ht="15.75" customHeight="1"/>
    <row r="47796" ht="15.75" customHeight="1"/>
    <row r="47798" ht="15.75" customHeight="1"/>
    <row r="47800" ht="15.75" customHeight="1"/>
    <row r="47802" ht="15.75" customHeight="1"/>
    <row r="47804" ht="15.75" customHeight="1"/>
    <row r="47806" ht="15.75" customHeight="1"/>
    <row r="47808" ht="15.75" customHeight="1"/>
    <row r="47810" ht="15.75" customHeight="1"/>
    <row r="47812" ht="15.75" customHeight="1"/>
    <row r="47814" ht="15.75" customHeight="1"/>
    <row r="47816" ht="15.75" customHeight="1"/>
    <row r="47818" ht="15.75" customHeight="1"/>
    <row r="47820" ht="15.75" customHeight="1"/>
    <row r="47822" ht="15.75" customHeight="1"/>
    <row r="47824" ht="15.75" customHeight="1"/>
    <row r="47826" ht="15.75" customHeight="1"/>
    <row r="47828" ht="15.75" customHeight="1"/>
    <row r="47830" ht="15.75" customHeight="1"/>
    <row r="47832" ht="15.75" customHeight="1"/>
    <row r="47834" ht="15.75" customHeight="1"/>
    <row r="47836" ht="15.75" customHeight="1"/>
    <row r="47838" ht="15.75" customHeight="1"/>
    <row r="47840" ht="15.75" customHeight="1"/>
    <row r="47842" ht="15.75" customHeight="1"/>
    <row r="47844" ht="15.75" customHeight="1"/>
    <row r="47846" ht="15.75" customHeight="1"/>
    <row r="47848" ht="15.75" customHeight="1"/>
    <row r="47850" ht="15.75" customHeight="1"/>
    <row r="47852" ht="15.75" customHeight="1"/>
    <row r="47854" ht="15.75" customHeight="1"/>
    <row r="47856" ht="15.75" customHeight="1"/>
    <row r="47858" ht="15.75" customHeight="1"/>
    <row r="47860" ht="15.75" customHeight="1"/>
    <row r="47862" ht="15.75" customHeight="1"/>
    <row r="47864" ht="15.75" customHeight="1"/>
    <row r="47866" ht="15.75" customHeight="1"/>
    <row r="47868" ht="15.75" customHeight="1"/>
    <row r="47870" ht="15.75" customHeight="1"/>
    <row r="47872" ht="15.75" customHeight="1"/>
    <row r="47874" ht="15.75" customHeight="1"/>
    <row r="47876" ht="15.75" customHeight="1"/>
    <row r="47878" ht="15.75" customHeight="1"/>
    <row r="47880" ht="15.75" customHeight="1"/>
    <row r="47882" ht="15.75" customHeight="1"/>
    <row r="47884" ht="15.75" customHeight="1"/>
    <row r="47886" ht="15.75" customHeight="1"/>
    <row r="47888" ht="15.75" customHeight="1"/>
    <row r="47890" ht="15.75" customHeight="1"/>
    <row r="47892" ht="15.75" customHeight="1"/>
    <row r="47894" ht="15.75" customHeight="1"/>
    <row r="47896" ht="15.75" customHeight="1"/>
    <row r="47898" ht="15.75" customHeight="1"/>
    <row r="47900" ht="15.75" customHeight="1"/>
    <row r="47902" ht="15.75" customHeight="1"/>
    <row r="47904" ht="15.75" customHeight="1"/>
    <row r="47906" ht="15.75" customHeight="1"/>
    <row r="47908" ht="15.75" customHeight="1"/>
    <row r="47910" ht="15.75" customHeight="1"/>
    <row r="47912" ht="15.75" customHeight="1"/>
    <row r="47914" ht="15.75" customHeight="1"/>
    <row r="47916" ht="15.75" customHeight="1"/>
    <row r="47918" ht="15.75" customHeight="1"/>
    <row r="47920" ht="15.75" customHeight="1"/>
    <row r="47922" ht="15.75" customHeight="1"/>
    <row r="47924" ht="15.75" customHeight="1"/>
    <row r="47926" ht="15.75" customHeight="1"/>
    <row r="47928" ht="15.75" customHeight="1"/>
    <row r="47930" ht="15.75" customHeight="1"/>
    <row r="47932" ht="15.75" customHeight="1"/>
    <row r="47934" ht="15.75" customHeight="1"/>
    <row r="47936" ht="15.75" customHeight="1"/>
    <row r="47938" ht="15.75" customHeight="1"/>
    <row r="47940" ht="15.75" customHeight="1"/>
    <row r="47942" ht="15.75" customHeight="1"/>
    <row r="47944" ht="15.75" customHeight="1"/>
    <row r="47946" ht="15.75" customHeight="1"/>
    <row r="47948" ht="15.75" customHeight="1"/>
    <row r="47950" ht="15.75" customHeight="1"/>
    <row r="47952" ht="15.75" customHeight="1"/>
    <row r="47954" ht="15.75" customHeight="1"/>
    <row r="47956" ht="15.75" customHeight="1"/>
    <row r="47958" ht="15.75" customHeight="1"/>
    <row r="47960" ht="15.75" customHeight="1"/>
    <row r="47962" ht="15.75" customHeight="1"/>
    <row r="47964" ht="15.75" customHeight="1"/>
    <row r="47966" ht="15.75" customHeight="1"/>
    <row r="47968" ht="15.75" customHeight="1"/>
    <row r="47970" ht="15.75" customHeight="1"/>
    <row r="47972" ht="15.75" customHeight="1"/>
    <row r="47974" ht="15.75" customHeight="1"/>
    <row r="47976" ht="15.75" customHeight="1"/>
    <row r="47978" ht="15.75" customHeight="1"/>
    <row r="47980" ht="15.75" customHeight="1"/>
    <row r="47982" ht="15.75" customHeight="1"/>
    <row r="47984" ht="15.75" customHeight="1"/>
    <row r="47986" ht="15.75" customHeight="1"/>
    <row r="47988" ht="15.75" customHeight="1"/>
    <row r="47990" ht="15.75" customHeight="1"/>
    <row r="47992" ht="15.75" customHeight="1"/>
    <row r="47994" ht="15.75" customHeight="1"/>
    <row r="47996" ht="15.75" customHeight="1"/>
    <row r="47998" ht="15.75" customHeight="1"/>
    <row r="48000" ht="15.75" customHeight="1"/>
    <row r="48002" ht="15.75" customHeight="1"/>
    <row r="48004" ht="15.75" customHeight="1"/>
    <row r="48006" ht="15.75" customHeight="1"/>
    <row r="48008" ht="15.75" customHeight="1"/>
    <row r="48010" ht="15.75" customHeight="1"/>
    <row r="48012" ht="15.75" customHeight="1"/>
    <row r="48014" ht="15.75" customHeight="1"/>
    <row r="48016" ht="15.75" customHeight="1"/>
    <row r="48018" ht="15.75" customHeight="1"/>
    <row r="48020" ht="15.75" customHeight="1"/>
    <row r="48022" ht="15.75" customHeight="1"/>
    <row r="48024" ht="15.75" customHeight="1"/>
    <row r="48026" ht="15.75" customHeight="1"/>
    <row r="48028" ht="15.75" customHeight="1"/>
    <row r="48030" ht="15.75" customHeight="1"/>
    <row r="48032" ht="15.75" customHeight="1"/>
    <row r="48034" ht="15.75" customHeight="1"/>
    <row r="48036" ht="15.75" customHeight="1"/>
    <row r="48038" ht="15.75" customHeight="1"/>
    <row r="48040" ht="15.75" customHeight="1"/>
    <row r="48042" ht="15.75" customHeight="1"/>
    <row r="48044" ht="15.75" customHeight="1"/>
    <row r="48046" ht="15.75" customHeight="1"/>
    <row r="48048" ht="15.75" customHeight="1"/>
    <row r="48050" ht="15.75" customHeight="1"/>
    <row r="48052" ht="15.75" customHeight="1"/>
    <row r="48054" ht="15.75" customHeight="1"/>
    <row r="48056" ht="15.75" customHeight="1"/>
    <row r="48058" ht="15.75" customHeight="1"/>
    <row r="48060" ht="15.75" customHeight="1"/>
    <row r="48062" ht="15.75" customHeight="1"/>
    <row r="48064" ht="15.75" customHeight="1"/>
    <row r="48066" ht="15.75" customHeight="1"/>
    <row r="48068" ht="15.75" customHeight="1"/>
    <row r="48070" ht="15.75" customHeight="1"/>
    <row r="48072" ht="15.75" customHeight="1"/>
    <row r="48074" ht="15.75" customHeight="1"/>
    <row r="48076" ht="15.75" customHeight="1"/>
    <row r="48078" ht="15.75" customHeight="1"/>
    <row r="48080" ht="15.75" customHeight="1"/>
    <row r="48082" ht="15.75" customHeight="1"/>
    <row r="48084" ht="15.75" customHeight="1"/>
    <row r="48086" ht="15.75" customHeight="1"/>
    <row r="48088" ht="15.75" customHeight="1"/>
    <row r="48090" ht="15.75" customHeight="1"/>
    <row r="48092" ht="15.75" customHeight="1"/>
    <row r="48094" ht="15.75" customHeight="1"/>
    <row r="48096" ht="15.75" customHeight="1"/>
    <row r="48098" ht="15.75" customHeight="1"/>
    <row r="48100" ht="15.75" customHeight="1"/>
    <row r="48102" ht="15.75" customHeight="1"/>
    <row r="48104" ht="15.75" customHeight="1"/>
    <row r="48106" ht="15.75" customHeight="1"/>
    <row r="48108" ht="15.75" customHeight="1"/>
    <row r="48110" ht="15.75" customHeight="1"/>
    <row r="48112" ht="15.75" customHeight="1"/>
    <row r="48114" ht="15.75" customHeight="1"/>
    <row r="48116" ht="15.75" customHeight="1"/>
    <row r="48118" ht="15.75" customHeight="1"/>
    <row r="48120" ht="15.75" customHeight="1"/>
    <row r="48122" ht="15.75" customHeight="1"/>
    <row r="48124" ht="15.75" customHeight="1"/>
    <row r="48126" ht="15.75" customHeight="1"/>
    <row r="48128" ht="15.75" customHeight="1"/>
    <row r="48130" ht="15.75" customHeight="1"/>
    <row r="48132" ht="15.75" customHeight="1"/>
    <row r="48134" ht="15.75" customHeight="1"/>
    <row r="48136" ht="15.75" customHeight="1"/>
    <row r="48138" ht="15.75" customHeight="1"/>
    <row r="48140" ht="15.75" customHeight="1"/>
    <row r="48142" ht="15.75" customHeight="1"/>
    <row r="48144" ht="15.75" customHeight="1"/>
    <row r="48146" ht="15.75" customHeight="1"/>
    <row r="48148" ht="15.75" customHeight="1"/>
    <row r="48150" ht="15.75" customHeight="1"/>
    <row r="48152" ht="15.75" customHeight="1"/>
    <row r="48154" ht="15.75" customHeight="1"/>
    <row r="48156" ht="15.75" customHeight="1"/>
    <row r="48158" ht="15.75" customHeight="1"/>
    <row r="48160" ht="15.75" customHeight="1"/>
    <row r="48162" ht="15.75" customHeight="1"/>
    <row r="48164" ht="15.75" customHeight="1"/>
    <row r="48166" ht="15.75" customHeight="1"/>
    <row r="48168" ht="15.75" customHeight="1"/>
    <row r="48170" ht="15.75" customHeight="1"/>
    <row r="48172" ht="15.75" customHeight="1"/>
    <row r="48174" ht="15.75" customHeight="1"/>
    <row r="48176" ht="15.75" customHeight="1"/>
    <row r="48178" ht="15.75" customHeight="1"/>
    <row r="48180" ht="15.75" customHeight="1"/>
    <row r="48182" ht="15.75" customHeight="1"/>
    <row r="48184" ht="15.75" customHeight="1"/>
    <row r="48186" ht="15.75" customHeight="1"/>
    <row r="48188" ht="15.75" customHeight="1"/>
    <row r="48190" ht="15.75" customHeight="1"/>
    <row r="48192" ht="15.75" customHeight="1"/>
    <row r="48194" ht="15.75" customHeight="1"/>
    <row r="48196" ht="15.75" customHeight="1"/>
    <row r="48198" ht="15.75" customHeight="1"/>
    <row r="48200" ht="15.75" customHeight="1"/>
    <row r="48202" ht="15.75" customHeight="1"/>
    <row r="48204" ht="15.75" customHeight="1"/>
    <row r="48206" ht="15.75" customHeight="1"/>
    <row r="48208" ht="15.75" customHeight="1"/>
    <row r="48210" ht="15.75" customHeight="1"/>
    <row r="48212" ht="15.75" customHeight="1"/>
    <row r="48214" ht="15.75" customHeight="1"/>
    <row r="48216" ht="15.75" customHeight="1"/>
    <row r="48218" ht="15.75" customHeight="1"/>
    <row r="48220" ht="15.75" customHeight="1"/>
    <row r="48222" ht="15.75" customHeight="1"/>
    <row r="48224" ht="15.75" customHeight="1"/>
    <row r="48226" ht="15.75" customHeight="1"/>
    <row r="48228" ht="15.75" customHeight="1"/>
    <row r="48230" ht="15.75" customHeight="1"/>
    <row r="48232" ht="15.75" customHeight="1"/>
    <row r="48234" ht="15.75" customHeight="1"/>
    <row r="48236" ht="15.75" customHeight="1"/>
    <row r="48238" ht="15.75" customHeight="1"/>
    <row r="48240" ht="15.75" customHeight="1"/>
    <row r="48242" ht="15.75" customHeight="1"/>
    <row r="48244" ht="15.75" customHeight="1"/>
    <row r="48246" ht="15.75" customHeight="1"/>
    <row r="48248" ht="15.75" customHeight="1"/>
    <row r="48250" ht="15.75" customHeight="1"/>
    <row r="48252" ht="15.75" customHeight="1"/>
    <row r="48254" ht="15.75" customHeight="1"/>
    <row r="48256" ht="15.75" customHeight="1"/>
    <row r="48258" ht="15.75" customHeight="1"/>
    <row r="48260" ht="15.75" customHeight="1"/>
    <row r="48262" ht="15.75" customHeight="1"/>
    <row r="48264" ht="15.75" customHeight="1"/>
    <row r="48266" ht="15.75" customHeight="1"/>
    <row r="48268" ht="15.75" customHeight="1"/>
    <row r="48270" ht="15.75" customHeight="1"/>
    <row r="48272" ht="15.75" customHeight="1"/>
    <row r="48274" ht="15.75" customHeight="1"/>
    <row r="48276" ht="15.75" customHeight="1"/>
    <row r="48278" ht="15.75" customHeight="1"/>
    <row r="48280" ht="15.75" customHeight="1"/>
    <row r="48282" ht="15.75" customHeight="1"/>
    <row r="48284" ht="15.75" customHeight="1"/>
    <row r="48286" ht="15.75" customHeight="1"/>
    <row r="48288" ht="15.75" customHeight="1"/>
    <row r="48290" ht="15.75" customHeight="1"/>
    <row r="48292" ht="15.75" customHeight="1"/>
    <row r="48294" ht="15.75" customHeight="1"/>
    <row r="48296" ht="15.75" customHeight="1"/>
    <row r="48298" ht="15.75" customHeight="1"/>
    <row r="48300" ht="15.75" customHeight="1"/>
    <row r="48302" ht="15.75" customHeight="1"/>
    <row r="48304" ht="15.75" customHeight="1"/>
    <row r="48306" ht="15.75" customHeight="1"/>
    <row r="48308" ht="15.75" customHeight="1"/>
    <row r="48310" ht="15.75" customHeight="1"/>
    <row r="48312" ht="15.75" customHeight="1"/>
    <row r="48314" ht="15.75" customHeight="1"/>
    <row r="48316" ht="15.75" customHeight="1"/>
    <row r="48318" ht="15.75" customHeight="1"/>
    <row r="48320" ht="15.75" customHeight="1"/>
    <row r="48322" ht="15.75" customHeight="1"/>
    <row r="48324" ht="15.75" customHeight="1"/>
    <row r="48326" ht="15.75" customHeight="1"/>
    <row r="48328" ht="15.75" customHeight="1"/>
    <row r="48330" ht="15.75" customHeight="1"/>
    <row r="48332" ht="15.75" customHeight="1"/>
    <row r="48334" ht="15.75" customHeight="1"/>
    <row r="48336" ht="15.75" customHeight="1"/>
    <row r="48338" ht="15.75" customHeight="1"/>
    <row r="48340" ht="15.75" customHeight="1"/>
    <row r="48342" ht="15.75" customHeight="1"/>
    <row r="48344" ht="15.75" customHeight="1"/>
    <row r="48346" ht="15.75" customHeight="1"/>
    <row r="48348" ht="15.75" customHeight="1"/>
    <row r="48350" ht="15.75" customHeight="1"/>
    <row r="48352" ht="15.75" customHeight="1"/>
    <row r="48354" ht="15.75" customHeight="1"/>
    <row r="48356" ht="15.75" customHeight="1"/>
    <row r="48358" ht="15.75" customHeight="1"/>
    <row r="48360" ht="15.75" customHeight="1"/>
    <row r="48362" ht="15.75" customHeight="1"/>
    <row r="48364" ht="15.75" customHeight="1"/>
    <row r="48366" ht="15.75" customHeight="1"/>
    <row r="48368" ht="15.75" customHeight="1"/>
    <row r="48370" ht="15.75" customHeight="1"/>
    <row r="48372" ht="15.75" customHeight="1"/>
    <row r="48374" ht="15.75" customHeight="1"/>
    <row r="48376" ht="15.75" customHeight="1"/>
    <row r="48378" ht="15.75" customHeight="1"/>
    <row r="48380" ht="15.75" customHeight="1"/>
    <row r="48382" ht="15.75" customHeight="1"/>
    <row r="48384" ht="15.75" customHeight="1"/>
    <row r="48386" ht="15.75" customHeight="1"/>
    <row r="48388" ht="15.75" customHeight="1"/>
    <row r="48390" ht="15.75" customHeight="1"/>
    <row r="48392" ht="15.75" customHeight="1"/>
    <row r="48394" ht="15.75" customHeight="1"/>
    <row r="48396" ht="15.75" customHeight="1"/>
    <row r="48398" ht="15.75" customHeight="1"/>
    <row r="48400" ht="15.75" customHeight="1"/>
    <row r="48402" ht="15.75" customHeight="1"/>
    <row r="48404" ht="15.75" customHeight="1"/>
    <row r="48406" ht="15.75" customHeight="1"/>
    <row r="48408" ht="15.75" customHeight="1"/>
    <row r="48410" ht="15.75" customHeight="1"/>
    <row r="48412" ht="15.75" customHeight="1"/>
    <row r="48414" ht="15.75" customHeight="1"/>
    <row r="48416" ht="15.75" customHeight="1"/>
    <row r="48418" ht="15.75" customHeight="1"/>
    <row r="48420" ht="15.75" customHeight="1"/>
    <row r="48422" ht="15.75" customHeight="1"/>
    <row r="48424" ht="15.75" customHeight="1"/>
    <row r="48426" ht="15.75" customHeight="1"/>
    <row r="48428" ht="15.75" customHeight="1"/>
    <row r="48430" ht="15.75" customHeight="1"/>
    <row r="48432" ht="15.75" customHeight="1"/>
    <row r="48434" ht="15.75" customHeight="1"/>
    <row r="48436" ht="15.75" customHeight="1"/>
    <row r="48438" ht="15.75" customHeight="1"/>
    <row r="48440" ht="15.75" customHeight="1"/>
    <row r="48442" ht="15.75" customHeight="1"/>
    <row r="48444" ht="15.75" customHeight="1"/>
    <row r="48446" ht="15.75" customHeight="1"/>
    <row r="48448" ht="15.75" customHeight="1"/>
    <row r="48450" ht="15.75" customHeight="1"/>
    <row r="48452" ht="15.75" customHeight="1"/>
    <row r="48454" ht="15.75" customHeight="1"/>
    <row r="48456" ht="15.75" customHeight="1"/>
    <row r="48458" ht="15.75" customHeight="1"/>
    <row r="48460" ht="15.75" customHeight="1"/>
    <row r="48462" ht="15.75" customHeight="1"/>
    <row r="48464" ht="15.75" customHeight="1"/>
    <row r="48466" ht="15.75" customHeight="1"/>
    <row r="48468" ht="15.75" customHeight="1"/>
    <row r="48470" ht="15.75" customHeight="1"/>
    <row r="48472" ht="15.75" customHeight="1"/>
    <row r="48474" ht="15.75" customHeight="1"/>
    <row r="48476" ht="15.75" customHeight="1"/>
    <row r="48478" ht="15.75" customHeight="1"/>
    <row r="48480" ht="15.75" customHeight="1"/>
    <row r="48482" ht="15.75" customHeight="1"/>
    <row r="48484" ht="15.75" customHeight="1"/>
    <row r="48486" ht="15.75" customHeight="1"/>
    <row r="48488" ht="15.75" customHeight="1"/>
    <row r="48490" ht="15.75" customHeight="1"/>
    <row r="48492" ht="15.75" customHeight="1"/>
    <row r="48494" ht="15.75" customHeight="1"/>
    <row r="48496" ht="15.75" customHeight="1"/>
    <row r="48498" ht="15.75" customHeight="1"/>
    <row r="48500" ht="15.75" customHeight="1"/>
    <row r="48502" ht="15.75" customHeight="1"/>
    <row r="48504" ht="15.75" customHeight="1"/>
    <row r="48506" ht="15.75" customHeight="1"/>
    <row r="48508" ht="15.75" customHeight="1"/>
    <row r="48510" ht="15.75" customHeight="1"/>
    <row r="48512" ht="15.75" customHeight="1"/>
    <row r="48514" ht="15.75" customHeight="1"/>
    <row r="48516" ht="15.75" customHeight="1"/>
    <row r="48518" ht="15.75" customHeight="1"/>
    <row r="48520" ht="15.75" customHeight="1"/>
    <row r="48522" ht="15.75" customHeight="1"/>
    <row r="48524" ht="15.75" customHeight="1"/>
    <row r="48526" ht="15.75" customHeight="1"/>
    <row r="48528" ht="15.75" customHeight="1"/>
    <row r="48530" ht="15.75" customHeight="1"/>
    <row r="48532" ht="15.75" customHeight="1"/>
    <row r="48534" ht="15.75" customHeight="1"/>
    <row r="48536" ht="15.75" customHeight="1"/>
    <row r="48538" ht="15.75" customHeight="1"/>
    <row r="48540" ht="15.75" customHeight="1"/>
    <row r="48542" ht="15.75" customHeight="1"/>
    <row r="48544" ht="15.75" customHeight="1"/>
    <row r="48546" ht="15.75" customHeight="1"/>
    <row r="48548" ht="15.75" customHeight="1"/>
    <row r="48550" ht="15.75" customHeight="1"/>
    <row r="48552" ht="15.75" customHeight="1"/>
    <row r="48554" ht="15.75" customHeight="1"/>
    <row r="48556" ht="15.75" customHeight="1"/>
    <row r="48558" ht="15.75" customHeight="1"/>
    <row r="48560" ht="15.75" customHeight="1"/>
    <row r="48562" ht="15.75" customHeight="1"/>
    <row r="48564" ht="15.75" customHeight="1"/>
    <row r="48566" ht="15.75" customHeight="1"/>
    <row r="48568" ht="15.75" customHeight="1"/>
    <row r="48570" ht="15.75" customHeight="1"/>
    <row r="48572" ht="15.75" customHeight="1"/>
    <row r="48574" ht="15.75" customHeight="1"/>
    <row r="48576" ht="15.75" customHeight="1"/>
    <row r="48578" ht="15.75" customHeight="1"/>
    <row r="48580" ht="15.75" customHeight="1"/>
    <row r="48582" ht="15.75" customHeight="1"/>
    <row r="48584" ht="15.75" customHeight="1"/>
    <row r="48586" ht="15.75" customHeight="1"/>
    <row r="48588" ht="15.75" customHeight="1"/>
    <row r="48590" ht="15.75" customHeight="1"/>
    <row r="48592" ht="15.75" customHeight="1"/>
    <row r="48594" ht="15.75" customHeight="1"/>
    <row r="48596" ht="15.75" customHeight="1"/>
    <row r="48598" ht="15.75" customHeight="1"/>
    <row r="48600" ht="15.75" customHeight="1"/>
    <row r="48602" ht="15.75" customHeight="1"/>
    <row r="48604" ht="15.75" customHeight="1"/>
    <row r="48606" ht="15.75" customHeight="1"/>
    <row r="48608" ht="15.75" customHeight="1"/>
    <row r="48610" ht="15.75" customHeight="1"/>
    <row r="48612" ht="15.75" customHeight="1"/>
    <row r="48614" ht="15.75" customHeight="1"/>
    <row r="48616" ht="15.75" customHeight="1"/>
    <row r="48618" ht="15.75" customHeight="1"/>
    <row r="48620" ht="15.75" customHeight="1"/>
    <row r="48622" ht="15.75" customHeight="1"/>
    <row r="48624" ht="15.75" customHeight="1"/>
    <row r="48626" ht="15.75" customHeight="1"/>
    <row r="48628" ht="15.75" customHeight="1"/>
    <row r="48630" ht="15.75" customHeight="1"/>
    <row r="48632" ht="15.75" customHeight="1"/>
    <row r="48634" ht="15.75" customHeight="1"/>
    <row r="48636" ht="15.75" customHeight="1"/>
    <row r="48638" ht="15.75" customHeight="1"/>
    <row r="48640" ht="15.75" customHeight="1"/>
    <row r="48642" ht="15.75" customHeight="1"/>
    <row r="48644" ht="15.75" customHeight="1"/>
    <row r="48646" ht="15.75" customHeight="1"/>
    <row r="48648" ht="15.75" customHeight="1"/>
    <row r="48650" ht="15.75" customHeight="1"/>
    <row r="48652" ht="15.75" customHeight="1"/>
    <row r="48654" ht="15.75" customHeight="1"/>
    <row r="48656" ht="15.75" customHeight="1"/>
    <row r="48658" ht="15.75" customHeight="1"/>
    <row r="48660" ht="15.75" customHeight="1"/>
    <row r="48662" ht="15.75" customHeight="1"/>
    <row r="48664" ht="15.75" customHeight="1"/>
    <row r="48666" ht="15.75" customHeight="1"/>
    <row r="48668" ht="15.75" customHeight="1"/>
    <row r="48670" ht="15.75" customHeight="1"/>
    <row r="48672" ht="15.75" customHeight="1"/>
    <row r="48674" ht="15.75" customHeight="1"/>
    <row r="48676" ht="15.75" customHeight="1"/>
    <row r="48678" ht="15.75" customHeight="1"/>
    <row r="48680" ht="15.75" customHeight="1"/>
    <row r="48682" ht="15.75" customHeight="1"/>
    <row r="48684" ht="15.75" customHeight="1"/>
    <row r="48686" ht="15.75" customHeight="1"/>
    <row r="48688" ht="15.75" customHeight="1"/>
    <row r="48690" ht="15.75" customHeight="1"/>
    <row r="48692" ht="15.75" customHeight="1"/>
    <row r="48694" ht="15.75" customHeight="1"/>
    <row r="48696" ht="15.75" customHeight="1"/>
    <row r="48698" ht="15.75" customHeight="1"/>
    <row r="48700" ht="15.75" customHeight="1"/>
    <row r="48702" ht="15.75" customHeight="1"/>
    <row r="48704" ht="15.75" customHeight="1"/>
    <row r="48706" ht="15.75" customHeight="1"/>
    <row r="48708" ht="15.75" customHeight="1"/>
    <row r="48710" ht="15.75" customHeight="1"/>
    <row r="48712" ht="15.75" customHeight="1"/>
    <row r="48714" ht="15.75" customHeight="1"/>
    <row r="48716" ht="15.75" customHeight="1"/>
    <row r="48718" ht="15.75" customHeight="1"/>
    <row r="48720" ht="15.75" customHeight="1"/>
    <row r="48722" ht="15.75" customHeight="1"/>
    <row r="48724" ht="15.75" customHeight="1"/>
    <row r="48726" ht="15.75" customHeight="1"/>
    <row r="48728" ht="15.75" customHeight="1"/>
    <row r="48730" ht="15.75" customHeight="1"/>
    <row r="48732" ht="15.75" customHeight="1"/>
    <row r="48734" ht="15.75" customHeight="1"/>
    <row r="48736" ht="15.75" customHeight="1"/>
    <row r="48738" ht="15.75" customHeight="1"/>
    <row r="48740" ht="15.75" customHeight="1"/>
    <row r="48742" ht="15.75" customHeight="1"/>
    <row r="48744" ht="15.75" customHeight="1"/>
    <row r="48746" ht="15.75" customHeight="1"/>
    <row r="48748" ht="15.75" customHeight="1"/>
    <row r="48750" ht="15.75" customHeight="1"/>
    <row r="48752" ht="15.75" customHeight="1"/>
    <row r="48754" ht="15.75" customHeight="1"/>
    <row r="48756" ht="15.75" customHeight="1"/>
    <row r="48758" ht="15.75" customHeight="1"/>
    <row r="48760" ht="15.75" customHeight="1"/>
    <row r="48762" ht="15.75" customHeight="1"/>
    <row r="48764" ht="15.75" customHeight="1"/>
    <row r="48766" ht="15.75" customHeight="1"/>
    <row r="48768" ht="15.75" customHeight="1"/>
    <row r="48770" ht="15.75" customHeight="1"/>
    <row r="48772" ht="15.75" customHeight="1"/>
    <row r="48774" ht="15.75" customHeight="1"/>
    <row r="48776" ht="15.75" customHeight="1"/>
    <row r="48778" ht="15.75" customHeight="1"/>
    <row r="48780" ht="15.75" customHeight="1"/>
    <row r="48782" ht="15.75" customHeight="1"/>
    <row r="48784" ht="15.75" customHeight="1"/>
    <row r="48786" ht="15.75" customHeight="1"/>
    <row r="48788" ht="15.75" customHeight="1"/>
    <row r="48790" ht="15.75" customHeight="1"/>
    <row r="48792" ht="15.75" customHeight="1"/>
    <row r="48794" ht="15.75" customHeight="1"/>
    <row r="48796" ht="15.75" customHeight="1"/>
    <row r="48798" ht="15.75" customHeight="1"/>
    <row r="48800" ht="15.75" customHeight="1"/>
    <row r="48802" ht="15.75" customHeight="1"/>
    <row r="48804" ht="15.75" customHeight="1"/>
    <row r="48806" ht="15.75" customHeight="1"/>
    <row r="48808" ht="15.75" customHeight="1"/>
    <row r="48810" ht="15.75" customHeight="1"/>
    <row r="48812" ht="15.75" customHeight="1"/>
    <row r="48814" ht="15.75" customHeight="1"/>
    <row r="48816" ht="15.75" customHeight="1"/>
    <row r="48818" ht="15.75" customHeight="1"/>
    <row r="48820" ht="15.75" customHeight="1"/>
    <row r="48822" ht="15.75" customHeight="1"/>
    <row r="48824" ht="15.75" customHeight="1"/>
    <row r="48826" ht="15.75" customHeight="1"/>
    <row r="48828" ht="15.75" customHeight="1"/>
    <row r="48830" ht="15.75" customHeight="1"/>
    <row r="48832" ht="15.75" customHeight="1"/>
    <row r="48834" ht="15.75" customHeight="1"/>
    <row r="48836" ht="15.75" customHeight="1"/>
    <row r="48838" ht="15.75" customHeight="1"/>
    <row r="48840" ht="15.75" customHeight="1"/>
    <row r="48842" ht="15.75" customHeight="1"/>
    <row r="48844" ht="15.75" customHeight="1"/>
    <row r="48846" ht="15.75" customHeight="1"/>
    <row r="48848" ht="15.75" customHeight="1"/>
    <row r="48850" ht="15.75" customHeight="1"/>
    <row r="48852" ht="15.75" customHeight="1"/>
    <row r="48854" ht="15.75" customHeight="1"/>
    <row r="48856" ht="15.75" customHeight="1"/>
    <row r="48858" ht="15.75" customHeight="1"/>
    <row r="48860" ht="15.75" customHeight="1"/>
    <row r="48862" ht="15.75" customHeight="1"/>
    <row r="48864" ht="15.75" customHeight="1"/>
    <row r="48866" ht="15.75" customHeight="1"/>
    <row r="48868" ht="15.75" customHeight="1"/>
    <row r="48870" ht="15.75" customHeight="1"/>
    <row r="48872" ht="15.75" customHeight="1"/>
    <row r="48874" ht="15.75" customHeight="1"/>
    <row r="48876" ht="15.75" customHeight="1"/>
    <row r="48878" ht="15.75" customHeight="1"/>
    <row r="48880" ht="15.75" customHeight="1"/>
    <row r="48882" ht="15.75" customHeight="1"/>
    <row r="48884" ht="15.75" customHeight="1"/>
    <row r="48886" ht="15.75" customHeight="1"/>
    <row r="48888" ht="15.75" customHeight="1"/>
    <row r="48890" ht="15.75" customHeight="1"/>
    <row r="48892" ht="15.75" customHeight="1"/>
    <row r="48894" ht="15.75" customHeight="1"/>
    <row r="48896" ht="15.75" customHeight="1"/>
    <row r="48898" ht="15.75" customHeight="1"/>
    <row r="48900" ht="15.75" customHeight="1"/>
    <row r="48902" ht="15.75" customHeight="1"/>
    <row r="48904" ht="15.75" customHeight="1"/>
    <row r="48906" ht="15.75" customHeight="1"/>
    <row r="48908" ht="15.75" customHeight="1"/>
    <row r="48910" ht="15.75" customHeight="1"/>
    <row r="48912" ht="15.75" customHeight="1"/>
    <row r="48914" ht="15.75" customHeight="1"/>
    <row r="48916" ht="15.75" customHeight="1"/>
    <row r="48918" ht="15.75" customHeight="1"/>
    <row r="48920" ht="15.75" customHeight="1"/>
    <row r="48922" ht="15.75" customHeight="1"/>
    <row r="48924" ht="15.75" customHeight="1"/>
    <row r="48926" ht="15.75" customHeight="1"/>
    <row r="48928" ht="15.75" customHeight="1"/>
    <row r="48930" ht="15.75" customHeight="1"/>
    <row r="48932" ht="15.75" customHeight="1"/>
    <row r="48934" ht="15.75" customHeight="1"/>
    <row r="48936" ht="15.75" customHeight="1"/>
    <row r="48938" ht="15.75" customHeight="1"/>
    <row r="48940" ht="15.75" customHeight="1"/>
    <row r="48942" ht="15.75" customHeight="1"/>
    <row r="48944" ht="15.75" customHeight="1"/>
    <row r="48946" ht="15.75" customHeight="1"/>
    <row r="48948" ht="15.75" customHeight="1"/>
    <row r="48950" ht="15.75" customHeight="1"/>
    <row r="48952" ht="15.75" customHeight="1"/>
    <row r="48954" ht="15.75" customHeight="1"/>
    <row r="48956" ht="15.75" customHeight="1"/>
    <row r="48958" ht="15.75" customHeight="1"/>
    <row r="48960" ht="15.75" customHeight="1"/>
    <row r="48962" ht="15.75" customHeight="1"/>
    <row r="48964" ht="15.75" customHeight="1"/>
    <row r="48966" ht="15.75" customHeight="1"/>
    <row r="48968" ht="15.75" customHeight="1"/>
    <row r="48970" ht="15.75" customHeight="1"/>
    <row r="48972" ht="15.75" customHeight="1"/>
    <row r="48974" ht="15.75" customHeight="1"/>
    <row r="48976" ht="15.75" customHeight="1"/>
    <row r="48978" ht="15.75" customHeight="1"/>
    <row r="48980" ht="15.75" customHeight="1"/>
    <row r="48982" ht="15.75" customHeight="1"/>
    <row r="48984" ht="15.75" customHeight="1"/>
    <row r="48986" ht="15.75" customHeight="1"/>
    <row r="48988" ht="15.75" customHeight="1"/>
    <row r="48990" ht="15.75" customHeight="1"/>
    <row r="48992" ht="15.75" customHeight="1"/>
    <row r="48994" ht="15.75" customHeight="1"/>
    <row r="48996" ht="15.75" customHeight="1"/>
    <row r="48998" ht="15.75" customHeight="1"/>
    <row r="49000" ht="15.75" customHeight="1"/>
    <row r="49002" ht="15.75" customHeight="1"/>
    <row r="49004" ht="15.75" customHeight="1"/>
    <row r="49006" ht="15.75" customHeight="1"/>
    <row r="49008" ht="15.75" customHeight="1"/>
    <row r="49010" ht="15.75" customHeight="1"/>
    <row r="49012" ht="15.75" customHeight="1"/>
    <row r="49014" ht="15.75" customHeight="1"/>
    <row r="49016" ht="15.75" customHeight="1"/>
    <row r="49018" ht="15.75" customHeight="1"/>
    <row r="49020" ht="15.75" customHeight="1"/>
    <row r="49022" ht="15.75" customHeight="1"/>
    <row r="49024" ht="15.75" customHeight="1"/>
    <row r="49026" ht="15.75" customHeight="1"/>
    <row r="49028" ht="15.75" customHeight="1"/>
    <row r="49030" ht="15.75" customHeight="1"/>
    <row r="49032" ht="15.75" customHeight="1"/>
    <row r="49034" ht="15.75" customHeight="1"/>
    <row r="49036" ht="15.75" customHeight="1"/>
    <row r="49038" ht="15.75" customHeight="1"/>
    <row r="49040" ht="15.75" customHeight="1"/>
    <row r="49042" ht="15.75" customHeight="1"/>
    <row r="49044" ht="15.75" customHeight="1"/>
    <row r="49046" ht="15.75" customHeight="1"/>
    <row r="49048" ht="15.75" customHeight="1"/>
    <row r="49050" ht="15.75" customHeight="1"/>
    <row r="49052" ht="15.75" customHeight="1"/>
    <row r="49054" ht="15.75" customHeight="1"/>
    <row r="49056" ht="15.75" customHeight="1"/>
    <row r="49058" ht="15.75" customHeight="1"/>
    <row r="49060" ht="15.75" customHeight="1"/>
    <row r="49062" ht="15.75" customHeight="1"/>
    <row r="49064" ht="15.75" customHeight="1"/>
    <row r="49066" ht="15.75" customHeight="1"/>
    <row r="49068" ht="15.75" customHeight="1"/>
    <row r="49070" ht="15.75" customHeight="1"/>
    <row r="49072" ht="15.75" customHeight="1"/>
    <row r="49074" ht="15.75" customHeight="1"/>
    <row r="49076" ht="15.75" customHeight="1"/>
    <row r="49078" ht="15.75" customHeight="1"/>
    <row r="49080" ht="15.75" customHeight="1"/>
    <row r="49082" ht="15.75" customHeight="1"/>
    <row r="49084" ht="15.75" customHeight="1"/>
    <row r="49086" ht="15.75" customHeight="1"/>
    <row r="49088" ht="15.75" customHeight="1"/>
    <row r="49090" ht="15.75" customHeight="1"/>
    <row r="49092" ht="15.75" customHeight="1"/>
    <row r="49094" ht="15.75" customHeight="1"/>
    <row r="49096" ht="15.75" customHeight="1"/>
    <row r="49098" ht="15.75" customHeight="1"/>
    <row r="49100" ht="15.75" customHeight="1"/>
    <row r="49102" ht="15.75" customHeight="1"/>
    <row r="49104" ht="15.75" customHeight="1"/>
    <row r="49106" ht="15.75" customHeight="1"/>
    <row r="49108" ht="15.75" customHeight="1"/>
    <row r="49110" ht="15.75" customHeight="1"/>
    <row r="49112" ht="15.75" customHeight="1"/>
    <row r="49114" ht="15.75" customHeight="1"/>
    <row r="49116" ht="15.75" customHeight="1"/>
    <row r="49118" ht="15.75" customHeight="1"/>
    <row r="49120" ht="15.75" customHeight="1"/>
    <row r="49122" ht="15.75" customHeight="1"/>
    <row r="49124" ht="15.75" customHeight="1"/>
    <row r="49126" ht="15.75" customHeight="1"/>
    <row r="49128" ht="15.75" customHeight="1"/>
    <row r="49130" ht="15.75" customHeight="1"/>
    <row r="49132" ht="15.75" customHeight="1"/>
    <row r="49134" ht="15.75" customHeight="1"/>
    <row r="49136" ht="15.75" customHeight="1"/>
    <row r="49138" ht="15.75" customHeight="1"/>
    <row r="49140" ht="15.75" customHeight="1"/>
    <row r="49142" ht="15.75" customHeight="1"/>
    <row r="49144" ht="15.75" customHeight="1"/>
    <row r="49146" ht="15.75" customHeight="1"/>
    <row r="49148" ht="15.75" customHeight="1"/>
    <row r="49150" ht="15.75" customHeight="1"/>
    <row r="49152" ht="15.75" customHeight="1"/>
    <row r="49154" ht="15.75" customHeight="1"/>
    <row r="49156" ht="15.75" customHeight="1"/>
    <row r="49158" ht="15.75" customHeight="1"/>
    <row r="49160" ht="15.75" customHeight="1"/>
    <row r="49162" ht="15.75" customHeight="1"/>
    <row r="49164" ht="15.75" customHeight="1"/>
    <row r="49166" ht="15.75" customHeight="1"/>
    <row r="49168" ht="15.75" customHeight="1"/>
    <row r="49170" ht="15.75" customHeight="1"/>
    <row r="49172" ht="15.75" customHeight="1"/>
    <row r="49174" ht="15.75" customHeight="1"/>
    <row r="49176" ht="15.75" customHeight="1"/>
    <row r="49178" ht="15.75" customHeight="1"/>
    <row r="49180" ht="15.75" customHeight="1"/>
    <row r="49182" ht="15.75" customHeight="1"/>
    <row r="49184" ht="15.75" customHeight="1"/>
    <row r="49186" ht="15.75" customHeight="1"/>
    <row r="49188" ht="15.75" customHeight="1"/>
    <row r="49190" ht="15.75" customHeight="1"/>
    <row r="49192" ht="15.75" customHeight="1"/>
    <row r="49194" ht="15.75" customHeight="1"/>
    <row r="49196" ht="15.75" customHeight="1"/>
    <row r="49198" ht="15.75" customHeight="1"/>
    <row r="49200" ht="15.75" customHeight="1"/>
    <row r="49202" ht="15.75" customHeight="1"/>
    <row r="49204" ht="15.75" customHeight="1"/>
    <row r="49206" ht="15.75" customHeight="1"/>
    <row r="49208" ht="15.75" customHeight="1"/>
    <row r="49210" ht="15.75" customHeight="1"/>
    <row r="49212" ht="15.75" customHeight="1"/>
    <row r="49214" ht="15.75" customHeight="1"/>
    <row r="49216" ht="15.75" customHeight="1"/>
    <row r="49218" ht="15.75" customHeight="1"/>
    <row r="49220" ht="15.75" customHeight="1"/>
    <row r="49222" ht="15.75" customHeight="1"/>
    <row r="49224" ht="15.75" customHeight="1"/>
    <row r="49226" ht="15.75" customHeight="1"/>
    <row r="49228" ht="15.75" customHeight="1"/>
    <row r="49230" ht="15.75" customHeight="1"/>
    <row r="49232" ht="15.75" customHeight="1"/>
    <row r="49234" ht="15.75" customHeight="1"/>
    <row r="49236" ht="15.75" customHeight="1"/>
    <row r="49238" ht="15.75" customHeight="1"/>
    <row r="49240" ht="15.75" customHeight="1"/>
    <row r="49242" ht="15.75" customHeight="1"/>
    <row r="49244" ht="15.75" customHeight="1"/>
    <row r="49246" ht="15.75" customHeight="1"/>
    <row r="49248" ht="15.75" customHeight="1"/>
    <row r="49250" ht="15.75" customHeight="1"/>
    <row r="49252" ht="15.75" customHeight="1"/>
    <row r="49254" ht="15.75" customHeight="1"/>
    <row r="49256" ht="15.75" customHeight="1"/>
    <row r="49258" ht="15.75" customHeight="1"/>
    <row r="49260" ht="15.75" customHeight="1"/>
    <row r="49262" ht="15.75" customHeight="1"/>
    <row r="49264" ht="15.75" customHeight="1"/>
    <row r="49266" ht="15.75" customHeight="1"/>
    <row r="49268" ht="15.75" customHeight="1"/>
    <row r="49270" ht="15.75" customHeight="1"/>
    <row r="49272" ht="15.75" customHeight="1"/>
    <row r="49274" ht="15.75" customHeight="1"/>
    <row r="49276" ht="15.75" customHeight="1"/>
    <row r="49278" ht="15.75" customHeight="1"/>
    <row r="49280" ht="15.75" customHeight="1"/>
    <row r="49282" ht="15.75" customHeight="1"/>
    <row r="49284" ht="15.75" customHeight="1"/>
    <row r="49286" ht="15.75" customHeight="1"/>
    <row r="49288" ht="15.75" customHeight="1"/>
    <row r="49290" ht="15.75" customHeight="1"/>
    <row r="49292" ht="15.75" customHeight="1"/>
    <row r="49294" ht="15.75" customHeight="1"/>
    <row r="49296" ht="15.75" customHeight="1"/>
    <row r="49298" ht="15.75" customHeight="1"/>
    <row r="49300" ht="15.75" customHeight="1"/>
    <row r="49302" ht="15.75" customHeight="1"/>
    <row r="49304" ht="15.75" customHeight="1"/>
    <row r="49306" ht="15.75" customHeight="1"/>
    <row r="49308" ht="15.75" customHeight="1"/>
    <row r="49310" ht="15.75" customHeight="1"/>
    <row r="49312" ht="15.75" customHeight="1"/>
    <row r="49314" ht="15.75" customHeight="1"/>
    <row r="49316" ht="15.75" customHeight="1"/>
    <row r="49318" ht="15.75" customHeight="1"/>
    <row r="49320" ht="15.75" customHeight="1"/>
    <row r="49322" ht="15.75" customHeight="1"/>
    <row r="49324" ht="15.75" customHeight="1"/>
    <row r="49326" ht="15.75" customHeight="1"/>
    <row r="49328" ht="15.75" customHeight="1"/>
    <row r="49330" ht="15.75" customHeight="1"/>
    <row r="49332" ht="15.75" customHeight="1"/>
    <row r="49334" ht="15.75" customHeight="1"/>
    <row r="49336" ht="15.75" customHeight="1"/>
    <row r="49338" ht="15.75" customHeight="1"/>
    <row r="49340" ht="15.75" customHeight="1"/>
    <row r="49342" ht="15.75" customHeight="1"/>
    <row r="49344" ht="15.75" customHeight="1"/>
    <row r="49346" ht="15.75" customHeight="1"/>
    <row r="49348" ht="15.75" customHeight="1"/>
    <row r="49350" ht="15.75" customHeight="1"/>
    <row r="49352" ht="15.75" customHeight="1"/>
    <row r="49354" ht="15.75" customHeight="1"/>
    <row r="49356" ht="15.75" customHeight="1"/>
    <row r="49358" ht="15.75" customHeight="1"/>
    <row r="49360" ht="15.75" customHeight="1"/>
    <row r="49362" ht="15.75" customHeight="1"/>
    <row r="49364" ht="15.75" customHeight="1"/>
    <row r="49366" ht="15.75" customHeight="1"/>
    <row r="49368" ht="15.75" customHeight="1"/>
    <row r="49370" ht="15.75" customHeight="1"/>
    <row r="49372" ht="15.75" customHeight="1"/>
    <row r="49374" ht="15.75" customHeight="1"/>
    <row r="49376" ht="15.75" customHeight="1"/>
    <row r="49378" ht="15.75" customHeight="1"/>
    <row r="49380" ht="15.75" customHeight="1"/>
    <row r="49382" ht="15.75" customHeight="1"/>
    <row r="49384" ht="15.75" customHeight="1"/>
    <row r="49386" ht="15.75" customHeight="1"/>
    <row r="49388" ht="15.75" customHeight="1"/>
    <row r="49390" ht="15.75" customHeight="1"/>
    <row r="49392" ht="15.75" customHeight="1"/>
    <row r="49394" ht="15.75" customHeight="1"/>
    <row r="49396" ht="15.75" customHeight="1"/>
    <row r="49398" ht="15.75" customHeight="1"/>
    <row r="49400" ht="15.75" customHeight="1"/>
    <row r="49402" ht="15.75" customHeight="1"/>
    <row r="49404" ht="15.75" customHeight="1"/>
    <row r="49406" ht="15.75" customHeight="1"/>
    <row r="49408" ht="15.75" customHeight="1"/>
    <row r="49410" ht="15.75" customHeight="1"/>
    <row r="49412" ht="15.75" customHeight="1"/>
    <row r="49414" ht="15.75" customHeight="1"/>
    <row r="49416" ht="15.75" customHeight="1"/>
    <row r="49418" ht="15.75" customHeight="1"/>
    <row r="49420" ht="15.75" customHeight="1"/>
    <row r="49422" ht="15.75" customHeight="1"/>
    <row r="49424" ht="15.75" customHeight="1"/>
    <row r="49426" ht="15.75" customHeight="1"/>
    <row r="49428" ht="15.75" customHeight="1"/>
    <row r="49430" ht="15.75" customHeight="1"/>
    <row r="49432" ht="15.75" customHeight="1"/>
    <row r="49434" ht="15.75" customHeight="1"/>
    <row r="49436" ht="15.75" customHeight="1"/>
    <row r="49438" ht="15.75" customHeight="1"/>
    <row r="49440" ht="15.75" customHeight="1"/>
    <row r="49442" ht="15.75" customHeight="1"/>
    <row r="49444" ht="15.75" customHeight="1"/>
    <row r="49446" ht="15.75" customHeight="1"/>
    <row r="49448" ht="15.75" customHeight="1"/>
    <row r="49450" ht="15.75" customHeight="1"/>
    <row r="49452" ht="15.75" customHeight="1"/>
    <row r="49454" ht="15.75" customHeight="1"/>
    <row r="49456" ht="15.75" customHeight="1"/>
    <row r="49458" ht="15.75" customHeight="1"/>
    <row r="49460" ht="15.75" customHeight="1"/>
    <row r="49462" ht="15.75" customHeight="1"/>
    <row r="49464" ht="15.75" customHeight="1"/>
    <row r="49466" ht="15.75" customHeight="1"/>
    <row r="49468" ht="15.75" customHeight="1"/>
    <row r="49470" ht="15.75" customHeight="1"/>
    <row r="49472" ht="15.75" customHeight="1"/>
    <row r="49474" ht="15.75" customHeight="1"/>
    <row r="49476" ht="15.75" customHeight="1"/>
    <row r="49478" ht="15.75" customHeight="1"/>
    <row r="49480" ht="15.75" customHeight="1"/>
    <row r="49482" ht="15.75" customHeight="1"/>
    <row r="49484" ht="15.75" customHeight="1"/>
    <row r="49486" ht="15.75" customHeight="1"/>
    <row r="49488" ht="15.75" customHeight="1"/>
    <row r="49490" ht="15.75" customHeight="1"/>
    <row r="49492" ht="15.75" customHeight="1"/>
    <row r="49494" ht="15.75" customHeight="1"/>
    <row r="49496" ht="15.75" customHeight="1"/>
    <row r="49498" ht="15.75" customHeight="1"/>
    <row r="49500" ht="15.75" customHeight="1"/>
    <row r="49502" ht="15.75" customHeight="1"/>
    <row r="49504" ht="15.75" customHeight="1"/>
    <row r="49506" ht="15.75" customHeight="1"/>
    <row r="49508" ht="15.75" customHeight="1"/>
    <row r="49510" ht="15.75" customHeight="1"/>
    <row r="49512" ht="15.75" customHeight="1"/>
    <row r="49514" ht="15.75" customHeight="1"/>
    <row r="49516" ht="15.75" customHeight="1"/>
    <row r="49518" ht="15.75" customHeight="1"/>
    <row r="49520" ht="15.75" customHeight="1"/>
    <row r="49522" ht="15.75" customHeight="1"/>
    <row r="49524" ht="15.75" customHeight="1"/>
    <row r="49526" ht="15.75" customHeight="1"/>
    <row r="49528" ht="15.75" customHeight="1"/>
    <row r="49530" ht="15.75" customHeight="1"/>
    <row r="49532" ht="15.75" customHeight="1"/>
    <row r="49534" ht="15.75" customHeight="1"/>
    <row r="49536" ht="15.75" customHeight="1"/>
    <row r="49538" ht="15.75" customHeight="1"/>
    <row r="49540" ht="15.75" customHeight="1"/>
    <row r="49542" ht="15.75" customHeight="1"/>
    <row r="49544" ht="15.75" customHeight="1"/>
    <row r="49546" ht="15.75" customHeight="1"/>
    <row r="49548" ht="15.75" customHeight="1"/>
    <row r="49550" ht="15.75" customHeight="1"/>
    <row r="49552" ht="15.75" customHeight="1"/>
    <row r="49554" ht="15.75" customHeight="1"/>
    <row r="49556" ht="15.75" customHeight="1"/>
    <row r="49558" ht="15.75" customHeight="1"/>
    <row r="49560" ht="15.75" customHeight="1"/>
    <row r="49562" ht="15.75" customHeight="1"/>
    <row r="49564" ht="15.75" customHeight="1"/>
    <row r="49566" ht="15.75" customHeight="1"/>
    <row r="49568" ht="15.75" customHeight="1"/>
    <row r="49570" ht="15.75" customHeight="1"/>
    <row r="49572" ht="15.75" customHeight="1"/>
    <row r="49574" ht="15.75" customHeight="1"/>
    <row r="49576" ht="15.75" customHeight="1"/>
    <row r="49578" ht="15.75" customHeight="1"/>
    <row r="49580" ht="15.75" customHeight="1"/>
    <row r="49582" ht="15.75" customHeight="1"/>
    <row r="49584" ht="15.75" customHeight="1"/>
    <row r="49586" ht="15.75" customHeight="1"/>
    <row r="49588" ht="15.75" customHeight="1"/>
    <row r="49590" ht="15.75" customHeight="1"/>
    <row r="49592" ht="15.75" customHeight="1"/>
    <row r="49594" ht="15.75" customHeight="1"/>
    <row r="49596" ht="15.75" customHeight="1"/>
    <row r="49598" ht="15.75" customHeight="1"/>
    <row r="49600" ht="15.75" customHeight="1"/>
    <row r="49602" ht="15.75" customHeight="1"/>
    <row r="49604" ht="15.75" customHeight="1"/>
    <row r="49606" ht="15.75" customHeight="1"/>
    <row r="49608" ht="15.75" customHeight="1"/>
    <row r="49610" ht="15.75" customHeight="1"/>
    <row r="49612" ht="15.75" customHeight="1"/>
    <row r="49614" ht="15.75" customHeight="1"/>
    <row r="49616" ht="15.75" customHeight="1"/>
    <row r="49618" ht="15.75" customHeight="1"/>
    <row r="49620" ht="15.75" customHeight="1"/>
    <row r="49622" ht="15.75" customHeight="1"/>
    <row r="49624" ht="15.75" customHeight="1"/>
    <row r="49626" ht="15.75" customHeight="1"/>
    <row r="49628" ht="15.75" customHeight="1"/>
    <row r="49630" ht="15.75" customHeight="1"/>
    <row r="49632" ht="15.75" customHeight="1"/>
    <row r="49634" ht="15.75" customHeight="1"/>
    <row r="49636" ht="15.75" customHeight="1"/>
    <row r="49638" ht="15.75" customHeight="1"/>
    <row r="49640" ht="15.75" customHeight="1"/>
    <row r="49642" ht="15.75" customHeight="1"/>
    <row r="49644" ht="15.75" customHeight="1"/>
    <row r="49646" ht="15.75" customHeight="1"/>
    <row r="49648" ht="15.75" customHeight="1"/>
    <row r="49650" ht="15.75" customHeight="1"/>
    <row r="49652" ht="15.75" customHeight="1"/>
    <row r="49654" ht="15.75" customHeight="1"/>
    <row r="49656" ht="15.75" customHeight="1"/>
    <row r="49658" ht="15.75" customHeight="1"/>
    <row r="49660" ht="15.75" customHeight="1"/>
    <row r="49662" ht="15.75" customHeight="1"/>
    <row r="49664" ht="15.75" customHeight="1"/>
    <row r="49666" ht="15.75" customHeight="1"/>
    <row r="49668" ht="15.75" customHeight="1"/>
    <row r="49670" ht="15.75" customHeight="1"/>
    <row r="49672" ht="15.75" customHeight="1"/>
    <row r="49674" ht="15.75" customHeight="1"/>
    <row r="49676" ht="15.75" customHeight="1"/>
    <row r="49678" ht="15.75" customHeight="1"/>
    <row r="49680" ht="15.75" customHeight="1"/>
    <row r="49682" ht="15.75" customHeight="1"/>
    <row r="49684" ht="15.75" customHeight="1"/>
    <row r="49686" ht="15.75" customHeight="1"/>
    <row r="49688" ht="15.75" customHeight="1"/>
    <row r="49690" ht="15.75" customHeight="1"/>
    <row r="49692" ht="15.75" customHeight="1"/>
    <row r="49694" ht="15.75" customHeight="1"/>
    <row r="49696" ht="15.75" customHeight="1"/>
    <row r="49698" ht="15.75" customHeight="1"/>
    <row r="49700" ht="15.75" customHeight="1"/>
    <row r="49702" ht="15.75" customHeight="1"/>
    <row r="49704" ht="15.75" customHeight="1"/>
    <row r="49706" ht="15.75" customHeight="1"/>
    <row r="49708" ht="15.75" customHeight="1"/>
    <row r="49710" ht="15.75" customHeight="1"/>
    <row r="49712" ht="15.75" customHeight="1"/>
    <row r="49714" ht="15.75" customHeight="1"/>
    <row r="49716" ht="15.75" customHeight="1"/>
    <row r="49718" ht="15.75" customHeight="1"/>
    <row r="49720" ht="15.75" customHeight="1"/>
    <row r="49722" ht="15.75" customHeight="1"/>
    <row r="49724" ht="15.75" customHeight="1"/>
    <row r="49726" ht="15.75" customHeight="1"/>
    <row r="49728" ht="15.75" customHeight="1"/>
    <row r="49730" ht="15.75" customHeight="1"/>
    <row r="49732" ht="15.75" customHeight="1"/>
    <row r="49734" ht="15.75" customHeight="1"/>
    <row r="49736" ht="15.75" customHeight="1"/>
    <row r="49738" ht="15.75" customHeight="1"/>
    <row r="49740" ht="15.75" customHeight="1"/>
    <row r="49742" ht="15.75" customHeight="1"/>
    <row r="49744" ht="15.75" customHeight="1"/>
    <row r="49746" ht="15.75" customHeight="1"/>
    <row r="49748" ht="15.75" customHeight="1"/>
    <row r="49750" ht="15.75" customHeight="1"/>
    <row r="49752" ht="15.75" customHeight="1"/>
    <row r="49754" ht="15.75" customHeight="1"/>
    <row r="49756" ht="15.75" customHeight="1"/>
    <row r="49758" ht="15.75" customHeight="1"/>
    <row r="49760" ht="15.75" customHeight="1"/>
    <row r="49762" ht="15.75" customHeight="1"/>
    <row r="49764" ht="15.75" customHeight="1"/>
    <row r="49766" ht="15.75" customHeight="1"/>
    <row r="49768" ht="15.75" customHeight="1"/>
    <row r="49770" ht="15.75" customHeight="1"/>
    <row r="49772" ht="15.75" customHeight="1"/>
    <row r="49774" ht="15.75" customHeight="1"/>
    <row r="49776" ht="15.75" customHeight="1"/>
    <row r="49778" ht="15.75" customHeight="1"/>
    <row r="49780" ht="15.75" customHeight="1"/>
    <row r="49782" ht="15.75" customHeight="1"/>
    <row r="49784" ht="15.75" customHeight="1"/>
    <row r="49786" ht="15.75" customHeight="1"/>
    <row r="49788" ht="15.75" customHeight="1"/>
    <row r="49790" ht="15.75" customHeight="1"/>
    <row r="49792" ht="15.75" customHeight="1"/>
    <row r="49794" ht="15.75" customHeight="1"/>
    <row r="49796" ht="15.75" customHeight="1"/>
    <row r="49798" ht="15.75" customHeight="1"/>
    <row r="49800" ht="15.75" customHeight="1"/>
    <row r="49802" ht="15.75" customHeight="1"/>
    <row r="49804" ht="15.75" customHeight="1"/>
    <row r="49806" ht="15.75" customHeight="1"/>
    <row r="49808" ht="15.75" customHeight="1"/>
    <row r="49810" ht="15.75" customHeight="1"/>
    <row r="49812" ht="15.75" customHeight="1"/>
    <row r="49814" ht="15.75" customHeight="1"/>
    <row r="49816" ht="15.75" customHeight="1"/>
    <row r="49818" ht="15.75" customHeight="1"/>
    <row r="49820" ht="15.75" customHeight="1"/>
    <row r="49822" ht="15.75" customHeight="1"/>
    <row r="49824" ht="15.75" customHeight="1"/>
    <row r="49826" ht="15.75" customHeight="1"/>
    <row r="49828" ht="15.75" customHeight="1"/>
    <row r="49830" ht="15.75" customHeight="1"/>
    <row r="49832" ht="15.75" customHeight="1"/>
    <row r="49834" ht="15.75" customHeight="1"/>
    <row r="49836" ht="15.75" customHeight="1"/>
    <row r="49838" ht="15.75" customHeight="1"/>
    <row r="49840" ht="15.75" customHeight="1"/>
    <row r="49842" ht="15.75" customHeight="1"/>
    <row r="49844" ht="15.75" customHeight="1"/>
    <row r="49846" ht="15.75" customHeight="1"/>
    <row r="49848" ht="15.75" customHeight="1"/>
    <row r="49850" ht="15.75" customHeight="1"/>
    <row r="49852" ht="15.75" customHeight="1"/>
    <row r="49854" ht="15.75" customHeight="1"/>
    <row r="49856" ht="15.75" customHeight="1"/>
    <row r="49858" ht="15.75" customHeight="1"/>
    <row r="49860" ht="15.75" customHeight="1"/>
    <row r="49862" ht="15.75" customHeight="1"/>
    <row r="49864" ht="15.75" customHeight="1"/>
    <row r="49866" ht="15.75" customHeight="1"/>
    <row r="49868" ht="15.75" customHeight="1"/>
    <row r="49870" ht="15.75" customHeight="1"/>
    <row r="49872" ht="15.75" customHeight="1"/>
    <row r="49874" ht="15.75" customHeight="1"/>
    <row r="49876" ht="15.75" customHeight="1"/>
    <row r="49878" ht="15.75" customHeight="1"/>
    <row r="49880" ht="15.75" customHeight="1"/>
    <row r="49882" ht="15.75" customHeight="1"/>
    <row r="49884" ht="15.75" customHeight="1"/>
    <row r="49886" ht="15.75" customHeight="1"/>
    <row r="49888" ht="15.75" customHeight="1"/>
    <row r="49890" ht="15.75" customHeight="1"/>
    <row r="49892" ht="15.75" customHeight="1"/>
    <row r="49894" ht="15.75" customHeight="1"/>
    <row r="49896" ht="15.75" customHeight="1"/>
    <row r="49898" ht="15.75" customHeight="1"/>
    <row r="49900" ht="15.75" customHeight="1"/>
    <row r="49902" ht="15.75" customHeight="1"/>
    <row r="49904" ht="15.75" customHeight="1"/>
    <row r="49906" ht="15.75" customHeight="1"/>
    <row r="49908" ht="15.75" customHeight="1"/>
    <row r="49910" ht="15.75" customHeight="1"/>
    <row r="49912" ht="15.75" customHeight="1"/>
    <row r="49914" ht="15.75" customHeight="1"/>
    <row r="49916" ht="15.75" customHeight="1"/>
    <row r="49918" ht="15.75" customHeight="1"/>
    <row r="49920" ht="15.75" customHeight="1"/>
    <row r="49922" ht="15.75" customHeight="1"/>
    <row r="49924" ht="15.75" customHeight="1"/>
    <row r="49926" ht="15.75" customHeight="1"/>
    <row r="49928" ht="15.75" customHeight="1"/>
    <row r="49930" ht="15.75" customHeight="1"/>
    <row r="49932" ht="15.75" customHeight="1"/>
    <row r="49934" ht="15.75" customHeight="1"/>
    <row r="49936" ht="15.75" customHeight="1"/>
    <row r="49938" ht="15.75" customHeight="1"/>
    <row r="49940" ht="15.75" customHeight="1"/>
    <row r="49942" ht="15.75" customHeight="1"/>
    <row r="49944" ht="15.75" customHeight="1"/>
    <row r="49946" ht="15.75" customHeight="1"/>
    <row r="49948" ht="15.75" customHeight="1"/>
    <row r="49950" ht="15.75" customHeight="1"/>
    <row r="49952" ht="15.75" customHeight="1"/>
    <row r="49954" ht="15.75" customHeight="1"/>
    <row r="49956" ht="15.75" customHeight="1"/>
    <row r="49958" ht="15.75" customHeight="1"/>
    <row r="49960" ht="15.75" customHeight="1"/>
    <row r="49962" ht="15.75" customHeight="1"/>
    <row r="49964" ht="15.75" customHeight="1"/>
    <row r="49966" ht="15.75" customHeight="1"/>
    <row r="49968" ht="15.75" customHeight="1"/>
    <row r="49970" ht="15.75" customHeight="1"/>
    <row r="49972" ht="15.75" customHeight="1"/>
    <row r="49974" ht="15.75" customHeight="1"/>
    <row r="49976" ht="15.75" customHeight="1"/>
    <row r="49978" ht="15.75" customHeight="1"/>
    <row r="49980" ht="15.75" customHeight="1"/>
    <row r="49982" ht="15.75" customHeight="1"/>
    <row r="49984" ht="15.75" customHeight="1"/>
    <row r="49986" ht="15.75" customHeight="1"/>
    <row r="49988" ht="15.75" customHeight="1"/>
    <row r="49990" ht="15.75" customHeight="1"/>
    <row r="49992" ht="15.75" customHeight="1"/>
    <row r="49994" ht="15.75" customHeight="1"/>
    <row r="49996" ht="15.75" customHeight="1"/>
    <row r="49998" ht="15.75" customHeight="1"/>
    <row r="50000" ht="15.75" customHeight="1"/>
    <row r="50002" ht="15.75" customHeight="1"/>
    <row r="50004" ht="15.75" customHeight="1"/>
    <row r="50006" ht="15.75" customHeight="1"/>
    <row r="50008" ht="15.75" customHeight="1"/>
    <row r="50010" ht="15.75" customHeight="1"/>
    <row r="50012" ht="15.75" customHeight="1"/>
    <row r="50014" ht="15.75" customHeight="1"/>
    <row r="50016" ht="15.75" customHeight="1"/>
    <row r="50018" ht="15.75" customHeight="1"/>
    <row r="50020" ht="15.75" customHeight="1"/>
    <row r="50022" ht="15.75" customHeight="1"/>
    <row r="50024" ht="15.75" customHeight="1"/>
    <row r="50026" ht="15.75" customHeight="1"/>
    <row r="50028" ht="15.75" customHeight="1"/>
    <row r="50030" ht="15.75" customHeight="1"/>
    <row r="50032" ht="15.75" customHeight="1"/>
    <row r="50034" ht="15.75" customHeight="1"/>
    <row r="50036" ht="15.75" customHeight="1"/>
    <row r="50038" ht="15.75" customHeight="1"/>
    <row r="50040" ht="15.75" customHeight="1"/>
    <row r="50042" ht="15.75" customHeight="1"/>
    <row r="50044" ht="15.75" customHeight="1"/>
    <row r="50046" ht="15.75" customHeight="1"/>
    <row r="50048" ht="15.75" customHeight="1"/>
    <row r="50050" ht="15.75" customHeight="1"/>
    <row r="50052" ht="15.75" customHeight="1"/>
    <row r="50054" ht="15.75" customHeight="1"/>
    <row r="50056" ht="15.75" customHeight="1"/>
    <row r="50058" ht="15.75" customHeight="1"/>
    <row r="50060" ht="15.75" customHeight="1"/>
    <row r="50062" ht="15.75" customHeight="1"/>
    <row r="50064" ht="15.75" customHeight="1"/>
    <row r="50066" ht="15.75" customHeight="1"/>
    <row r="50068" ht="15.75" customHeight="1"/>
    <row r="50070" ht="15.75" customHeight="1"/>
    <row r="50072" ht="15.75" customHeight="1"/>
    <row r="50074" ht="15.75" customHeight="1"/>
    <row r="50076" ht="15.75" customHeight="1"/>
    <row r="50078" ht="15.75" customHeight="1"/>
    <row r="50080" ht="15.75" customHeight="1"/>
    <row r="50082" ht="15.75" customHeight="1"/>
    <row r="50084" ht="15.75" customHeight="1"/>
    <row r="50086" ht="15.75" customHeight="1"/>
    <row r="50088" ht="15.75" customHeight="1"/>
    <row r="50090" ht="15.75" customHeight="1"/>
    <row r="50092" ht="15.75" customHeight="1"/>
    <row r="50094" ht="15.75" customHeight="1"/>
    <row r="50096" ht="15.75" customHeight="1"/>
    <row r="50098" ht="15.75" customHeight="1"/>
    <row r="50100" ht="15.75" customHeight="1"/>
    <row r="50102" ht="15.75" customHeight="1"/>
    <row r="50104" ht="15.75" customHeight="1"/>
    <row r="50106" ht="15.75" customHeight="1"/>
    <row r="50108" ht="15.75" customHeight="1"/>
    <row r="50110" ht="15.75" customHeight="1"/>
    <row r="50112" ht="15.75" customHeight="1"/>
    <row r="50114" ht="15.75" customHeight="1"/>
    <row r="50116" ht="15.75" customHeight="1"/>
    <row r="50118" ht="15.75" customHeight="1"/>
    <row r="50120" ht="15.75" customHeight="1"/>
    <row r="50122" ht="15.75" customHeight="1"/>
    <row r="50124" ht="15.75" customHeight="1"/>
    <row r="50126" ht="15.75" customHeight="1"/>
    <row r="50128" ht="15.75" customHeight="1"/>
    <row r="50130" ht="15.75" customHeight="1"/>
    <row r="50132" ht="15.75" customHeight="1"/>
    <row r="50134" ht="15.75" customHeight="1"/>
    <row r="50136" ht="15.75" customHeight="1"/>
    <row r="50138" ht="15.75" customHeight="1"/>
    <row r="50140" ht="15.75" customHeight="1"/>
    <row r="50142" ht="15.75" customHeight="1"/>
    <row r="50144" ht="15.75" customHeight="1"/>
    <row r="50146" ht="15.75" customHeight="1"/>
    <row r="50148" ht="15.75" customHeight="1"/>
    <row r="50150" ht="15.75" customHeight="1"/>
    <row r="50152" ht="15.75" customHeight="1"/>
    <row r="50154" ht="15.75" customHeight="1"/>
    <row r="50156" ht="15.75" customHeight="1"/>
    <row r="50158" ht="15.75" customHeight="1"/>
    <row r="50160" ht="15.75" customHeight="1"/>
    <row r="50162" ht="15.75" customHeight="1"/>
    <row r="50164" ht="15.75" customHeight="1"/>
    <row r="50166" ht="15.75" customHeight="1"/>
    <row r="50168" ht="15.75" customHeight="1"/>
    <row r="50170" ht="15.75" customHeight="1"/>
    <row r="50172" ht="15.75" customHeight="1"/>
    <row r="50174" ht="15.75" customHeight="1"/>
    <row r="50176" ht="15.75" customHeight="1"/>
    <row r="50178" ht="15.75" customHeight="1"/>
    <row r="50180" ht="15.75" customHeight="1"/>
    <row r="50182" ht="15.75" customHeight="1"/>
    <row r="50184" ht="15.75" customHeight="1"/>
    <row r="50186" ht="15.75" customHeight="1"/>
    <row r="50188" ht="15.75" customHeight="1"/>
    <row r="50190" ht="15.75" customHeight="1"/>
    <row r="50192" ht="15.75" customHeight="1"/>
    <row r="50194" ht="15.75" customHeight="1"/>
    <row r="50196" ht="15.75" customHeight="1"/>
    <row r="50198" ht="15.75" customHeight="1"/>
    <row r="50200" ht="15.75" customHeight="1"/>
    <row r="50202" ht="15.75" customHeight="1"/>
    <row r="50204" ht="15.75" customHeight="1"/>
    <row r="50206" ht="15.75" customHeight="1"/>
    <row r="50208" ht="15.75" customHeight="1"/>
    <row r="50210" ht="15.75" customHeight="1"/>
    <row r="50212" ht="15.75" customHeight="1"/>
    <row r="50214" ht="15.75" customHeight="1"/>
    <row r="50216" ht="15.75" customHeight="1"/>
    <row r="50218" ht="15.75" customHeight="1"/>
    <row r="50220" ht="15.75" customHeight="1"/>
    <row r="50222" ht="15.75" customHeight="1"/>
    <row r="50224" ht="15.75" customHeight="1"/>
    <row r="50226" ht="15.75" customHeight="1"/>
    <row r="50228" ht="15.75" customHeight="1"/>
    <row r="50230" ht="15.75" customHeight="1"/>
    <row r="50232" ht="15.75" customHeight="1"/>
    <row r="50234" ht="15.75" customHeight="1"/>
    <row r="50236" ht="15.75" customHeight="1"/>
    <row r="50238" ht="15.75" customHeight="1"/>
    <row r="50240" ht="15.75" customHeight="1"/>
    <row r="50242" ht="15.75" customHeight="1"/>
    <row r="50244" ht="15.75" customHeight="1"/>
    <row r="50246" ht="15.75" customHeight="1"/>
    <row r="50248" ht="15.75" customHeight="1"/>
    <row r="50250" ht="15.75" customHeight="1"/>
    <row r="50252" ht="15.75" customHeight="1"/>
    <row r="50254" ht="15.75" customHeight="1"/>
    <row r="50256" ht="15.75" customHeight="1"/>
    <row r="50258" ht="15.75" customHeight="1"/>
    <row r="50260" ht="15.75" customHeight="1"/>
    <row r="50262" ht="15.75" customHeight="1"/>
    <row r="50264" ht="15.75" customHeight="1"/>
    <row r="50266" ht="15.75" customHeight="1"/>
    <row r="50268" ht="15.75" customHeight="1"/>
    <row r="50270" ht="15.75" customHeight="1"/>
    <row r="50272" ht="15.75" customHeight="1"/>
    <row r="50274" ht="15.75" customHeight="1"/>
    <row r="50276" ht="15.75" customHeight="1"/>
    <row r="50278" ht="15.75" customHeight="1"/>
    <row r="50280" ht="15.75" customHeight="1"/>
    <row r="50282" ht="15.75" customHeight="1"/>
    <row r="50284" ht="15.75" customHeight="1"/>
    <row r="50286" ht="15.75" customHeight="1"/>
    <row r="50288" ht="15.75" customHeight="1"/>
    <row r="50290" ht="15.75" customHeight="1"/>
    <row r="50292" ht="15.75" customHeight="1"/>
    <row r="50294" ht="15.75" customHeight="1"/>
    <row r="50296" ht="15.75" customHeight="1"/>
    <row r="50298" ht="15.75" customHeight="1"/>
    <row r="50300" ht="15.75" customHeight="1"/>
    <row r="50302" ht="15.75" customHeight="1"/>
    <row r="50304" ht="15.75" customHeight="1"/>
    <row r="50306" ht="15.75" customHeight="1"/>
    <row r="50308" ht="15.75" customHeight="1"/>
    <row r="50310" ht="15.75" customHeight="1"/>
    <row r="50312" ht="15.75" customHeight="1"/>
    <row r="50314" ht="15.75" customHeight="1"/>
    <row r="50316" ht="15.75" customHeight="1"/>
    <row r="50318" ht="15.75" customHeight="1"/>
    <row r="50320" ht="15.75" customHeight="1"/>
    <row r="50322" ht="15.75" customHeight="1"/>
    <row r="50324" ht="15.75" customHeight="1"/>
    <row r="50326" ht="15.75" customHeight="1"/>
    <row r="50328" ht="15.75" customHeight="1"/>
    <row r="50330" ht="15.75" customHeight="1"/>
    <row r="50332" ht="15.75" customHeight="1"/>
    <row r="50334" ht="15.75" customHeight="1"/>
    <row r="50336" ht="15.75" customHeight="1"/>
    <row r="50338" ht="15.75" customHeight="1"/>
    <row r="50340" ht="15.75" customHeight="1"/>
    <row r="50342" ht="15.75" customHeight="1"/>
    <row r="50344" ht="15.75" customHeight="1"/>
    <row r="50346" ht="15.75" customHeight="1"/>
    <row r="50348" ht="15.75" customHeight="1"/>
    <row r="50350" ht="15.75" customHeight="1"/>
    <row r="50352" ht="15.75" customHeight="1"/>
    <row r="50354" ht="15.75" customHeight="1"/>
    <row r="50356" ht="15.75" customHeight="1"/>
    <row r="50358" ht="15.75" customHeight="1"/>
    <row r="50360" ht="15.75" customHeight="1"/>
    <row r="50362" ht="15.75" customHeight="1"/>
    <row r="50364" ht="15.75" customHeight="1"/>
    <row r="50366" ht="15.75" customHeight="1"/>
    <row r="50368" ht="15.75" customHeight="1"/>
    <row r="50370" ht="15.75" customHeight="1"/>
    <row r="50372" ht="15.75" customHeight="1"/>
    <row r="50374" ht="15.75" customHeight="1"/>
    <row r="50376" ht="15.75" customHeight="1"/>
    <row r="50378" ht="15.75" customHeight="1"/>
    <row r="50380" ht="15.75" customHeight="1"/>
    <row r="50382" ht="15.75" customHeight="1"/>
    <row r="50384" ht="15.75" customHeight="1"/>
    <row r="50386" ht="15.75" customHeight="1"/>
    <row r="50388" ht="15.75" customHeight="1"/>
    <row r="50390" ht="15.75" customHeight="1"/>
    <row r="50392" ht="15.75" customHeight="1"/>
    <row r="50394" ht="15.75" customHeight="1"/>
    <row r="50396" ht="15.75" customHeight="1"/>
    <row r="50398" ht="15.75" customHeight="1"/>
    <row r="50400" ht="15.75" customHeight="1"/>
    <row r="50402" ht="15.75" customHeight="1"/>
    <row r="50404" ht="15.75" customHeight="1"/>
    <row r="50406" ht="15.75" customHeight="1"/>
    <row r="50408" ht="15.75" customHeight="1"/>
    <row r="50410" ht="15.75" customHeight="1"/>
    <row r="50412" ht="15.75" customHeight="1"/>
    <row r="50414" ht="15.75" customHeight="1"/>
    <row r="50416" ht="15.75" customHeight="1"/>
    <row r="50418" ht="15.75" customHeight="1"/>
    <row r="50420" ht="15.75" customHeight="1"/>
    <row r="50422" ht="15.75" customHeight="1"/>
    <row r="50424" ht="15.75" customHeight="1"/>
    <row r="50426" ht="15.75" customHeight="1"/>
    <row r="50428" ht="15.75" customHeight="1"/>
    <row r="50430" ht="15.75" customHeight="1"/>
    <row r="50432" ht="15.75" customHeight="1"/>
    <row r="50434" ht="15.75" customHeight="1"/>
    <row r="50436" ht="15.75" customHeight="1"/>
    <row r="50438" ht="15.75" customHeight="1"/>
    <row r="50440" ht="15.75" customHeight="1"/>
    <row r="50442" ht="15.75" customHeight="1"/>
    <row r="50444" ht="15.75" customHeight="1"/>
    <row r="50446" ht="15.75" customHeight="1"/>
    <row r="50448" ht="15.75" customHeight="1"/>
    <row r="50450" ht="15.75" customHeight="1"/>
    <row r="50452" ht="15.75" customHeight="1"/>
    <row r="50454" ht="15.75" customHeight="1"/>
    <row r="50456" ht="15.75" customHeight="1"/>
    <row r="50458" ht="15.75" customHeight="1"/>
    <row r="50460" ht="15.75" customHeight="1"/>
    <row r="50462" ht="15.75" customHeight="1"/>
    <row r="50464" ht="15.75" customHeight="1"/>
    <row r="50466" ht="15.75" customHeight="1"/>
    <row r="50468" ht="15.75" customHeight="1"/>
    <row r="50470" ht="15.75" customHeight="1"/>
    <row r="50472" ht="15.75" customHeight="1"/>
    <row r="50474" ht="15.75" customHeight="1"/>
    <row r="50476" ht="15.75" customHeight="1"/>
    <row r="50478" ht="15.75" customHeight="1"/>
    <row r="50480" ht="15.75" customHeight="1"/>
    <row r="50482" ht="15.75" customHeight="1"/>
    <row r="50484" ht="15.75" customHeight="1"/>
    <row r="50486" ht="15.75" customHeight="1"/>
    <row r="50488" ht="15.75" customHeight="1"/>
    <row r="50490" ht="15.75" customHeight="1"/>
    <row r="50492" ht="15.75" customHeight="1"/>
    <row r="50494" ht="15.75" customHeight="1"/>
    <row r="50496" ht="15.75" customHeight="1"/>
    <row r="50498" ht="15.75" customHeight="1"/>
    <row r="50500" ht="15.75" customHeight="1"/>
    <row r="50502" ht="15.75" customHeight="1"/>
    <row r="50504" ht="15.75" customHeight="1"/>
    <row r="50506" ht="15.75" customHeight="1"/>
    <row r="50508" ht="15.75" customHeight="1"/>
    <row r="50510" ht="15.75" customHeight="1"/>
    <row r="50512" ht="15.75" customHeight="1"/>
    <row r="50514" ht="15.75" customHeight="1"/>
    <row r="50516" ht="15.75" customHeight="1"/>
    <row r="50518" ht="15.75" customHeight="1"/>
    <row r="50520" ht="15.75" customHeight="1"/>
    <row r="50522" ht="15.75" customHeight="1"/>
    <row r="50524" ht="15.75" customHeight="1"/>
    <row r="50526" ht="15.75" customHeight="1"/>
    <row r="50528" ht="15.75" customHeight="1"/>
    <row r="50530" ht="15.75" customHeight="1"/>
    <row r="50532" ht="15.75" customHeight="1"/>
    <row r="50534" ht="15.75" customHeight="1"/>
    <row r="50536" ht="15.75" customHeight="1"/>
    <row r="50538" ht="15.75" customHeight="1"/>
    <row r="50540" ht="15.75" customHeight="1"/>
    <row r="50542" ht="15.75" customHeight="1"/>
    <row r="50544" ht="15.75" customHeight="1"/>
    <row r="50546" ht="15.75" customHeight="1"/>
    <row r="50548" ht="15.75" customHeight="1"/>
    <row r="50550" ht="15.75" customHeight="1"/>
    <row r="50552" ht="15.75" customHeight="1"/>
    <row r="50554" ht="15.75" customHeight="1"/>
    <row r="50556" ht="15.75" customHeight="1"/>
    <row r="50558" ht="15.75" customHeight="1"/>
    <row r="50560" ht="15.75" customHeight="1"/>
    <row r="50562" ht="15.75" customHeight="1"/>
    <row r="50564" ht="15.75" customHeight="1"/>
    <row r="50566" ht="15.75" customHeight="1"/>
    <row r="50568" ht="15.75" customHeight="1"/>
    <row r="50570" ht="15.75" customHeight="1"/>
    <row r="50572" ht="15.75" customHeight="1"/>
    <row r="50574" ht="15.75" customHeight="1"/>
    <row r="50576" ht="15.75" customHeight="1"/>
    <row r="50578" ht="15.75" customHeight="1"/>
    <row r="50580" ht="15.75" customHeight="1"/>
    <row r="50582" ht="15.75" customHeight="1"/>
    <row r="50584" ht="15.75" customHeight="1"/>
    <row r="50586" ht="15.75" customHeight="1"/>
    <row r="50588" ht="15.75" customHeight="1"/>
    <row r="50590" ht="15.75" customHeight="1"/>
    <row r="50592" ht="15.75" customHeight="1"/>
    <row r="50594" ht="15.75" customHeight="1"/>
    <row r="50596" ht="15.75" customHeight="1"/>
    <row r="50598" ht="15.75" customHeight="1"/>
    <row r="50600" ht="15.75" customHeight="1"/>
    <row r="50602" ht="15.75" customHeight="1"/>
    <row r="50604" ht="15.75" customHeight="1"/>
    <row r="50606" ht="15.75" customHeight="1"/>
    <row r="50608" ht="15.75" customHeight="1"/>
    <row r="50610" ht="15.75" customHeight="1"/>
    <row r="50612" ht="15.75" customHeight="1"/>
    <row r="50614" ht="15.75" customHeight="1"/>
    <row r="50616" ht="15.75" customHeight="1"/>
    <row r="50618" ht="15.75" customHeight="1"/>
    <row r="50620" ht="15.75" customHeight="1"/>
    <row r="50622" ht="15.75" customHeight="1"/>
    <row r="50624" ht="15.75" customHeight="1"/>
    <row r="50626" ht="15.75" customHeight="1"/>
    <row r="50628" ht="15.75" customHeight="1"/>
    <row r="50630" ht="15.75" customHeight="1"/>
    <row r="50632" ht="15.75" customHeight="1"/>
    <row r="50634" ht="15.75" customHeight="1"/>
    <row r="50636" ht="15.75" customHeight="1"/>
    <row r="50638" ht="15.75" customHeight="1"/>
    <row r="50640" ht="15.75" customHeight="1"/>
    <row r="50642" ht="15.75" customHeight="1"/>
    <row r="50644" ht="15.75" customHeight="1"/>
    <row r="50646" ht="15.75" customHeight="1"/>
    <row r="50648" ht="15.75" customHeight="1"/>
    <row r="50650" ht="15.75" customHeight="1"/>
    <row r="50652" ht="15.75" customHeight="1"/>
    <row r="50654" ht="15.75" customHeight="1"/>
    <row r="50656" ht="15.75" customHeight="1"/>
    <row r="50658" ht="15.75" customHeight="1"/>
    <row r="50660" ht="15.75" customHeight="1"/>
    <row r="50662" ht="15.75" customHeight="1"/>
    <row r="50664" ht="15.75" customHeight="1"/>
    <row r="50666" ht="15.75" customHeight="1"/>
    <row r="50668" ht="15.75" customHeight="1"/>
    <row r="50670" ht="15.75" customHeight="1"/>
    <row r="50672" ht="15.75" customHeight="1"/>
    <row r="50674" ht="15.75" customHeight="1"/>
    <row r="50676" ht="15.75" customHeight="1"/>
    <row r="50678" ht="15.75" customHeight="1"/>
    <row r="50680" ht="15.75" customHeight="1"/>
    <row r="50682" ht="15.75" customHeight="1"/>
    <row r="50684" ht="15.75" customHeight="1"/>
    <row r="50686" ht="15.75" customHeight="1"/>
    <row r="50688" ht="15.75" customHeight="1"/>
    <row r="50690" ht="15.75" customHeight="1"/>
    <row r="50692" ht="15.75" customHeight="1"/>
    <row r="50694" ht="15.75" customHeight="1"/>
    <row r="50696" ht="15.75" customHeight="1"/>
    <row r="50698" ht="15.75" customHeight="1"/>
    <row r="50700" ht="15.75" customHeight="1"/>
    <row r="50702" ht="15.75" customHeight="1"/>
    <row r="50704" ht="15.75" customHeight="1"/>
    <row r="50706" ht="15.75" customHeight="1"/>
    <row r="50708" ht="15.75" customHeight="1"/>
    <row r="50710" ht="15.75" customHeight="1"/>
    <row r="50712" ht="15.75" customHeight="1"/>
    <row r="50714" ht="15.75" customHeight="1"/>
    <row r="50716" ht="15.75" customHeight="1"/>
    <row r="50718" ht="15.75" customHeight="1"/>
    <row r="50720" ht="15.75" customHeight="1"/>
    <row r="50722" ht="15.75" customHeight="1"/>
    <row r="50724" ht="15.75" customHeight="1"/>
    <row r="50726" ht="15.75" customHeight="1"/>
    <row r="50728" ht="15.75" customHeight="1"/>
    <row r="50730" ht="15.75" customHeight="1"/>
    <row r="50732" ht="15.75" customHeight="1"/>
    <row r="50734" ht="15.75" customHeight="1"/>
    <row r="50736" ht="15.75" customHeight="1"/>
    <row r="50738" ht="15.75" customHeight="1"/>
    <row r="50740" ht="15.75" customHeight="1"/>
    <row r="50742" ht="15.75" customHeight="1"/>
    <row r="50744" ht="15.75" customHeight="1"/>
    <row r="50746" ht="15.75" customHeight="1"/>
    <row r="50748" ht="15.75" customHeight="1"/>
    <row r="50750" ht="15.75" customHeight="1"/>
    <row r="50752" ht="15.75" customHeight="1"/>
    <row r="50754" ht="15.75" customHeight="1"/>
    <row r="50756" ht="15.75" customHeight="1"/>
    <row r="50758" ht="15.75" customHeight="1"/>
    <row r="50760" ht="15.75" customHeight="1"/>
    <row r="50762" ht="15.75" customHeight="1"/>
    <row r="50764" ht="15.75" customHeight="1"/>
    <row r="50766" ht="15.75" customHeight="1"/>
    <row r="50768" ht="15.75" customHeight="1"/>
    <row r="50770" ht="15.75" customHeight="1"/>
    <row r="50772" ht="15.75" customHeight="1"/>
    <row r="50774" ht="15.75" customHeight="1"/>
    <row r="50776" ht="15.75" customHeight="1"/>
    <row r="50778" ht="15.75" customHeight="1"/>
    <row r="50780" ht="15.75" customHeight="1"/>
    <row r="50782" ht="15.75" customHeight="1"/>
    <row r="50784" ht="15.75" customHeight="1"/>
    <row r="50786" ht="15.75" customHeight="1"/>
    <row r="50788" ht="15.75" customHeight="1"/>
    <row r="50790" ht="15.75" customHeight="1"/>
    <row r="50792" ht="15.75" customHeight="1"/>
    <row r="50794" ht="15.75" customHeight="1"/>
    <row r="50796" ht="15.75" customHeight="1"/>
    <row r="50798" ht="15.75" customHeight="1"/>
    <row r="50800" ht="15.75" customHeight="1"/>
    <row r="50802" ht="15.75" customHeight="1"/>
    <row r="50804" ht="15.75" customHeight="1"/>
    <row r="50806" ht="15.75" customHeight="1"/>
    <row r="50808" ht="15.75" customHeight="1"/>
    <row r="50810" ht="15.75" customHeight="1"/>
    <row r="50812" ht="15.75" customHeight="1"/>
    <row r="50814" ht="15.75" customHeight="1"/>
    <row r="50816" ht="15.75" customHeight="1"/>
    <row r="50818" ht="15.75" customHeight="1"/>
    <row r="50820" ht="15.75" customHeight="1"/>
    <row r="50822" ht="15.75" customHeight="1"/>
    <row r="50824" ht="15.75" customHeight="1"/>
    <row r="50826" ht="15.75" customHeight="1"/>
    <row r="50828" ht="15.75" customHeight="1"/>
    <row r="50830" ht="15.75" customHeight="1"/>
    <row r="50832" ht="15.75" customHeight="1"/>
    <row r="50834" ht="15.75" customHeight="1"/>
    <row r="50836" ht="15.75" customHeight="1"/>
    <row r="50838" ht="15.75" customHeight="1"/>
    <row r="50840" ht="15.75" customHeight="1"/>
    <row r="50842" ht="15.75" customHeight="1"/>
    <row r="50844" ht="15.75" customHeight="1"/>
    <row r="50846" ht="15.75" customHeight="1"/>
    <row r="50848" ht="15.75" customHeight="1"/>
    <row r="50850" ht="15.75" customHeight="1"/>
    <row r="50852" ht="15.75" customHeight="1"/>
    <row r="50854" ht="15.75" customHeight="1"/>
    <row r="50856" ht="15.75" customHeight="1"/>
    <row r="50858" ht="15.75" customHeight="1"/>
    <row r="50860" ht="15.75" customHeight="1"/>
    <row r="50862" ht="15.75" customHeight="1"/>
    <row r="50864" ht="15.75" customHeight="1"/>
    <row r="50866" ht="15.75" customHeight="1"/>
    <row r="50868" ht="15.75" customHeight="1"/>
    <row r="50870" ht="15.75" customHeight="1"/>
    <row r="50872" ht="15.75" customHeight="1"/>
    <row r="50874" ht="15.75" customHeight="1"/>
    <row r="50876" ht="15.75" customHeight="1"/>
    <row r="50878" ht="15.75" customHeight="1"/>
    <row r="50880" ht="15.75" customHeight="1"/>
    <row r="50882" ht="15.75" customHeight="1"/>
    <row r="50884" ht="15.75" customHeight="1"/>
    <row r="50886" ht="15.75" customHeight="1"/>
    <row r="50888" ht="15.75" customHeight="1"/>
    <row r="50890" ht="15.75" customHeight="1"/>
    <row r="50892" ht="15.75" customHeight="1"/>
    <row r="50894" ht="15.75" customHeight="1"/>
    <row r="50896" ht="15.75" customHeight="1"/>
    <row r="50898" ht="15.75" customHeight="1"/>
    <row r="50900" ht="15.75" customHeight="1"/>
    <row r="50902" ht="15.75" customHeight="1"/>
    <row r="50904" ht="15.75" customHeight="1"/>
    <row r="50906" ht="15.75" customHeight="1"/>
    <row r="50908" ht="15.75" customHeight="1"/>
    <row r="50910" ht="15.75" customHeight="1"/>
    <row r="50912" ht="15.75" customHeight="1"/>
    <row r="50914" ht="15.75" customHeight="1"/>
    <row r="50916" ht="15.75" customHeight="1"/>
    <row r="50918" ht="15.75" customHeight="1"/>
    <row r="50920" ht="15.75" customHeight="1"/>
    <row r="50922" ht="15.75" customHeight="1"/>
    <row r="50924" ht="15.75" customHeight="1"/>
    <row r="50926" ht="15.75" customHeight="1"/>
    <row r="50928" ht="15.75" customHeight="1"/>
    <row r="50930" ht="15.75" customHeight="1"/>
    <row r="50932" ht="15.75" customHeight="1"/>
    <row r="50934" ht="15.75" customHeight="1"/>
    <row r="50936" ht="15.75" customHeight="1"/>
    <row r="50938" ht="15.75" customHeight="1"/>
    <row r="50940" ht="15.75" customHeight="1"/>
    <row r="50942" ht="15.75" customHeight="1"/>
    <row r="50944" ht="15.75" customHeight="1"/>
    <row r="50946" ht="15.75" customHeight="1"/>
    <row r="50948" ht="15.75" customHeight="1"/>
    <row r="50950" ht="15.75" customHeight="1"/>
    <row r="50952" ht="15.75" customHeight="1"/>
    <row r="50954" ht="15.75" customHeight="1"/>
    <row r="50956" ht="15.75" customHeight="1"/>
    <row r="50958" ht="15.75" customHeight="1"/>
    <row r="50960" ht="15.75" customHeight="1"/>
    <row r="50962" ht="15.75" customHeight="1"/>
    <row r="50964" ht="15.75" customHeight="1"/>
    <row r="50966" ht="15.75" customHeight="1"/>
    <row r="50968" ht="15.75" customHeight="1"/>
    <row r="50970" ht="15.75" customHeight="1"/>
    <row r="50972" ht="15.75" customHeight="1"/>
    <row r="50974" ht="15.75" customHeight="1"/>
    <row r="50976" ht="15.75" customHeight="1"/>
    <row r="50978" ht="15.75" customHeight="1"/>
    <row r="50980" ht="15.75" customHeight="1"/>
    <row r="50982" ht="15.75" customHeight="1"/>
    <row r="50984" ht="15.75" customHeight="1"/>
    <row r="50986" ht="15.75" customHeight="1"/>
    <row r="50988" ht="15.75" customHeight="1"/>
    <row r="50990" ht="15.75" customHeight="1"/>
    <row r="50992" ht="15.75" customHeight="1"/>
    <row r="50994" ht="15.75" customHeight="1"/>
    <row r="50996" ht="15.75" customHeight="1"/>
    <row r="50998" ht="15.75" customHeight="1"/>
    <row r="51000" ht="15.75" customHeight="1"/>
    <row r="51002" ht="15.75" customHeight="1"/>
    <row r="51004" ht="15.75" customHeight="1"/>
    <row r="51006" ht="15.75" customHeight="1"/>
    <row r="51008" ht="15.75" customHeight="1"/>
    <row r="51010" ht="15.75" customHeight="1"/>
    <row r="51012" ht="15.75" customHeight="1"/>
    <row r="51014" ht="15.75" customHeight="1"/>
    <row r="51016" ht="15.75" customHeight="1"/>
    <row r="51018" ht="15.75" customHeight="1"/>
    <row r="51020" ht="15.75" customHeight="1"/>
    <row r="51022" ht="15.75" customHeight="1"/>
    <row r="51024" ht="15.75" customHeight="1"/>
    <row r="51026" ht="15.75" customHeight="1"/>
    <row r="51028" ht="15.75" customHeight="1"/>
    <row r="51030" ht="15.75" customHeight="1"/>
    <row r="51032" ht="15.75" customHeight="1"/>
    <row r="51034" ht="15.75" customHeight="1"/>
    <row r="51036" ht="15.75" customHeight="1"/>
    <row r="51038" ht="15.75" customHeight="1"/>
    <row r="51040" ht="15.75" customHeight="1"/>
    <row r="51042" ht="15.75" customHeight="1"/>
    <row r="51044" ht="15.75" customHeight="1"/>
    <row r="51046" ht="15.75" customHeight="1"/>
    <row r="51048" ht="15.75" customHeight="1"/>
    <row r="51050" ht="15.75" customHeight="1"/>
    <row r="51052" ht="15.75" customHeight="1"/>
    <row r="51054" ht="15.75" customHeight="1"/>
    <row r="51056" ht="15.75" customHeight="1"/>
    <row r="51058" ht="15.75" customHeight="1"/>
    <row r="51060" ht="15.75" customHeight="1"/>
    <row r="51062" ht="15.75" customHeight="1"/>
    <row r="51064" ht="15.75" customHeight="1"/>
    <row r="51066" ht="15.75" customHeight="1"/>
    <row r="51068" ht="15.75" customHeight="1"/>
    <row r="51070" ht="15.75" customHeight="1"/>
    <row r="51072" ht="15.75" customHeight="1"/>
    <row r="51074" ht="15.75" customHeight="1"/>
    <row r="51076" ht="15.75" customHeight="1"/>
    <row r="51078" ht="15.75" customHeight="1"/>
    <row r="51080" ht="15.75" customHeight="1"/>
    <row r="51082" ht="15.75" customHeight="1"/>
    <row r="51084" ht="15.75" customHeight="1"/>
    <row r="51086" ht="15.75" customHeight="1"/>
    <row r="51088" ht="15.75" customHeight="1"/>
    <row r="51090" ht="15.75" customHeight="1"/>
    <row r="51092" ht="15.75" customHeight="1"/>
    <row r="51094" ht="15.75" customHeight="1"/>
    <row r="51096" ht="15.75" customHeight="1"/>
    <row r="51098" ht="15.75" customHeight="1"/>
    <row r="51100" ht="15.75" customHeight="1"/>
    <row r="51102" ht="15.75" customHeight="1"/>
    <row r="51104" ht="15.75" customHeight="1"/>
    <row r="51106" ht="15.75" customHeight="1"/>
    <row r="51108" ht="15.75" customHeight="1"/>
    <row r="51110" ht="15.75" customHeight="1"/>
    <row r="51112" ht="15.75" customHeight="1"/>
    <row r="51114" ht="15.75" customHeight="1"/>
    <row r="51116" ht="15.75" customHeight="1"/>
    <row r="51118" ht="15.75" customHeight="1"/>
    <row r="51120" ht="15.75" customHeight="1"/>
    <row r="51122" ht="15.75" customHeight="1"/>
    <row r="51124" ht="15.75" customHeight="1"/>
    <row r="51126" ht="15.75" customHeight="1"/>
    <row r="51128" ht="15.75" customHeight="1"/>
    <row r="51130" ht="15.75" customHeight="1"/>
    <row r="51132" ht="15.75" customHeight="1"/>
    <row r="51134" ht="15.75" customHeight="1"/>
    <row r="51136" ht="15.75" customHeight="1"/>
    <row r="51138" ht="15.75" customHeight="1"/>
    <row r="51140" ht="15.75" customHeight="1"/>
    <row r="51142" ht="15.75" customHeight="1"/>
    <row r="51144" ht="15.75" customHeight="1"/>
    <row r="51146" ht="15.75" customHeight="1"/>
    <row r="51148" ht="15.75" customHeight="1"/>
    <row r="51150" ht="15.75" customHeight="1"/>
    <row r="51152" ht="15.75" customHeight="1"/>
    <row r="51154" ht="15.75" customHeight="1"/>
    <row r="51156" ht="15.75" customHeight="1"/>
    <row r="51158" ht="15.75" customHeight="1"/>
    <row r="51160" ht="15.75" customHeight="1"/>
    <row r="51162" ht="15.75" customHeight="1"/>
    <row r="51164" ht="15.75" customHeight="1"/>
    <row r="51166" ht="15.75" customHeight="1"/>
    <row r="51168" ht="15.75" customHeight="1"/>
    <row r="51170" ht="15.75" customHeight="1"/>
    <row r="51172" ht="15.75" customHeight="1"/>
    <row r="51174" ht="15.75" customHeight="1"/>
    <row r="51176" ht="15.75" customHeight="1"/>
    <row r="51178" ht="15.75" customHeight="1"/>
    <row r="51180" ht="15.75" customHeight="1"/>
    <row r="51182" ht="15.75" customHeight="1"/>
    <row r="51184" ht="15.75" customHeight="1"/>
    <row r="51186" ht="15.75" customHeight="1"/>
    <row r="51188" ht="15.75" customHeight="1"/>
    <row r="51190" ht="15.75" customHeight="1"/>
    <row r="51192" ht="15.75" customHeight="1"/>
    <row r="51194" ht="15.75" customHeight="1"/>
    <row r="51196" ht="15.75" customHeight="1"/>
    <row r="51198" ht="15.75" customHeight="1"/>
    <row r="51200" ht="15.75" customHeight="1"/>
    <row r="51202" ht="15.75" customHeight="1"/>
    <row r="51204" ht="15.75" customHeight="1"/>
    <row r="51206" ht="15.75" customHeight="1"/>
    <row r="51208" ht="15.75" customHeight="1"/>
    <row r="51210" ht="15.75" customHeight="1"/>
    <row r="51212" ht="15.75" customHeight="1"/>
    <row r="51214" ht="15.75" customHeight="1"/>
    <row r="51216" ht="15.75" customHeight="1"/>
    <row r="51218" ht="15.75" customHeight="1"/>
    <row r="51220" ht="15.75" customHeight="1"/>
    <row r="51222" ht="15.75" customHeight="1"/>
    <row r="51224" ht="15.75" customHeight="1"/>
    <row r="51226" ht="15.75" customHeight="1"/>
    <row r="51228" ht="15.75" customHeight="1"/>
    <row r="51230" ht="15.75" customHeight="1"/>
    <row r="51232" ht="15.75" customHeight="1"/>
    <row r="51234" ht="15.75" customHeight="1"/>
    <row r="51236" ht="15.75" customHeight="1"/>
    <row r="51238" ht="15.75" customHeight="1"/>
    <row r="51240" ht="15.75" customHeight="1"/>
    <row r="51242" ht="15.75" customHeight="1"/>
    <row r="51244" ht="15.75" customHeight="1"/>
    <row r="51246" ht="15.75" customHeight="1"/>
    <row r="51248" ht="15.75" customHeight="1"/>
    <row r="51250" ht="15.75" customHeight="1"/>
    <row r="51252" ht="15.75" customHeight="1"/>
    <row r="51254" ht="15.75" customHeight="1"/>
    <row r="51256" ht="15.75" customHeight="1"/>
    <row r="51258" ht="15.75" customHeight="1"/>
    <row r="51260" ht="15.75" customHeight="1"/>
    <row r="51262" ht="15.75" customHeight="1"/>
    <row r="51264" ht="15.75" customHeight="1"/>
    <row r="51266" ht="15.75" customHeight="1"/>
    <row r="51268" ht="15.75" customHeight="1"/>
    <row r="51270" ht="15.75" customHeight="1"/>
    <row r="51272" ht="15.75" customHeight="1"/>
    <row r="51274" ht="15.75" customHeight="1"/>
    <row r="51276" ht="15.75" customHeight="1"/>
    <row r="51278" ht="15.75" customHeight="1"/>
    <row r="51280" ht="15.75" customHeight="1"/>
    <row r="51282" ht="15.75" customHeight="1"/>
    <row r="51284" ht="15.75" customHeight="1"/>
    <row r="51286" ht="15.75" customHeight="1"/>
    <row r="51288" ht="15.75" customHeight="1"/>
    <row r="51290" ht="15.75" customHeight="1"/>
    <row r="51292" ht="15.75" customHeight="1"/>
    <row r="51294" ht="15.75" customHeight="1"/>
    <row r="51296" ht="15.75" customHeight="1"/>
    <row r="51298" ht="15.75" customHeight="1"/>
    <row r="51300" ht="15.75" customHeight="1"/>
    <row r="51302" ht="15.75" customHeight="1"/>
    <row r="51304" ht="15.75" customHeight="1"/>
    <row r="51306" ht="15.75" customHeight="1"/>
    <row r="51308" ht="15.75" customHeight="1"/>
    <row r="51310" ht="15.75" customHeight="1"/>
    <row r="51312" ht="15.75" customHeight="1"/>
    <row r="51314" ht="15.75" customHeight="1"/>
    <row r="51316" ht="15.75" customHeight="1"/>
    <row r="51318" ht="15.75" customHeight="1"/>
    <row r="51320" ht="15.75" customHeight="1"/>
    <row r="51322" ht="15.75" customHeight="1"/>
    <row r="51324" ht="15.75" customHeight="1"/>
    <row r="51326" ht="15.75" customHeight="1"/>
    <row r="51328" ht="15.75" customHeight="1"/>
    <row r="51330" ht="15.75" customHeight="1"/>
    <row r="51332" ht="15.75" customHeight="1"/>
    <row r="51334" ht="15.75" customHeight="1"/>
    <row r="51336" ht="15.75" customHeight="1"/>
    <row r="51338" ht="15.75" customHeight="1"/>
    <row r="51340" ht="15.75" customHeight="1"/>
    <row r="51342" ht="15.75" customHeight="1"/>
    <row r="51344" ht="15.75" customHeight="1"/>
    <row r="51346" ht="15.75" customHeight="1"/>
    <row r="51348" ht="15.75" customHeight="1"/>
    <row r="51350" ht="15.75" customHeight="1"/>
    <row r="51352" ht="15.75" customHeight="1"/>
    <row r="51354" ht="15.75" customHeight="1"/>
    <row r="51356" ht="15.75" customHeight="1"/>
    <row r="51358" ht="15.75" customHeight="1"/>
    <row r="51360" ht="15.75" customHeight="1"/>
    <row r="51362" ht="15.75" customHeight="1"/>
    <row r="51364" ht="15.75" customHeight="1"/>
    <row r="51366" ht="15.75" customHeight="1"/>
    <row r="51368" ht="15.75" customHeight="1"/>
    <row r="51370" ht="15.75" customHeight="1"/>
    <row r="51372" ht="15.75" customHeight="1"/>
    <row r="51374" ht="15.75" customHeight="1"/>
    <row r="51376" ht="15.75" customHeight="1"/>
    <row r="51378" ht="15.75" customHeight="1"/>
    <row r="51380" ht="15.75" customHeight="1"/>
    <row r="51382" ht="15.75" customHeight="1"/>
    <row r="51384" ht="15.75" customHeight="1"/>
    <row r="51386" ht="15.75" customHeight="1"/>
    <row r="51388" ht="15.75" customHeight="1"/>
    <row r="51390" ht="15.75" customHeight="1"/>
    <row r="51392" ht="15.75" customHeight="1"/>
    <row r="51394" ht="15.75" customHeight="1"/>
    <row r="51396" ht="15.75" customHeight="1"/>
    <row r="51398" ht="15.75" customHeight="1"/>
    <row r="51400" ht="15.75" customHeight="1"/>
    <row r="51402" ht="15.75" customHeight="1"/>
    <row r="51404" ht="15.75" customHeight="1"/>
    <row r="51406" ht="15.75" customHeight="1"/>
    <row r="51408" ht="15.75" customHeight="1"/>
    <row r="51410" ht="15.75" customHeight="1"/>
    <row r="51412" ht="15.75" customHeight="1"/>
    <row r="51414" ht="15.75" customHeight="1"/>
    <row r="51416" ht="15.75" customHeight="1"/>
    <row r="51418" ht="15.75" customHeight="1"/>
    <row r="51420" ht="15.75" customHeight="1"/>
    <row r="51422" ht="15.75" customHeight="1"/>
    <row r="51424" ht="15.75" customHeight="1"/>
    <row r="51426" ht="15.75" customHeight="1"/>
    <row r="51428" ht="15.75" customHeight="1"/>
    <row r="51430" ht="15.75" customHeight="1"/>
    <row r="51432" ht="15.75" customHeight="1"/>
    <row r="51434" ht="15.75" customHeight="1"/>
    <row r="51436" ht="15.75" customHeight="1"/>
    <row r="51438" ht="15.75" customHeight="1"/>
    <row r="51440" ht="15.75" customHeight="1"/>
    <row r="51442" ht="15.75" customHeight="1"/>
    <row r="51444" ht="15.75" customHeight="1"/>
    <row r="51446" ht="15.75" customHeight="1"/>
    <row r="51448" ht="15.75" customHeight="1"/>
    <row r="51450" ht="15.75" customHeight="1"/>
    <row r="51452" ht="15.75" customHeight="1"/>
    <row r="51454" ht="15.75" customHeight="1"/>
    <row r="51456" ht="15.75" customHeight="1"/>
    <row r="51458" ht="15.75" customHeight="1"/>
    <row r="51460" ht="15.75" customHeight="1"/>
    <row r="51462" ht="15.75" customHeight="1"/>
    <row r="51464" ht="15.75" customHeight="1"/>
    <row r="51466" ht="15.75" customHeight="1"/>
    <row r="51468" ht="15.75" customHeight="1"/>
    <row r="51470" ht="15.75" customHeight="1"/>
    <row r="51472" ht="15.75" customHeight="1"/>
    <row r="51474" ht="15.75" customHeight="1"/>
    <row r="51476" ht="15.75" customHeight="1"/>
    <row r="51478" ht="15.75" customHeight="1"/>
    <row r="51480" ht="15.75" customHeight="1"/>
    <row r="51482" ht="15.75" customHeight="1"/>
    <row r="51484" ht="15.75" customHeight="1"/>
    <row r="51486" ht="15.75" customHeight="1"/>
    <row r="51488" ht="15.75" customHeight="1"/>
    <row r="51490" ht="15.75" customHeight="1"/>
    <row r="51492" ht="15.75" customHeight="1"/>
    <row r="51494" ht="15.75" customHeight="1"/>
    <row r="51496" ht="15.75" customHeight="1"/>
    <row r="51498" ht="15.75" customHeight="1"/>
    <row r="51500" ht="15.75" customHeight="1"/>
    <row r="51502" ht="15.75" customHeight="1"/>
    <row r="51504" ht="15.75" customHeight="1"/>
    <row r="51506" ht="15.75" customHeight="1"/>
    <row r="51508" ht="15.75" customHeight="1"/>
    <row r="51510" ht="15.75" customHeight="1"/>
    <row r="51512" ht="15.75" customHeight="1"/>
    <row r="51514" ht="15.75" customHeight="1"/>
    <row r="51516" ht="15.75" customHeight="1"/>
    <row r="51518" ht="15.75" customHeight="1"/>
    <row r="51520" ht="15.75" customHeight="1"/>
    <row r="51522" ht="15.75" customHeight="1"/>
    <row r="51524" ht="15.75" customHeight="1"/>
    <row r="51526" ht="15.75" customHeight="1"/>
    <row r="51528" ht="15.75" customHeight="1"/>
    <row r="51530" ht="15.75" customHeight="1"/>
    <row r="51532" ht="15.75" customHeight="1"/>
    <row r="51534" ht="15.75" customHeight="1"/>
    <row r="51536" ht="15.75" customHeight="1"/>
    <row r="51538" ht="15.75" customHeight="1"/>
    <row r="51540" ht="15.75" customHeight="1"/>
    <row r="51542" ht="15.75" customHeight="1"/>
    <row r="51544" ht="15.75" customHeight="1"/>
    <row r="51546" ht="15.75" customHeight="1"/>
    <row r="51548" ht="15.75" customHeight="1"/>
    <row r="51550" ht="15.75" customHeight="1"/>
    <row r="51552" ht="15.75" customHeight="1"/>
    <row r="51554" ht="15.75" customHeight="1"/>
    <row r="51556" ht="15.75" customHeight="1"/>
    <row r="51558" ht="15.75" customHeight="1"/>
    <row r="51560" ht="15.75" customHeight="1"/>
    <row r="51562" ht="15.75" customHeight="1"/>
    <row r="51564" ht="15.75" customHeight="1"/>
    <row r="51566" ht="15.75" customHeight="1"/>
    <row r="51568" ht="15.75" customHeight="1"/>
    <row r="51570" ht="15.75" customHeight="1"/>
    <row r="51572" ht="15.75" customHeight="1"/>
    <row r="51574" ht="15.75" customHeight="1"/>
    <row r="51576" ht="15.75" customHeight="1"/>
    <row r="51578" ht="15.75" customHeight="1"/>
    <row r="51580" ht="15.75" customHeight="1"/>
    <row r="51582" ht="15.75" customHeight="1"/>
    <row r="51584" ht="15.75" customHeight="1"/>
    <row r="51586" ht="15.75" customHeight="1"/>
    <row r="51588" ht="15.75" customHeight="1"/>
    <row r="51590" ht="15.75" customHeight="1"/>
    <row r="51592" ht="15.75" customHeight="1"/>
    <row r="51594" ht="15.75" customHeight="1"/>
    <row r="51596" ht="15.75" customHeight="1"/>
    <row r="51598" ht="15.75" customHeight="1"/>
    <row r="51600" ht="15.75" customHeight="1"/>
    <row r="51602" ht="15.75" customHeight="1"/>
    <row r="51604" ht="15.75" customHeight="1"/>
    <row r="51606" ht="15.75" customHeight="1"/>
    <row r="51608" ht="15.75" customHeight="1"/>
    <row r="51610" ht="15.75" customHeight="1"/>
    <row r="51612" ht="15.75" customHeight="1"/>
    <row r="51614" ht="15.75" customHeight="1"/>
    <row r="51616" ht="15.75" customHeight="1"/>
    <row r="51618" ht="15.75" customHeight="1"/>
    <row r="51620" ht="15.75" customHeight="1"/>
    <row r="51622" ht="15.75" customHeight="1"/>
    <row r="51624" ht="15.75" customHeight="1"/>
    <row r="51626" ht="15.75" customHeight="1"/>
    <row r="51628" ht="15.75" customHeight="1"/>
    <row r="51630" ht="15.75" customHeight="1"/>
    <row r="51632" ht="15.75" customHeight="1"/>
    <row r="51634" ht="15.75" customHeight="1"/>
    <row r="51636" ht="15.75" customHeight="1"/>
    <row r="51638" ht="15.75" customHeight="1"/>
    <row r="51640" ht="15.75" customHeight="1"/>
    <row r="51642" ht="15.75" customHeight="1"/>
    <row r="51644" ht="15.75" customHeight="1"/>
    <row r="51646" ht="15.75" customHeight="1"/>
    <row r="51648" ht="15.75" customHeight="1"/>
    <row r="51650" ht="15.75" customHeight="1"/>
    <row r="51652" ht="15.75" customHeight="1"/>
    <row r="51654" ht="15.75" customHeight="1"/>
    <row r="51656" ht="15.75" customHeight="1"/>
    <row r="51658" ht="15.75" customHeight="1"/>
    <row r="51660" ht="15.75" customHeight="1"/>
    <row r="51662" ht="15.75" customHeight="1"/>
    <row r="51664" ht="15.75" customHeight="1"/>
    <row r="51666" ht="15.75" customHeight="1"/>
    <row r="51668" ht="15.75" customHeight="1"/>
    <row r="51670" ht="15.75" customHeight="1"/>
    <row r="51672" ht="15.75" customHeight="1"/>
    <row r="51674" ht="15.75" customHeight="1"/>
    <row r="51676" ht="15.75" customHeight="1"/>
    <row r="51678" ht="15.75" customHeight="1"/>
    <row r="51680" ht="15.75" customHeight="1"/>
    <row r="51682" ht="15.75" customHeight="1"/>
    <row r="51684" ht="15.75" customHeight="1"/>
    <row r="51686" ht="15.75" customHeight="1"/>
    <row r="51688" ht="15.75" customHeight="1"/>
    <row r="51690" ht="15.75" customHeight="1"/>
    <row r="51692" ht="15.75" customHeight="1"/>
    <row r="51694" ht="15.75" customHeight="1"/>
    <row r="51696" ht="15.75" customHeight="1"/>
    <row r="51698" ht="15.75" customHeight="1"/>
    <row r="51700" ht="15.75" customHeight="1"/>
    <row r="51702" ht="15.75" customHeight="1"/>
    <row r="51704" ht="15.75" customHeight="1"/>
    <row r="51706" ht="15.75" customHeight="1"/>
    <row r="51708" ht="15.75" customHeight="1"/>
    <row r="51710" ht="15.75" customHeight="1"/>
    <row r="51712" ht="15.75" customHeight="1"/>
    <row r="51714" ht="15.75" customHeight="1"/>
    <row r="51716" ht="15.75" customHeight="1"/>
    <row r="51718" ht="15.75" customHeight="1"/>
    <row r="51720" ht="15.75" customHeight="1"/>
    <row r="51722" ht="15.75" customHeight="1"/>
    <row r="51724" ht="15.75" customHeight="1"/>
    <row r="51726" ht="15.75" customHeight="1"/>
    <row r="51728" ht="15.75" customHeight="1"/>
    <row r="51730" ht="15.75" customHeight="1"/>
    <row r="51732" ht="15.75" customHeight="1"/>
    <row r="51734" ht="15.75" customHeight="1"/>
    <row r="51736" ht="15.75" customHeight="1"/>
    <row r="51738" ht="15.75" customHeight="1"/>
    <row r="51740" ht="15.75" customHeight="1"/>
    <row r="51742" ht="15.75" customHeight="1"/>
    <row r="51744" ht="15.75" customHeight="1"/>
    <row r="51746" ht="15.75" customHeight="1"/>
    <row r="51748" ht="15.75" customHeight="1"/>
    <row r="51750" ht="15.75" customHeight="1"/>
    <row r="51752" ht="15.75" customHeight="1"/>
    <row r="51754" ht="15.75" customHeight="1"/>
    <row r="51756" ht="15.75" customHeight="1"/>
    <row r="51758" ht="15.75" customHeight="1"/>
    <row r="51760" ht="15.75" customHeight="1"/>
    <row r="51762" ht="15.75" customHeight="1"/>
    <row r="51764" ht="15.75" customHeight="1"/>
    <row r="51766" ht="15.75" customHeight="1"/>
    <row r="51768" ht="15.75" customHeight="1"/>
    <row r="51770" ht="15.75" customHeight="1"/>
    <row r="51772" ht="15.75" customHeight="1"/>
    <row r="51774" ht="15.75" customHeight="1"/>
    <row r="51776" ht="15.75" customHeight="1"/>
    <row r="51778" ht="15.75" customHeight="1"/>
    <row r="51780" ht="15.75" customHeight="1"/>
    <row r="51782" ht="15.75" customHeight="1"/>
    <row r="51784" ht="15.75" customHeight="1"/>
    <row r="51786" ht="15.75" customHeight="1"/>
    <row r="51788" ht="15.75" customHeight="1"/>
    <row r="51790" ht="15.75" customHeight="1"/>
    <row r="51792" ht="15.75" customHeight="1"/>
    <row r="51794" ht="15.75" customHeight="1"/>
    <row r="51796" ht="15.75" customHeight="1"/>
    <row r="51798" ht="15.75" customHeight="1"/>
    <row r="51800" ht="15.75" customHeight="1"/>
    <row r="51802" ht="15.75" customHeight="1"/>
    <row r="51804" ht="15.75" customHeight="1"/>
    <row r="51806" ht="15.75" customHeight="1"/>
    <row r="51808" ht="15.75" customHeight="1"/>
    <row r="51810" ht="15.75" customHeight="1"/>
    <row r="51812" ht="15.75" customHeight="1"/>
    <row r="51814" ht="15.75" customHeight="1"/>
    <row r="51816" ht="15.75" customHeight="1"/>
    <row r="51818" ht="15.75" customHeight="1"/>
    <row r="51820" ht="15.75" customHeight="1"/>
    <row r="51822" ht="15.75" customHeight="1"/>
    <row r="51824" ht="15.75" customHeight="1"/>
    <row r="51826" ht="15.75" customHeight="1"/>
    <row r="51828" ht="15.75" customHeight="1"/>
    <row r="51830" ht="15.75" customHeight="1"/>
    <row r="51832" ht="15.75" customHeight="1"/>
    <row r="51834" ht="15.75" customHeight="1"/>
    <row r="51836" ht="15.75" customHeight="1"/>
    <row r="51838" ht="15.75" customHeight="1"/>
    <row r="51840" ht="15.75" customHeight="1"/>
    <row r="51842" ht="15.75" customHeight="1"/>
    <row r="51844" ht="15.75" customHeight="1"/>
    <row r="51846" ht="15.75" customHeight="1"/>
    <row r="51848" ht="15.75" customHeight="1"/>
    <row r="51850" ht="15.75" customHeight="1"/>
    <row r="51852" ht="15.75" customHeight="1"/>
    <row r="51854" ht="15.75" customHeight="1"/>
    <row r="51856" ht="15.75" customHeight="1"/>
    <row r="51858" ht="15.75" customHeight="1"/>
    <row r="51860" ht="15.75" customHeight="1"/>
    <row r="51862" ht="15.75" customHeight="1"/>
    <row r="51864" ht="15.75" customHeight="1"/>
    <row r="51866" ht="15.75" customHeight="1"/>
    <row r="51868" ht="15.75" customHeight="1"/>
    <row r="51870" ht="15.75" customHeight="1"/>
    <row r="51872" ht="15.75" customHeight="1"/>
    <row r="51874" ht="15.75" customHeight="1"/>
    <row r="51876" ht="15.75" customHeight="1"/>
    <row r="51878" ht="15.75" customHeight="1"/>
    <row r="51880" ht="15.75" customHeight="1"/>
    <row r="51882" ht="15.75" customHeight="1"/>
    <row r="51884" ht="15.75" customHeight="1"/>
    <row r="51886" ht="15.75" customHeight="1"/>
    <row r="51888" ht="15.75" customHeight="1"/>
    <row r="51890" ht="15.75" customHeight="1"/>
    <row r="51892" ht="15.75" customHeight="1"/>
    <row r="51894" ht="15.75" customHeight="1"/>
    <row r="51896" ht="15.75" customHeight="1"/>
    <row r="51898" ht="15.75" customHeight="1"/>
    <row r="51900" ht="15.75" customHeight="1"/>
    <row r="51902" ht="15.75" customHeight="1"/>
    <row r="51904" ht="15.75" customHeight="1"/>
    <row r="51906" ht="15.75" customHeight="1"/>
    <row r="51908" ht="15.75" customHeight="1"/>
    <row r="51910" ht="15.75" customHeight="1"/>
    <row r="51912" ht="15.75" customHeight="1"/>
    <row r="51914" ht="15.75" customHeight="1"/>
    <row r="51916" ht="15.75" customHeight="1"/>
    <row r="51918" ht="15.75" customHeight="1"/>
    <row r="51920" ht="15.75" customHeight="1"/>
    <row r="51922" ht="15.75" customHeight="1"/>
    <row r="51924" ht="15.75" customHeight="1"/>
    <row r="51926" ht="15.75" customHeight="1"/>
    <row r="51928" ht="15.75" customHeight="1"/>
    <row r="51930" ht="15.75" customHeight="1"/>
    <row r="51932" ht="15.75" customHeight="1"/>
    <row r="51934" ht="15.75" customHeight="1"/>
    <row r="51936" ht="15.75" customHeight="1"/>
    <row r="51938" ht="15.75" customHeight="1"/>
    <row r="51940" ht="15.75" customHeight="1"/>
    <row r="51942" ht="15.75" customHeight="1"/>
    <row r="51944" ht="15.75" customHeight="1"/>
    <row r="51946" ht="15.75" customHeight="1"/>
    <row r="51948" ht="15.75" customHeight="1"/>
    <row r="51950" ht="15.75" customHeight="1"/>
    <row r="51952" ht="15.75" customHeight="1"/>
    <row r="51954" ht="15.75" customHeight="1"/>
    <row r="51956" ht="15.75" customHeight="1"/>
    <row r="51958" ht="15.75" customHeight="1"/>
    <row r="51960" ht="15.75" customHeight="1"/>
    <row r="51962" ht="15.75" customHeight="1"/>
    <row r="51964" ht="15.75" customHeight="1"/>
    <row r="51966" ht="15.75" customHeight="1"/>
    <row r="51968" ht="15.75" customHeight="1"/>
    <row r="51970" ht="15.75" customHeight="1"/>
    <row r="51972" ht="15.75" customHeight="1"/>
    <row r="51974" ht="15.75" customHeight="1"/>
    <row r="51976" ht="15.75" customHeight="1"/>
    <row r="51978" ht="15.75" customHeight="1"/>
    <row r="51980" ht="15.75" customHeight="1"/>
    <row r="51982" ht="15.75" customHeight="1"/>
    <row r="51984" ht="15.75" customHeight="1"/>
    <row r="51986" ht="15.75" customHeight="1"/>
    <row r="51988" ht="15.75" customHeight="1"/>
    <row r="51990" ht="15.75" customHeight="1"/>
    <row r="51992" ht="15.75" customHeight="1"/>
    <row r="51994" ht="15.75" customHeight="1"/>
    <row r="51996" ht="15.75" customHeight="1"/>
    <row r="51998" ht="15.75" customHeight="1"/>
    <row r="52000" ht="15.75" customHeight="1"/>
    <row r="52002" ht="15.75" customHeight="1"/>
    <row r="52004" ht="15.75" customHeight="1"/>
    <row r="52006" ht="15.75" customHeight="1"/>
    <row r="52008" ht="15.75" customHeight="1"/>
    <row r="52010" ht="15.75" customHeight="1"/>
    <row r="52012" ht="15.75" customHeight="1"/>
    <row r="52014" ht="15.75" customHeight="1"/>
    <row r="52016" ht="15.75" customHeight="1"/>
    <row r="52018" ht="15.75" customHeight="1"/>
    <row r="52020" ht="15.75" customHeight="1"/>
    <row r="52022" ht="15.75" customHeight="1"/>
    <row r="52024" ht="15.75" customHeight="1"/>
    <row r="52026" ht="15.75" customHeight="1"/>
    <row r="52028" ht="15.75" customHeight="1"/>
    <row r="52030" ht="15.75" customHeight="1"/>
    <row r="52032" ht="15.75" customHeight="1"/>
    <row r="52034" ht="15.75" customHeight="1"/>
    <row r="52036" ht="15.75" customHeight="1"/>
    <row r="52038" ht="15.75" customHeight="1"/>
    <row r="52040" ht="15.75" customHeight="1"/>
    <row r="52042" ht="15.75" customHeight="1"/>
    <row r="52044" ht="15.75" customHeight="1"/>
    <row r="52046" ht="15.75" customHeight="1"/>
    <row r="52048" ht="15.75" customHeight="1"/>
    <row r="52050" ht="15.75" customHeight="1"/>
    <row r="52052" ht="15.75" customHeight="1"/>
    <row r="52054" ht="15.75" customHeight="1"/>
    <row r="52056" ht="15.75" customHeight="1"/>
    <row r="52058" ht="15.75" customHeight="1"/>
    <row r="52060" ht="15.75" customHeight="1"/>
    <row r="52062" ht="15.75" customHeight="1"/>
    <row r="52064" ht="15.75" customHeight="1"/>
    <row r="52066" ht="15.75" customHeight="1"/>
    <row r="52068" ht="15.75" customHeight="1"/>
    <row r="52070" ht="15.75" customHeight="1"/>
    <row r="52072" ht="15.75" customHeight="1"/>
    <row r="52074" ht="15.75" customHeight="1"/>
    <row r="52076" ht="15.75" customHeight="1"/>
    <row r="52078" ht="15.75" customHeight="1"/>
    <row r="52080" ht="15.75" customHeight="1"/>
    <row r="52082" ht="15.75" customHeight="1"/>
    <row r="52084" ht="15.75" customHeight="1"/>
    <row r="52086" ht="15.75" customHeight="1"/>
    <row r="52088" ht="15.75" customHeight="1"/>
    <row r="52090" ht="15.75" customHeight="1"/>
    <row r="52092" ht="15.75" customHeight="1"/>
    <row r="52094" ht="15.75" customHeight="1"/>
    <row r="52096" ht="15.75" customHeight="1"/>
    <row r="52098" ht="15.75" customHeight="1"/>
    <row r="52100" ht="15.75" customHeight="1"/>
    <row r="52102" ht="15.75" customHeight="1"/>
    <row r="52104" ht="15.75" customHeight="1"/>
    <row r="52106" ht="15.75" customHeight="1"/>
    <row r="52108" ht="15.75" customHeight="1"/>
    <row r="52110" ht="15.75" customHeight="1"/>
    <row r="52112" ht="15.75" customHeight="1"/>
    <row r="52114" ht="15.75" customHeight="1"/>
    <row r="52116" ht="15.75" customHeight="1"/>
    <row r="52118" ht="15.75" customHeight="1"/>
    <row r="52120" ht="15.75" customHeight="1"/>
    <row r="52122" ht="15.75" customHeight="1"/>
    <row r="52124" ht="15.75" customHeight="1"/>
    <row r="52126" ht="15.75" customHeight="1"/>
    <row r="52128" ht="15.75" customHeight="1"/>
    <row r="52130" ht="15.75" customHeight="1"/>
    <row r="52132" ht="15.75" customHeight="1"/>
    <row r="52134" ht="15.75" customHeight="1"/>
    <row r="52136" ht="15.75" customHeight="1"/>
    <row r="52138" ht="15.75" customHeight="1"/>
    <row r="52140" ht="15.75" customHeight="1"/>
    <row r="52142" ht="15.75" customHeight="1"/>
    <row r="52144" ht="15.75" customHeight="1"/>
    <row r="52146" ht="15.75" customHeight="1"/>
    <row r="52148" ht="15.75" customHeight="1"/>
    <row r="52150" ht="15.75" customHeight="1"/>
    <row r="52152" ht="15.75" customHeight="1"/>
    <row r="52154" ht="15.75" customHeight="1"/>
    <row r="52156" ht="15.75" customHeight="1"/>
    <row r="52158" ht="15.75" customHeight="1"/>
    <row r="52160" ht="15.75" customHeight="1"/>
    <row r="52162" ht="15.75" customHeight="1"/>
    <row r="52164" ht="15.75" customHeight="1"/>
    <row r="52166" ht="15.75" customHeight="1"/>
    <row r="52168" ht="15.75" customHeight="1"/>
    <row r="52170" ht="15.75" customHeight="1"/>
    <row r="52172" ht="15.75" customHeight="1"/>
    <row r="52174" ht="15.75" customHeight="1"/>
    <row r="52176" ht="15.75" customHeight="1"/>
    <row r="52178" ht="15.75" customHeight="1"/>
    <row r="52180" ht="15.75" customHeight="1"/>
    <row r="52182" ht="15.75" customHeight="1"/>
    <row r="52184" ht="15.75" customHeight="1"/>
    <row r="52186" ht="15.75" customHeight="1"/>
    <row r="52188" ht="15.75" customHeight="1"/>
    <row r="52190" ht="15.75" customHeight="1"/>
    <row r="52192" ht="15.75" customHeight="1"/>
    <row r="52194" ht="15.75" customHeight="1"/>
    <row r="52196" ht="15.75" customHeight="1"/>
    <row r="52198" ht="15.75" customHeight="1"/>
    <row r="52200" ht="15.75" customHeight="1"/>
    <row r="52202" ht="15.75" customHeight="1"/>
    <row r="52204" ht="15.75" customHeight="1"/>
    <row r="52206" ht="15.75" customHeight="1"/>
    <row r="52208" ht="15.75" customHeight="1"/>
    <row r="52210" ht="15.75" customHeight="1"/>
    <row r="52212" ht="15.75" customHeight="1"/>
    <row r="52214" ht="15.75" customHeight="1"/>
    <row r="52216" ht="15.75" customHeight="1"/>
    <row r="52218" ht="15.75" customHeight="1"/>
    <row r="52220" ht="15.75" customHeight="1"/>
    <row r="52222" ht="15.75" customHeight="1"/>
    <row r="52224" ht="15.75" customHeight="1"/>
    <row r="52226" ht="15.75" customHeight="1"/>
    <row r="52228" ht="15.75" customHeight="1"/>
    <row r="52230" ht="15.75" customHeight="1"/>
    <row r="52232" ht="15.75" customHeight="1"/>
    <row r="52234" ht="15.75" customHeight="1"/>
    <row r="52236" ht="15.75" customHeight="1"/>
    <row r="52238" ht="15.75" customHeight="1"/>
    <row r="52240" ht="15.75" customHeight="1"/>
    <row r="52242" ht="15.75" customHeight="1"/>
    <row r="52244" ht="15.75" customHeight="1"/>
    <row r="52246" ht="15.75" customHeight="1"/>
    <row r="52248" ht="15.75" customHeight="1"/>
    <row r="52250" ht="15.75" customHeight="1"/>
    <row r="52252" ht="15.75" customHeight="1"/>
    <row r="52254" ht="15.75" customHeight="1"/>
    <row r="52256" ht="15.75" customHeight="1"/>
    <row r="52258" ht="15.75" customHeight="1"/>
    <row r="52260" ht="15.75" customHeight="1"/>
    <row r="52262" ht="15.75" customHeight="1"/>
    <row r="52264" ht="15.75" customHeight="1"/>
    <row r="52266" ht="15.75" customHeight="1"/>
    <row r="52268" ht="15.75" customHeight="1"/>
    <row r="52270" ht="15.75" customHeight="1"/>
    <row r="52272" ht="15.75" customHeight="1"/>
    <row r="52274" ht="15.75" customHeight="1"/>
    <row r="52276" ht="15.75" customHeight="1"/>
    <row r="52278" ht="15.75" customHeight="1"/>
    <row r="52280" ht="15.75" customHeight="1"/>
    <row r="52282" ht="15.75" customHeight="1"/>
    <row r="52284" ht="15.75" customHeight="1"/>
    <row r="52286" ht="15.75" customHeight="1"/>
    <row r="52288" ht="15.75" customHeight="1"/>
    <row r="52290" ht="15.75" customHeight="1"/>
    <row r="52292" ht="15.75" customHeight="1"/>
    <row r="52294" ht="15.75" customHeight="1"/>
    <row r="52296" ht="15.75" customHeight="1"/>
    <row r="52298" ht="15.75" customHeight="1"/>
    <row r="52300" ht="15.75" customHeight="1"/>
    <row r="52302" ht="15.75" customHeight="1"/>
    <row r="52304" ht="15.75" customHeight="1"/>
    <row r="52306" ht="15.75" customHeight="1"/>
    <row r="52308" ht="15.75" customHeight="1"/>
    <row r="52310" ht="15.75" customHeight="1"/>
    <row r="52312" ht="15.75" customHeight="1"/>
    <row r="52314" ht="15.75" customHeight="1"/>
    <row r="52316" ht="15.75" customHeight="1"/>
    <row r="52318" ht="15.75" customHeight="1"/>
    <row r="52320" ht="15.75" customHeight="1"/>
    <row r="52322" ht="15.75" customHeight="1"/>
    <row r="52324" ht="15.75" customHeight="1"/>
    <row r="52326" ht="15.75" customHeight="1"/>
    <row r="52328" ht="15.75" customHeight="1"/>
    <row r="52330" ht="15.75" customHeight="1"/>
    <row r="52332" ht="15.75" customHeight="1"/>
    <row r="52334" ht="15.75" customHeight="1"/>
    <row r="52336" ht="15.75" customHeight="1"/>
    <row r="52338" ht="15.75" customHeight="1"/>
    <row r="52340" ht="15.75" customHeight="1"/>
    <row r="52342" ht="15.75" customHeight="1"/>
    <row r="52344" ht="15.75" customHeight="1"/>
    <row r="52346" ht="15.75" customHeight="1"/>
    <row r="52348" ht="15.75" customHeight="1"/>
    <row r="52350" ht="15.75" customHeight="1"/>
    <row r="52352" ht="15.75" customHeight="1"/>
    <row r="52354" ht="15.75" customHeight="1"/>
    <row r="52356" ht="15.75" customHeight="1"/>
    <row r="52358" ht="15.75" customHeight="1"/>
    <row r="52360" ht="15.75" customHeight="1"/>
    <row r="52362" ht="15.75" customHeight="1"/>
    <row r="52364" ht="15.75" customHeight="1"/>
    <row r="52366" ht="15.75" customHeight="1"/>
    <row r="52368" ht="15.75" customHeight="1"/>
    <row r="52370" ht="15.75" customHeight="1"/>
    <row r="52372" ht="15.75" customHeight="1"/>
    <row r="52374" ht="15.75" customHeight="1"/>
    <row r="52376" ht="15.75" customHeight="1"/>
    <row r="52378" ht="15.75" customHeight="1"/>
    <row r="52380" ht="15.75" customHeight="1"/>
    <row r="52382" ht="15.75" customHeight="1"/>
    <row r="52384" ht="15.75" customHeight="1"/>
    <row r="52386" ht="15.75" customHeight="1"/>
    <row r="52388" ht="15.75" customHeight="1"/>
    <row r="52390" ht="15.75" customHeight="1"/>
    <row r="52392" ht="15.75" customHeight="1"/>
    <row r="52394" ht="15.75" customHeight="1"/>
    <row r="52396" ht="15.75" customHeight="1"/>
    <row r="52398" ht="15.75" customHeight="1"/>
    <row r="52400" ht="15.75" customHeight="1"/>
    <row r="52402" ht="15.75" customHeight="1"/>
    <row r="52404" ht="15.75" customHeight="1"/>
    <row r="52406" ht="15.75" customHeight="1"/>
    <row r="52408" ht="15.75" customHeight="1"/>
    <row r="52410" ht="15.75" customHeight="1"/>
    <row r="52412" ht="15.75" customHeight="1"/>
    <row r="52414" ht="15.75" customHeight="1"/>
    <row r="52416" ht="15.75" customHeight="1"/>
    <row r="52418" ht="15.75" customHeight="1"/>
    <row r="52420" ht="15.75" customHeight="1"/>
    <row r="52422" ht="15.75" customHeight="1"/>
    <row r="52424" ht="15.75" customHeight="1"/>
    <row r="52426" ht="15.75" customHeight="1"/>
    <row r="52428" ht="15.75" customHeight="1"/>
    <row r="52430" ht="15.75" customHeight="1"/>
    <row r="52432" ht="15.75" customHeight="1"/>
    <row r="52434" ht="15.75" customHeight="1"/>
    <row r="52436" ht="15.75" customHeight="1"/>
    <row r="52438" ht="15.75" customHeight="1"/>
    <row r="52440" ht="15.75" customHeight="1"/>
    <row r="52442" ht="15.75" customHeight="1"/>
    <row r="52444" ht="15.75" customHeight="1"/>
    <row r="52446" ht="15.75" customHeight="1"/>
    <row r="52448" ht="15.75" customHeight="1"/>
    <row r="52450" ht="15.75" customHeight="1"/>
    <row r="52452" ht="15.75" customHeight="1"/>
    <row r="52454" ht="15.75" customHeight="1"/>
    <row r="52456" ht="15.75" customHeight="1"/>
    <row r="52458" ht="15.75" customHeight="1"/>
    <row r="52460" ht="15.75" customHeight="1"/>
    <row r="52462" ht="15.75" customHeight="1"/>
    <row r="52464" ht="15.75" customHeight="1"/>
    <row r="52466" ht="15.75" customHeight="1"/>
    <row r="52468" ht="15.75" customHeight="1"/>
    <row r="52470" ht="15.75" customHeight="1"/>
    <row r="52472" ht="15.75" customHeight="1"/>
    <row r="52474" ht="15.75" customHeight="1"/>
    <row r="52476" ht="15.75" customHeight="1"/>
    <row r="52478" ht="15.75" customHeight="1"/>
    <row r="52480" ht="15.75" customHeight="1"/>
    <row r="52482" ht="15.75" customHeight="1"/>
    <row r="52484" ht="15.75" customHeight="1"/>
    <row r="52486" ht="15.75" customHeight="1"/>
    <row r="52488" ht="15.75" customHeight="1"/>
    <row r="52490" ht="15.75" customHeight="1"/>
    <row r="52492" ht="15.75" customHeight="1"/>
    <row r="52494" ht="15.75" customHeight="1"/>
    <row r="52496" ht="15.75" customHeight="1"/>
    <row r="52498" ht="15.75" customHeight="1"/>
    <row r="52500" ht="15.75" customHeight="1"/>
    <row r="52502" ht="15.75" customHeight="1"/>
    <row r="52504" ht="15.75" customHeight="1"/>
    <row r="52506" ht="15.75" customHeight="1"/>
    <row r="52508" ht="15.75" customHeight="1"/>
    <row r="52510" ht="15.75" customHeight="1"/>
    <row r="52512" ht="15.75" customHeight="1"/>
    <row r="52514" ht="15.75" customHeight="1"/>
    <row r="52516" ht="15.75" customHeight="1"/>
    <row r="52518" ht="15.75" customHeight="1"/>
    <row r="52520" ht="15.75" customHeight="1"/>
    <row r="52522" ht="15.75" customHeight="1"/>
    <row r="52524" ht="15.75" customHeight="1"/>
    <row r="52526" ht="15.75" customHeight="1"/>
    <row r="52528" ht="15.75" customHeight="1"/>
    <row r="52530" ht="15.75" customHeight="1"/>
    <row r="52532" ht="15.75" customHeight="1"/>
    <row r="52534" ht="15.75" customHeight="1"/>
    <row r="52536" ht="15.75" customHeight="1"/>
    <row r="52538" ht="15.75" customHeight="1"/>
    <row r="52540" ht="15.75" customHeight="1"/>
    <row r="52542" ht="15.75" customHeight="1"/>
    <row r="52544" ht="15.75" customHeight="1"/>
    <row r="52546" ht="15.75" customHeight="1"/>
    <row r="52548" ht="15.75" customHeight="1"/>
    <row r="52550" ht="15.75" customHeight="1"/>
    <row r="52552" ht="15.75" customHeight="1"/>
    <row r="52554" ht="15.75" customHeight="1"/>
    <row r="52556" ht="15.75" customHeight="1"/>
    <row r="52558" ht="15.75" customHeight="1"/>
    <row r="52560" ht="15.75" customHeight="1"/>
    <row r="52562" ht="15.75" customHeight="1"/>
    <row r="52564" ht="15.75" customHeight="1"/>
    <row r="52566" ht="15.75" customHeight="1"/>
    <row r="52568" ht="15.75" customHeight="1"/>
    <row r="52570" ht="15.75" customHeight="1"/>
    <row r="52572" ht="15.75" customHeight="1"/>
    <row r="52574" ht="15.75" customHeight="1"/>
    <row r="52576" ht="15.75" customHeight="1"/>
    <row r="52578" ht="15.75" customHeight="1"/>
    <row r="52580" ht="15.75" customHeight="1"/>
    <row r="52582" ht="15.75" customHeight="1"/>
    <row r="52584" ht="15.75" customHeight="1"/>
    <row r="52586" ht="15.75" customHeight="1"/>
    <row r="52588" ht="15.75" customHeight="1"/>
    <row r="52590" ht="15.75" customHeight="1"/>
    <row r="52592" ht="15.75" customHeight="1"/>
    <row r="52594" ht="15.75" customHeight="1"/>
    <row r="52596" ht="15.75" customHeight="1"/>
    <row r="52598" ht="15.75" customHeight="1"/>
    <row r="52600" ht="15.75" customHeight="1"/>
    <row r="52602" ht="15.75" customHeight="1"/>
    <row r="52604" ht="15.75" customHeight="1"/>
    <row r="52606" ht="15.75" customHeight="1"/>
    <row r="52608" ht="15.75" customHeight="1"/>
    <row r="52610" ht="15.75" customHeight="1"/>
    <row r="52612" ht="15.75" customHeight="1"/>
    <row r="52614" ht="15.75" customHeight="1"/>
    <row r="52616" ht="15.75" customHeight="1"/>
    <row r="52618" ht="15.75" customHeight="1"/>
    <row r="52620" ht="15.75" customHeight="1"/>
    <row r="52622" ht="15.75" customHeight="1"/>
    <row r="52624" ht="15.75" customHeight="1"/>
    <row r="52626" ht="15.75" customHeight="1"/>
    <row r="52628" ht="15.75" customHeight="1"/>
    <row r="52630" ht="15.75" customHeight="1"/>
    <row r="52632" ht="15.75" customHeight="1"/>
    <row r="52634" ht="15.75" customHeight="1"/>
    <row r="52636" ht="15.75" customHeight="1"/>
    <row r="52638" ht="15.75" customHeight="1"/>
    <row r="52640" ht="15.75" customHeight="1"/>
    <row r="52642" ht="15.75" customHeight="1"/>
    <row r="52644" ht="15.75" customHeight="1"/>
    <row r="52646" ht="15.75" customHeight="1"/>
    <row r="52648" ht="15.75" customHeight="1"/>
    <row r="52650" ht="15.75" customHeight="1"/>
    <row r="52652" ht="15.75" customHeight="1"/>
    <row r="52654" ht="15.75" customHeight="1"/>
    <row r="52656" ht="15.75" customHeight="1"/>
    <row r="52658" ht="15.75" customHeight="1"/>
    <row r="52660" ht="15.75" customHeight="1"/>
    <row r="52662" ht="15.75" customHeight="1"/>
    <row r="52664" ht="15.75" customHeight="1"/>
    <row r="52666" ht="15.75" customHeight="1"/>
    <row r="52668" ht="15.75" customHeight="1"/>
    <row r="52670" ht="15.75" customHeight="1"/>
    <row r="52672" ht="15.75" customHeight="1"/>
    <row r="52674" ht="15.75" customHeight="1"/>
    <row r="52676" ht="15.75" customHeight="1"/>
    <row r="52678" ht="15.75" customHeight="1"/>
    <row r="52680" ht="15.75" customHeight="1"/>
    <row r="52682" ht="15.75" customHeight="1"/>
    <row r="52684" ht="15.75" customHeight="1"/>
    <row r="52686" ht="15.75" customHeight="1"/>
    <row r="52688" ht="15.75" customHeight="1"/>
    <row r="52690" ht="15.75" customHeight="1"/>
    <row r="52692" ht="15.75" customHeight="1"/>
    <row r="52694" ht="15.75" customHeight="1"/>
    <row r="52696" ht="15.75" customHeight="1"/>
    <row r="52698" ht="15.75" customHeight="1"/>
    <row r="52700" ht="15.75" customHeight="1"/>
    <row r="52702" ht="15.75" customHeight="1"/>
    <row r="52704" ht="15.75" customHeight="1"/>
    <row r="52706" ht="15.75" customHeight="1"/>
    <row r="52708" ht="15.75" customHeight="1"/>
    <row r="52710" ht="15.75" customHeight="1"/>
    <row r="52712" ht="15.75" customHeight="1"/>
    <row r="52714" ht="15.75" customHeight="1"/>
    <row r="52716" ht="15.75" customHeight="1"/>
    <row r="52718" ht="15.75" customHeight="1"/>
    <row r="52720" ht="15.75" customHeight="1"/>
    <row r="52722" ht="15.75" customHeight="1"/>
    <row r="52724" ht="15.75" customHeight="1"/>
    <row r="52726" ht="15.75" customHeight="1"/>
    <row r="52728" ht="15.75" customHeight="1"/>
    <row r="52730" ht="15.75" customHeight="1"/>
    <row r="52732" ht="15.75" customHeight="1"/>
    <row r="52734" ht="15.75" customHeight="1"/>
    <row r="52736" ht="15.75" customHeight="1"/>
    <row r="52738" ht="15.75" customHeight="1"/>
    <row r="52740" ht="15.75" customHeight="1"/>
    <row r="52742" ht="15.75" customHeight="1"/>
    <row r="52744" ht="15.75" customHeight="1"/>
    <row r="52746" ht="15.75" customHeight="1"/>
    <row r="52748" ht="15.75" customHeight="1"/>
    <row r="52750" ht="15.75" customHeight="1"/>
    <row r="52752" ht="15.75" customHeight="1"/>
    <row r="52754" ht="15.75" customHeight="1"/>
    <row r="52756" ht="15.75" customHeight="1"/>
    <row r="52758" ht="15.75" customHeight="1"/>
    <row r="52760" ht="15.75" customHeight="1"/>
    <row r="52762" ht="15.75" customHeight="1"/>
    <row r="52764" ht="15.75" customHeight="1"/>
    <row r="52766" ht="15.75" customHeight="1"/>
    <row r="52768" ht="15.75" customHeight="1"/>
    <row r="52770" ht="15.75" customHeight="1"/>
    <row r="52772" ht="15.75" customHeight="1"/>
    <row r="52774" ht="15.75" customHeight="1"/>
    <row r="52776" ht="15.75" customHeight="1"/>
    <row r="52778" ht="15.75" customHeight="1"/>
    <row r="52780" ht="15.75" customHeight="1"/>
    <row r="52782" ht="15.75" customHeight="1"/>
    <row r="52784" ht="15.75" customHeight="1"/>
    <row r="52786" ht="15.75" customHeight="1"/>
    <row r="52788" ht="15.75" customHeight="1"/>
    <row r="52790" ht="15.75" customHeight="1"/>
    <row r="52792" ht="15.75" customHeight="1"/>
    <row r="52794" ht="15.75" customHeight="1"/>
    <row r="52796" ht="15.75" customHeight="1"/>
    <row r="52798" ht="15.75" customHeight="1"/>
    <row r="52800" ht="15.75" customHeight="1"/>
    <row r="52802" ht="15.75" customHeight="1"/>
    <row r="52804" ht="15.75" customHeight="1"/>
    <row r="52806" ht="15.75" customHeight="1"/>
    <row r="52808" ht="15.75" customHeight="1"/>
    <row r="52810" ht="15.75" customHeight="1"/>
    <row r="52812" ht="15.75" customHeight="1"/>
    <row r="52814" ht="15.75" customHeight="1"/>
    <row r="52816" ht="15.75" customHeight="1"/>
    <row r="52818" ht="15.75" customHeight="1"/>
    <row r="52820" ht="15.75" customHeight="1"/>
    <row r="52822" ht="15.75" customHeight="1"/>
    <row r="52824" ht="15.75" customHeight="1"/>
    <row r="52826" ht="15.75" customHeight="1"/>
    <row r="52828" ht="15.75" customHeight="1"/>
    <row r="52830" ht="15.75" customHeight="1"/>
    <row r="52832" ht="15.75" customHeight="1"/>
    <row r="52834" ht="15.75" customHeight="1"/>
    <row r="52836" ht="15.75" customHeight="1"/>
    <row r="52838" ht="15.75" customHeight="1"/>
    <row r="52840" ht="15.75" customHeight="1"/>
    <row r="52842" ht="15.75" customHeight="1"/>
    <row r="52844" ht="15.75" customHeight="1"/>
    <row r="52846" ht="15.75" customHeight="1"/>
    <row r="52848" ht="15.75" customHeight="1"/>
    <row r="52850" ht="15.75" customHeight="1"/>
    <row r="52852" ht="15.75" customHeight="1"/>
    <row r="52854" ht="15.75" customHeight="1"/>
    <row r="52856" ht="15.75" customHeight="1"/>
    <row r="52858" ht="15.75" customHeight="1"/>
    <row r="52860" ht="15.75" customHeight="1"/>
    <row r="52862" ht="15.75" customHeight="1"/>
    <row r="52864" ht="15.75" customHeight="1"/>
    <row r="52866" ht="15.75" customHeight="1"/>
    <row r="52868" ht="15.75" customHeight="1"/>
    <row r="52870" ht="15.75" customHeight="1"/>
    <row r="52872" ht="15.75" customHeight="1"/>
    <row r="52874" ht="15.75" customHeight="1"/>
    <row r="52876" ht="15.75" customHeight="1"/>
    <row r="52878" ht="15.75" customHeight="1"/>
    <row r="52880" ht="15.75" customHeight="1"/>
    <row r="52882" ht="15.75" customHeight="1"/>
    <row r="52884" ht="15.75" customHeight="1"/>
    <row r="52886" ht="15.75" customHeight="1"/>
    <row r="52888" ht="15.75" customHeight="1"/>
    <row r="52890" ht="15.75" customHeight="1"/>
    <row r="52892" ht="15.75" customHeight="1"/>
    <row r="52894" ht="15.75" customHeight="1"/>
    <row r="52896" ht="15.75" customHeight="1"/>
    <row r="52898" ht="15.75" customHeight="1"/>
    <row r="52900" ht="15.75" customHeight="1"/>
    <row r="52902" ht="15.75" customHeight="1"/>
    <row r="52904" ht="15.75" customHeight="1"/>
    <row r="52906" ht="15.75" customHeight="1"/>
    <row r="52908" ht="15.75" customHeight="1"/>
    <row r="52910" ht="15.75" customHeight="1"/>
    <row r="52912" ht="15.75" customHeight="1"/>
    <row r="52914" ht="15.75" customHeight="1"/>
    <row r="52916" ht="15.75" customHeight="1"/>
    <row r="52918" ht="15.75" customHeight="1"/>
    <row r="52920" ht="15.75" customHeight="1"/>
    <row r="52922" ht="15.75" customHeight="1"/>
    <row r="52924" ht="15.75" customHeight="1"/>
    <row r="52926" ht="15.75" customHeight="1"/>
    <row r="52928" ht="15.75" customHeight="1"/>
    <row r="52930" ht="15.75" customHeight="1"/>
    <row r="52932" ht="15.75" customHeight="1"/>
    <row r="52934" ht="15.75" customHeight="1"/>
    <row r="52936" ht="15.75" customHeight="1"/>
    <row r="52938" ht="15.75" customHeight="1"/>
    <row r="52940" ht="15.75" customHeight="1"/>
    <row r="52942" ht="15.75" customHeight="1"/>
    <row r="52944" ht="15.75" customHeight="1"/>
    <row r="52946" ht="15.75" customHeight="1"/>
    <row r="52948" ht="15.75" customHeight="1"/>
    <row r="52950" ht="15.75" customHeight="1"/>
    <row r="52952" ht="15.75" customHeight="1"/>
    <row r="52954" ht="15.75" customHeight="1"/>
    <row r="52956" ht="15.75" customHeight="1"/>
    <row r="52958" ht="15.75" customHeight="1"/>
    <row r="52960" ht="15.75" customHeight="1"/>
    <row r="52962" ht="15.75" customHeight="1"/>
    <row r="52964" ht="15.75" customHeight="1"/>
    <row r="52966" ht="15.75" customHeight="1"/>
    <row r="52968" ht="15.75" customHeight="1"/>
    <row r="52970" ht="15.75" customHeight="1"/>
    <row r="52972" ht="15.75" customHeight="1"/>
    <row r="52974" ht="15.75" customHeight="1"/>
    <row r="52976" ht="15.75" customHeight="1"/>
    <row r="52978" ht="15.75" customHeight="1"/>
    <row r="52980" ht="15.75" customHeight="1"/>
    <row r="52982" ht="15.75" customHeight="1"/>
    <row r="52984" ht="15.75" customHeight="1"/>
    <row r="52986" ht="15.75" customHeight="1"/>
    <row r="52988" ht="15.75" customHeight="1"/>
    <row r="52990" ht="15.75" customHeight="1"/>
    <row r="52992" ht="15.75" customHeight="1"/>
    <row r="52994" ht="15.75" customHeight="1"/>
    <row r="52996" ht="15.75" customHeight="1"/>
    <row r="52998" ht="15.75" customHeight="1"/>
    <row r="53000" ht="15.75" customHeight="1"/>
    <row r="53002" ht="15.75" customHeight="1"/>
    <row r="53004" ht="15.75" customHeight="1"/>
    <row r="53006" ht="15.75" customHeight="1"/>
    <row r="53008" ht="15.75" customHeight="1"/>
    <row r="53010" ht="15.75" customHeight="1"/>
    <row r="53012" ht="15.75" customHeight="1"/>
    <row r="53014" ht="15.75" customHeight="1"/>
    <row r="53016" ht="15.75" customHeight="1"/>
    <row r="53018" ht="15.75" customHeight="1"/>
    <row r="53020" ht="15.75" customHeight="1"/>
    <row r="53022" ht="15.75" customHeight="1"/>
    <row r="53024" ht="15.75" customHeight="1"/>
    <row r="53026" ht="15.75" customHeight="1"/>
    <row r="53028" ht="15.75" customHeight="1"/>
    <row r="53030" ht="15.75" customHeight="1"/>
    <row r="53032" ht="15.75" customHeight="1"/>
    <row r="53034" ht="15.75" customHeight="1"/>
    <row r="53036" ht="15.75" customHeight="1"/>
    <row r="53038" ht="15.75" customHeight="1"/>
    <row r="53040" ht="15.75" customHeight="1"/>
    <row r="53042" ht="15.75" customHeight="1"/>
    <row r="53044" ht="15.75" customHeight="1"/>
    <row r="53046" ht="15.75" customHeight="1"/>
    <row r="53048" ht="15.75" customHeight="1"/>
    <row r="53050" ht="15.75" customHeight="1"/>
    <row r="53052" ht="15.75" customHeight="1"/>
    <row r="53054" ht="15.75" customHeight="1"/>
    <row r="53056" ht="15.75" customHeight="1"/>
    <row r="53058" ht="15.75" customHeight="1"/>
    <row r="53060" ht="15.75" customHeight="1"/>
    <row r="53062" ht="15.75" customHeight="1"/>
    <row r="53064" ht="15.75" customHeight="1"/>
    <row r="53066" ht="15.75" customHeight="1"/>
    <row r="53068" ht="15.75" customHeight="1"/>
    <row r="53070" ht="15.75" customHeight="1"/>
    <row r="53072" ht="15.75" customHeight="1"/>
    <row r="53074" ht="15.75" customHeight="1"/>
    <row r="53076" ht="15.75" customHeight="1"/>
    <row r="53078" ht="15.75" customHeight="1"/>
    <row r="53080" ht="15.75" customHeight="1"/>
    <row r="53082" ht="15.75" customHeight="1"/>
    <row r="53084" ht="15.75" customHeight="1"/>
    <row r="53086" ht="15.75" customHeight="1"/>
    <row r="53088" ht="15.75" customHeight="1"/>
    <row r="53090" ht="15.75" customHeight="1"/>
    <row r="53092" ht="15.75" customHeight="1"/>
    <row r="53094" ht="15.75" customHeight="1"/>
    <row r="53096" ht="15.75" customHeight="1"/>
    <row r="53098" ht="15.75" customHeight="1"/>
    <row r="53100" ht="15.75" customHeight="1"/>
    <row r="53102" ht="15.75" customHeight="1"/>
    <row r="53104" ht="15.75" customHeight="1"/>
    <row r="53106" ht="15.75" customHeight="1"/>
    <row r="53108" ht="15.75" customHeight="1"/>
    <row r="53110" ht="15.75" customHeight="1"/>
    <row r="53112" ht="15.75" customHeight="1"/>
    <row r="53114" ht="15.75" customHeight="1"/>
    <row r="53116" ht="15.75" customHeight="1"/>
    <row r="53118" ht="15.75" customHeight="1"/>
    <row r="53120" ht="15.75" customHeight="1"/>
    <row r="53122" ht="15.75" customHeight="1"/>
    <row r="53124" ht="15.75" customHeight="1"/>
    <row r="53126" ht="15.75" customHeight="1"/>
    <row r="53128" ht="15.75" customHeight="1"/>
    <row r="53130" ht="15.75" customHeight="1"/>
    <row r="53132" ht="15.75" customHeight="1"/>
    <row r="53134" ht="15.75" customHeight="1"/>
    <row r="53136" ht="15.75" customHeight="1"/>
    <row r="53138" ht="15.75" customHeight="1"/>
    <row r="53140" ht="15.75" customHeight="1"/>
    <row r="53142" ht="15.75" customHeight="1"/>
    <row r="53144" ht="15.75" customHeight="1"/>
    <row r="53146" ht="15.75" customHeight="1"/>
    <row r="53148" ht="15.75" customHeight="1"/>
    <row r="53150" ht="15.75" customHeight="1"/>
    <row r="53152" ht="15.75" customHeight="1"/>
    <row r="53154" ht="15.75" customHeight="1"/>
    <row r="53156" ht="15.75" customHeight="1"/>
    <row r="53158" ht="15.75" customHeight="1"/>
    <row r="53160" ht="15.75" customHeight="1"/>
    <row r="53162" ht="15.75" customHeight="1"/>
    <row r="53164" ht="15.75" customHeight="1"/>
    <row r="53166" ht="15.75" customHeight="1"/>
    <row r="53168" ht="15.75" customHeight="1"/>
    <row r="53170" ht="15.75" customHeight="1"/>
    <row r="53172" ht="15.75" customHeight="1"/>
    <row r="53174" ht="15.75" customHeight="1"/>
    <row r="53176" ht="15.75" customHeight="1"/>
    <row r="53178" ht="15.75" customHeight="1"/>
    <row r="53180" ht="15.75" customHeight="1"/>
    <row r="53182" ht="15.75" customHeight="1"/>
    <row r="53184" ht="15.75" customHeight="1"/>
    <row r="53186" ht="15.75" customHeight="1"/>
    <row r="53188" ht="15.75" customHeight="1"/>
    <row r="53190" ht="15.75" customHeight="1"/>
    <row r="53192" ht="15.75" customHeight="1"/>
    <row r="53194" ht="15.75" customHeight="1"/>
    <row r="53196" ht="15.75" customHeight="1"/>
    <row r="53198" ht="15.75" customHeight="1"/>
    <row r="53200" ht="15.75" customHeight="1"/>
    <row r="53202" ht="15.75" customHeight="1"/>
    <row r="53204" ht="15.75" customHeight="1"/>
    <row r="53206" ht="15.75" customHeight="1"/>
    <row r="53208" ht="15.75" customHeight="1"/>
    <row r="53210" ht="15.75" customHeight="1"/>
    <row r="53212" ht="15.75" customHeight="1"/>
    <row r="53214" ht="15.75" customHeight="1"/>
    <row r="53216" ht="15.75" customHeight="1"/>
    <row r="53218" ht="15.75" customHeight="1"/>
    <row r="53220" ht="15.75" customHeight="1"/>
    <row r="53222" ht="15.75" customHeight="1"/>
    <row r="53224" ht="15.75" customHeight="1"/>
    <row r="53226" ht="15.75" customHeight="1"/>
    <row r="53228" ht="15.75" customHeight="1"/>
    <row r="53230" ht="15.75" customHeight="1"/>
    <row r="53232" ht="15.75" customHeight="1"/>
    <row r="53234" ht="15.75" customHeight="1"/>
    <row r="53236" ht="15.75" customHeight="1"/>
    <row r="53238" ht="15.75" customHeight="1"/>
    <row r="53240" ht="15.75" customHeight="1"/>
    <row r="53242" ht="15.75" customHeight="1"/>
    <row r="53244" ht="15.75" customHeight="1"/>
    <row r="53246" ht="15.75" customHeight="1"/>
    <row r="53248" ht="15.75" customHeight="1"/>
    <row r="53250" ht="15.75" customHeight="1"/>
    <row r="53252" ht="15.75" customHeight="1"/>
    <row r="53254" ht="15.75" customHeight="1"/>
    <row r="53256" ht="15.75" customHeight="1"/>
    <row r="53258" ht="15.75" customHeight="1"/>
    <row r="53260" ht="15.75" customHeight="1"/>
    <row r="53262" ht="15.75" customHeight="1"/>
    <row r="53264" ht="15.75" customHeight="1"/>
    <row r="53266" ht="15.75" customHeight="1"/>
    <row r="53268" ht="15.75" customHeight="1"/>
    <row r="53270" ht="15.75" customHeight="1"/>
    <row r="53272" ht="15.75" customHeight="1"/>
    <row r="53274" ht="15.75" customHeight="1"/>
    <row r="53276" ht="15.75" customHeight="1"/>
    <row r="53278" ht="15.75" customHeight="1"/>
    <row r="53280" ht="15.75" customHeight="1"/>
    <row r="53282" ht="15.75" customHeight="1"/>
    <row r="53284" ht="15.75" customHeight="1"/>
    <row r="53286" ht="15.75" customHeight="1"/>
    <row r="53288" ht="15.75" customHeight="1"/>
    <row r="53290" ht="15.75" customHeight="1"/>
    <row r="53292" ht="15.75" customHeight="1"/>
    <row r="53294" ht="15.75" customHeight="1"/>
    <row r="53296" ht="15.75" customHeight="1"/>
    <row r="53298" ht="15.75" customHeight="1"/>
    <row r="53300" ht="15.75" customHeight="1"/>
    <row r="53302" ht="15.75" customHeight="1"/>
    <row r="53304" ht="15.75" customHeight="1"/>
    <row r="53306" ht="15.75" customHeight="1"/>
    <row r="53308" ht="15.75" customHeight="1"/>
    <row r="53310" ht="15.75" customHeight="1"/>
    <row r="53312" ht="15.75" customHeight="1"/>
    <row r="53314" ht="15.75" customHeight="1"/>
    <row r="53316" ht="15.75" customHeight="1"/>
    <row r="53318" ht="15.75" customHeight="1"/>
    <row r="53320" ht="15.75" customHeight="1"/>
    <row r="53322" ht="15.75" customHeight="1"/>
    <row r="53324" ht="15.75" customHeight="1"/>
    <row r="53326" ht="15.75" customHeight="1"/>
    <row r="53328" ht="15.75" customHeight="1"/>
    <row r="53330" ht="15.75" customHeight="1"/>
    <row r="53332" ht="15.75" customHeight="1"/>
    <row r="53334" ht="15.75" customHeight="1"/>
    <row r="53336" ht="15.75" customHeight="1"/>
    <row r="53338" ht="15.75" customHeight="1"/>
    <row r="53340" ht="15.75" customHeight="1"/>
    <row r="53342" ht="15.75" customHeight="1"/>
    <row r="53344" ht="15.75" customHeight="1"/>
    <row r="53346" ht="15.75" customHeight="1"/>
    <row r="53348" ht="15.75" customHeight="1"/>
    <row r="53350" ht="15.75" customHeight="1"/>
    <row r="53352" ht="15.75" customHeight="1"/>
    <row r="53354" ht="15.75" customHeight="1"/>
    <row r="53356" ht="15.75" customHeight="1"/>
    <row r="53358" ht="15.75" customHeight="1"/>
    <row r="53360" ht="15.75" customHeight="1"/>
    <row r="53362" ht="15.75" customHeight="1"/>
    <row r="53364" ht="15.75" customHeight="1"/>
    <row r="53366" ht="15.75" customHeight="1"/>
    <row r="53368" ht="15.75" customHeight="1"/>
    <row r="53370" ht="15.75" customHeight="1"/>
    <row r="53372" ht="15.75" customHeight="1"/>
    <row r="53374" ht="15.75" customHeight="1"/>
    <row r="53376" ht="15.75" customHeight="1"/>
    <row r="53378" ht="15.75" customHeight="1"/>
    <row r="53380" ht="15.75" customHeight="1"/>
    <row r="53382" ht="15.75" customHeight="1"/>
    <row r="53384" ht="15.75" customHeight="1"/>
    <row r="53386" ht="15.75" customHeight="1"/>
    <row r="53388" ht="15.75" customHeight="1"/>
    <row r="53390" ht="15.75" customHeight="1"/>
    <row r="53392" ht="15.75" customHeight="1"/>
    <row r="53394" ht="15.75" customHeight="1"/>
    <row r="53396" ht="15.75" customHeight="1"/>
    <row r="53398" ht="15.75" customHeight="1"/>
    <row r="53400" ht="15.75" customHeight="1"/>
    <row r="53402" ht="15.75" customHeight="1"/>
    <row r="53404" ht="15.75" customHeight="1"/>
    <row r="53406" ht="15.75" customHeight="1"/>
    <row r="53408" ht="15.75" customHeight="1"/>
    <row r="53410" ht="15.75" customHeight="1"/>
    <row r="53412" ht="15.75" customHeight="1"/>
    <row r="53414" ht="15.75" customHeight="1"/>
    <row r="53416" ht="15.75" customHeight="1"/>
    <row r="53418" ht="15.75" customHeight="1"/>
    <row r="53420" ht="15.75" customHeight="1"/>
    <row r="53422" ht="15.75" customHeight="1"/>
    <row r="53424" ht="15.75" customHeight="1"/>
    <row r="53426" ht="15.75" customHeight="1"/>
    <row r="53428" ht="15.75" customHeight="1"/>
    <row r="53430" ht="15.75" customHeight="1"/>
    <row r="53432" ht="15.75" customHeight="1"/>
    <row r="53434" ht="15.75" customHeight="1"/>
    <row r="53436" ht="15.75" customHeight="1"/>
    <row r="53438" ht="15.75" customHeight="1"/>
    <row r="53440" ht="15.75" customHeight="1"/>
    <row r="53442" ht="15.75" customHeight="1"/>
    <row r="53444" ht="15.75" customHeight="1"/>
    <row r="53446" ht="15.75" customHeight="1"/>
    <row r="53448" ht="15.75" customHeight="1"/>
    <row r="53450" ht="15.75" customHeight="1"/>
    <row r="53452" ht="15.75" customHeight="1"/>
    <row r="53454" ht="15.75" customHeight="1"/>
    <row r="53456" ht="15.75" customHeight="1"/>
    <row r="53458" ht="15.75" customHeight="1"/>
    <row r="53460" ht="15.75" customHeight="1"/>
    <row r="53462" ht="15.75" customHeight="1"/>
    <row r="53464" ht="15.75" customHeight="1"/>
    <row r="53466" ht="15.75" customHeight="1"/>
    <row r="53468" ht="15.75" customHeight="1"/>
    <row r="53470" ht="15.75" customHeight="1"/>
    <row r="53472" ht="15.75" customHeight="1"/>
    <row r="53474" ht="15.75" customHeight="1"/>
    <row r="53476" ht="15.75" customHeight="1"/>
    <row r="53478" ht="15.75" customHeight="1"/>
    <row r="53480" ht="15.75" customHeight="1"/>
    <row r="53482" ht="15.75" customHeight="1"/>
    <row r="53484" ht="15.75" customHeight="1"/>
    <row r="53486" ht="15.75" customHeight="1"/>
    <row r="53488" ht="15.75" customHeight="1"/>
    <row r="53490" ht="15.75" customHeight="1"/>
    <row r="53492" ht="15.75" customHeight="1"/>
    <row r="53494" ht="15.75" customHeight="1"/>
    <row r="53496" ht="15.75" customHeight="1"/>
    <row r="53498" ht="15.75" customHeight="1"/>
    <row r="53500" ht="15.75" customHeight="1"/>
    <row r="53502" ht="15.75" customHeight="1"/>
    <row r="53504" ht="15.75" customHeight="1"/>
    <row r="53506" ht="15.75" customHeight="1"/>
    <row r="53508" ht="15.75" customHeight="1"/>
    <row r="53510" ht="15.75" customHeight="1"/>
    <row r="53512" ht="15.75" customHeight="1"/>
    <row r="53514" ht="15.75" customHeight="1"/>
    <row r="53516" ht="15.75" customHeight="1"/>
    <row r="53518" ht="15.75" customHeight="1"/>
    <row r="53520" ht="15.75" customHeight="1"/>
    <row r="53522" ht="15.75" customHeight="1"/>
    <row r="53524" ht="15.75" customHeight="1"/>
    <row r="53526" ht="15.75" customHeight="1"/>
    <row r="53528" ht="15.75" customHeight="1"/>
    <row r="53530" ht="15.75" customHeight="1"/>
    <row r="53532" ht="15.75" customHeight="1"/>
    <row r="53534" ht="15.75" customHeight="1"/>
    <row r="53536" ht="15.75" customHeight="1"/>
    <row r="53538" ht="15.75" customHeight="1"/>
    <row r="53540" ht="15.75" customHeight="1"/>
    <row r="53542" ht="15.75" customHeight="1"/>
    <row r="53544" ht="15.75" customHeight="1"/>
    <row r="53546" ht="15.75" customHeight="1"/>
    <row r="53548" ht="15.75" customHeight="1"/>
    <row r="53550" ht="15.75" customHeight="1"/>
    <row r="53552" ht="15.75" customHeight="1"/>
    <row r="53554" ht="15.75" customHeight="1"/>
    <row r="53556" ht="15.75" customHeight="1"/>
    <row r="53558" ht="15.75" customHeight="1"/>
    <row r="53560" ht="15.75" customHeight="1"/>
    <row r="53562" ht="15.75" customHeight="1"/>
    <row r="53564" ht="15.75" customHeight="1"/>
    <row r="53566" ht="15.75" customHeight="1"/>
    <row r="53568" ht="15.75" customHeight="1"/>
    <row r="53570" ht="15.75" customHeight="1"/>
    <row r="53572" ht="15.75" customHeight="1"/>
    <row r="53574" ht="15.75" customHeight="1"/>
    <row r="53576" ht="15.75" customHeight="1"/>
    <row r="53578" ht="15.75" customHeight="1"/>
    <row r="53580" ht="15.75" customHeight="1"/>
    <row r="53582" ht="15.75" customHeight="1"/>
    <row r="53584" ht="15.75" customHeight="1"/>
    <row r="53586" ht="15.75" customHeight="1"/>
    <row r="53588" ht="15.75" customHeight="1"/>
    <row r="53590" ht="15.75" customHeight="1"/>
    <row r="53592" ht="15.75" customHeight="1"/>
    <row r="53594" ht="15.75" customHeight="1"/>
    <row r="53596" ht="15.75" customHeight="1"/>
    <row r="53598" ht="15.75" customHeight="1"/>
    <row r="53600" ht="15.75" customHeight="1"/>
    <row r="53602" ht="15.75" customHeight="1"/>
    <row r="53604" ht="15.75" customHeight="1"/>
    <row r="53606" ht="15.75" customHeight="1"/>
    <row r="53608" ht="15.75" customHeight="1"/>
    <row r="53610" ht="15.75" customHeight="1"/>
    <row r="53612" ht="15.75" customHeight="1"/>
    <row r="53614" ht="15.75" customHeight="1"/>
    <row r="53616" ht="15.75" customHeight="1"/>
    <row r="53618" ht="15.75" customHeight="1"/>
    <row r="53620" ht="15.75" customHeight="1"/>
    <row r="53622" ht="15.75" customHeight="1"/>
    <row r="53624" ht="15.75" customHeight="1"/>
    <row r="53626" ht="15.75" customHeight="1"/>
    <row r="53628" ht="15.75" customHeight="1"/>
    <row r="53630" ht="15.75" customHeight="1"/>
    <row r="53632" ht="15.75" customHeight="1"/>
    <row r="53634" ht="15.75" customHeight="1"/>
    <row r="53636" ht="15.75" customHeight="1"/>
    <row r="53638" ht="15.75" customHeight="1"/>
    <row r="53640" ht="15.75" customHeight="1"/>
    <row r="53642" ht="15.75" customHeight="1"/>
    <row r="53644" ht="15.75" customHeight="1"/>
    <row r="53646" ht="15.75" customHeight="1"/>
    <row r="53648" ht="15.75" customHeight="1"/>
    <row r="53650" ht="15.75" customHeight="1"/>
    <row r="53652" ht="15.75" customHeight="1"/>
    <row r="53654" ht="15.75" customHeight="1"/>
    <row r="53656" ht="15.75" customHeight="1"/>
    <row r="53658" ht="15.75" customHeight="1"/>
    <row r="53660" ht="15.75" customHeight="1"/>
    <row r="53662" ht="15.75" customHeight="1"/>
    <row r="53664" ht="15.75" customHeight="1"/>
    <row r="53666" ht="15.75" customHeight="1"/>
    <row r="53668" ht="15.75" customHeight="1"/>
    <row r="53670" ht="15.75" customHeight="1"/>
    <row r="53672" ht="15.75" customHeight="1"/>
    <row r="53674" ht="15.75" customHeight="1"/>
    <row r="53676" ht="15.75" customHeight="1"/>
    <row r="53678" ht="15.75" customHeight="1"/>
    <row r="53680" ht="15.75" customHeight="1"/>
    <row r="53682" ht="15.75" customHeight="1"/>
    <row r="53684" ht="15.75" customHeight="1"/>
    <row r="53686" ht="15.75" customHeight="1"/>
    <row r="53688" ht="15.75" customHeight="1"/>
    <row r="53690" ht="15.75" customHeight="1"/>
    <row r="53692" ht="15.75" customHeight="1"/>
    <row r="53694" ht="15.75" customHeight="1"/>
    <row r="53696" ht="15.75" customHeight="1"/>
    <row r="53698" ht="15.75" customHeight="1"/>
    <row r="53700" ht="15.75" customHeight="1"/>
    <row r="53702" ht="15.75" customHeight="1"/>
    <row r="53704" ht="15.75" customHeight="1"/>
    <row r="53706" ht="15.75" customHeight="1"/>
    <row r="53708" ht="15.75" customHeight="1"/>
    <row r="53710" ht="15.75" customHeight="1"/>
    <row r="53712" ht="15.75" customHeight="1"/>
    <row r="53714" ht="15.75" customHeight="1"/>
    <row r="53716" ht="15.75" customHeight="1"/>
    <row r="53718" ht="15.75" customHeight="1"/>
    <row r="53720" ht="15.75" customHeight="1"/>
    <row r="53722" ht="15.75" customHeight="1"/>
    <row r="53724" ht="15.75" customHeight="1"/>
    <row r="53726" ht="15.75" customHeight="1"/>
    <row r="53728" ht="15.75" customHeight="1"/>
    <row r="53730" ht="15.75" customHeight="1"/>
    <row r="53732" ht="15.75" customHeight="1"/>
    <row r="53734" ht="15.75" customHeight="1"/>
    <row r="53736" ht="15.75" customHeight="1"/>
    <row r="53738" ht="15.75" customHeight="1"/>
    <row r="53740" ht="15.75" customHeight="1"/>
    <row r="53742" ht="15.75" customHeight="1"/>
    <row r="53744" ht="15.75" customHeight="1"/>
    <row r="53746" ht="15.75" customHeight="1"/>
    <row r="53748" ht="15.75" customHeight="1"/>
    <row r="53750" ht="15.75" customHeight="1"/>
    <row r="53752" ht="15.75" customHeight="1"/>
    <row r="53754" ht="15.75" customHeight="1"/>
    <row r="53756" ht="15.75" customHeight="1"/>
    <row r="53758" ht="15.75" customHeight="1"/>
    <row r="53760" ht="15.75" customHeight="1"/>
    <row r="53762" ht="15.75" customHeight="1"/>
    <row r="53764" ht="15.75" customHeight="1"/>
    <row r="53766" ht="15.75" customHeight="1"/>
    <row r="53768" ht="15.75" customHeight="1"/>
    <row r="53770" ht="15.75" customHeight="1"/>
    <row r="53772" ht="15.75" customHeight="1"/>
    <row r="53774" ht="15.75" customHeight="1"/>
    <row r="53776" ht="15.75" customHeight="1"/>
    <row r="53778" ht="15.75" customHeight="1"/>
    <row r="53780" ht="15.75" customHeight="1"/>
    <row r="53782" ht="15.75" customHeight="1"/>
    <row r="53784" ht="15.75" customHeight="1"/>
    <row r="53786" ht="15.75" customHeight="1"/>
    <row r="53788" ht="15.75" customHeight="1"/>
    <row r="53790" ht="15.75" customHeight="1"/>
    <row r="53792" ht="15.75" customHeight="1"/>
    <row r="53794" ht="15.75" customHeight="1"/>
    <row r="53796" ht="15.75" customHeight="1"/>
    <row r="53798" ht="15.75" customHeight="1"/>
    <row r="53800" ht="15.75" customHeight="1"/>
    <row r="53802" ht="15.75" customHeight="1"/>
    <row r="53804" ht="15.75" customHeight="1"/>
    <row r="53806" ht="15.75" customHeight="1"/>
    <row r="53808" ht="15.75" customHeight="1"/>
    <row r="53810" ht="15.75" customHeight="1"/>
    <row r="53812" ht="15.75" customHeight="1"/>
    <row r="53814" ht="15.75" customHeight="1"/>
    <row r="53816" ht="15.75" customHeight="1"/>
    <row r="53818" ht="15.75" customHeight="1"/>
    <row r="53820" ht="15.75" customHeight="1"/>
    <row r="53822" ht="15.75" customHeight="1"/>
    <row r="53824" ht="15.75" customHeight="1"/>
    <row r="53826" ht="15.75" customHeight="1"/>
    <row r="53828" ht="15.75" customHeight="1"/>
    <row r="53830" ht="15.75" customHeight="1"/>
    <row r="53832" ht="15.75" customHeight="1"/>
    <row r="53834" ht="15.75" customHeight="1"/>
    <row r="53836" ht="15.75" customHeight="1"/>
    <row r="53838" ht="15.75" customHeight="1"/>
    <row r="53840" ht="15.75" customHeight="1"/>
    <row r="53842" ht="15.75" customHeight="1"/>
    <row r="53844" ht="15.75" customHeight="1"/>
    <row r="53846" ht="15.75" customHeight="1"/>
    <row r="53848" ht="15.75" customHeight="1"/>
    <row r="53850" ht="15.75" customHeight="1"/>
    <row r="53852" ht="15.75" customHeight="1"/>
    <row r="53854" ht="15.75" customHeight="1"/>
    <row r="53856" ht="15.75" customHeight="1"/>
    <row r="53858" ht="15.75" customHeight="1"/>
    <row r="53860" ht="15.75" customHeight="1"/>
    <row r="53862" ht="15.75" customHeight="1"/>
    <row r="53864" ht="15.75" customHeight="1"/>
    <row r="53866" ht="15.75" customHeight="1"/>
    <row r="53868" ht="15.75" customHeight="1"/>
    <row r="53870" ht="15.75" customHeight="1"/>
    <row r="53872" ht="15.75" customHeight="1"/>
    <row r="53874" ht="15.75" customHeight="1"/>
    <row r="53876" ht="15.75" customHeight="1"/>
    <row r="53878" ht="15.75" customHeight="1"/>
    <row r="53880" ht="15.75" customHeight="1"/>
    <row r="53882" ht="15.75" customHeight="1"/>
    <row r="53884" ht="15.75" customHeight="1"/>
    <row r="53886" ht="15.75" customHeight="1"/>
    <row r="53888" ht="15.75" customHeight="1"/>
    <row r="53890" ht="15.75" customHeight="1"/>
    <row r="53892" ht="15.75" customHeight="1"/>
    <row r="53894" ht="15.75" customHeight="1"/>
    <row r="53896" ht="15.75" customHeight="1"/>
    <row r="53898" ht="15.75" customHeight="1"/>
    <row r="53900" ht="15.75" customHeight="1"/>
    <row r="53902" ht="15.75" customHeight="1"/>
    <row r="53904" ht="15.75" customHeight="1"/>
    <row r="53906" ht="15.75" customHeight="1"/>
    <row r="53908" ht="15.75" customHeight="1"/>
    <row r="53910" ht="15.75" customHeight="1"/>
    <row r="53912" ht="15.75" customHeight="1"/>
    <row r="53914" ht="15.75" customHeight="1"/>
    <row r="53916" ht="15.75" customHeight="1"/>
    <row r="53918" ht="15.75" customHeight="1"/>
    <row r="53920" ht="15.75" customHeight="1"/>
    <row r="53922" ht="15.75" customHeight="1"/>
    <row r="53924" ht="15.75" customHeight="1"/>
    <row r="53926" ht="15.75" customHeight="1"/>
    <row r="53928" ht="15.75" customHeight="1"/>
    <row r="53930" ht="15.75" customHeight="1"/>
    <row r="53932" ht="15.75" customHeight="1"/>
    <row r="53934" ht="15.75" customHeight="1"/>
    <row r="53936" ht="15.75" customHeight="1"/>
    <row r="53938" ht="15.75" customHeight="1"/>
    <row r="53940" ht="15.75" customHeight="1"/>
    <row r="53942" ht="15.75" customHeight="1"/>
    <row r="53944" ht="15.75" customHeight="1"/>
    <row r="53946" ht="15.75" customHeight="1"/>
    <row r="53948" ht="15.75" customHeight="1"/>
    <row r="53950" ht="15.75" customHeight="1"/>
    <row r="53952" ht="15.75" customHeight="1"/>
    <row r="53954" ht="15.75" customHeight="1"/>
    <row r="53956" ht="15.75" customHeight="1"/>
    <row r="53958" ht="15.75" customHeight="1"/>
    <row r="53960" ht="15.75" customHeight="1"/>
    <row r="53962" ht="15.75" customHeight="1"/>
    <row r="53964" ht="15.75" customHeight="1"/>
    <row r="53966" ht="15.75" customHeight="1"/>
    <row r="53968" ht="15.75" customHeight="1"/>
    <row r="53970" ht="15.75" customHeight="1"/>
    <row r="53972" ht="15.75" customHeight="1"/>
    <row r="53974" ht="15.75" customHeight="1"/>
    <row r="53976" ht="15.75" customHeight="1"/>
    <row r="53978" ht="15.75" customHeight="1"/>
    <row r="53980" ht="15.75" customHeight="1"/>
    <row r="53982" ht="15.75" customHeight="1"/>
    <row r="53984" ht="15.75" customHeight="1"/>
    <row r="53986" ht="15.75" customHeight="1"/>
    <row r="53988" ht="15.75" customHeight="1"/>
    <row r="53990" ht="15.75" customHeight="1"/>
    <row r="53992" ht="15.75" customHeight="1"/>
    <row r="53994" ht="15.75" customHeight="1"/>
    <row r="53996" ht="15.75" customHeight="1"/>
    <row r="53998" ht="15.75" customHeight="1"/>
    <row r="54000" ht="15.75" customHeight="1"/>
    <row r="54002" ht="15.75" customHeight="1"/>
    <row r="54004" ht="15.75" customHeight="1"/>
    <row r="54006" ht="15.75" customHeight="1"/>
    <row r="54008" ht="15.75" customHeight="1"/>
    <row r="54010" ht="15.75" customHeight="1"/>
    <row r="54012" ht="15.75" customHeight="1"/>
    <row r="54014" ht="15.75" customHeight="1"/>
    <row r="54016" ht="15.75" customHeight="1"/>
    <row r="54018" ht="15.75" customHeight="1"/>
    <row r="54020" ht="15.75" customHeight="1"/>
    <row r="54022" ht="15.75" customHeight="1"/>
    <row r="54024" ht="15.75" customHeight="1"/>
    <row r="54026" ht="15.75" customHeight="1"/>
    <row r="54028" ht="15.75" customHeight="1"/>
    <row r="54030" ht="15.75" customHeight="1"/>
    <row r="54032" ht="15.75" customHeight="1"/>
    <row r="54034" ht="15.75" customHeight="1"/>
    <row r="54036" ht="15.75" customHeight="1"/>
    <row r="54038" ht="15.75" customHeight="1"/>
    <row r="54040" ht="15.75" customHeight="1"/>
    <row r="54042" ht="15.75" customHeight="1"/>
    <row r="54044" ht="15.75" customHeight="1"/>
    <row r="54046" ht="15.75" customHeight="1"/>
    <row r="54048" ht="15.75" customHeight="1"/>
    <row r="54050" ht="15.75" customHeight="1"/>
    <row r="54052" ht="15.75" customHeight="1"/>
    <row r="54054" ht="15.75" customHeight="1"/>
    <row r="54056" ht="15.75" customHeight="1"/>
    <row r="54058" ht="15.75" customHeight="1"/>
    <row r="54060" ht="15.75" customHeight="1"/>
    <row r="54062" ht="15.75" customHeight="1"/>
    <row r="54064" ht="15.75" customHeight="1"/>
    <row r="54066" ht="15.75" customHeight="1"/>
    <row r="54068" ht="15.75" customHeight="1"/>
    <row r="54070" ht="15.75" customHeight="1"/>
    <row r="54072" ht="15.75" customHeight="1"/>
    <row r="54074" ht="15.75" customHeight="1"/>
    <row r="54076" ht="15.75" customHeight="1"/>
    <row r="54078" ht="15.75" customHeight="1"/>
    <row r="54080" ht="15.75" customHeight="1"/>
    <row r="54082" ht="15.75" customHeight="1"/>
    <row r="54084" ht="15.75" customHeight="1"/>
    <row r="54086" ht="15.75" customHeight="1"/>
    <row r="54088" ht="15.75" customHeight="1"/>
    <row r="54090" ht="15.75" customHeight="1"/>
    <row r="54092" ht="15.75" customHeight="1"/>
    <row r="54094" ht="15.75" customHeight="1"/>
    <row r="54096" ht="15.75" customHeight="1"/>
    <row r="54098" ht="15.75" customHeight="1"/>
    <row r="54100" ht="15.75" customHeight="1"/>
    <row r="54102" ht="15.75" customHeight="1"/>
    <row r="54104" ht="15.75" customHeight="1"/>
    <row r="54106" ht="15.75" customHeight="1"/>
    <row r="54108" ht="15.75" customHeight="1"/>
    <row r="54110" ht="15.75" customHeight="1"/>
    <row r="54112" ht="15.75" customHeight="1"/>
    <row r="54114" ht="15.75" customHeight="1"/>
    <row r="54116" ht="15.75" customHeight="1"/>
    <row r="54118" ht="15.75" customHeight="1"/>
    <row r="54120" ht="15.75" customHeight="1"/>
    <row r="54122" ht="15.75" customHeight="1"/>
    <row r="54124" ht="15.75" customHeight="1"/>
    <row r="54126" ht="15.75" customHeight="1"/>
    <row r="54128" ht="15.75" customHeight="1"/>
    <row r="54130" ht="15.75" customHeight="1"/>
    <row r="54132" ht="15.75" customHeight="1"/>
    <row r="54134" ht="15.75" customHeight="1"/>
    <row r="54136" ht="15.75" customHeight="1"/>
    <row r="54138" ht="15.75" customHeight="1"/>
    <row r="54140" ht="15.75" customHeight="1"/>
    <row r="54142" ht="15.75" customHeight="1"/>
    <row r="54144" ht="15.75" customHeight="1"/>
    <row r="54146" ht="15.75" customHeight="1"/>
    <row r="54148" ht="15.75" customHeight="1"/>
    <row r="54150" ht="15.75" customHeight="1"/>
    <row r="54152" ht="15.75" customHeight="1"/>
    <row r="54154" ht="15.75" customHeight="1"/>
    <row r="54156" ht="15.75" customHeight="1"/>
    <row r="54158" ht="15.75" customHeight="1"/>
    <row r="54160" ht="15.75" customHeight="1"/>
    <row r="54162" ht="15.75" customHeight="1"/>
    <row r="54164" ht="15.75" customHeight="1"/>
    <row r="54166" ht="15.75" customHeight="1"/>
    <row r="54168" ht="15.75" customHeight="1"/>
    <row r="54170" ht="15.75" customHeight="1"/>
    <row r="54172" ht="15.75" customHeight="1"/>
    <row r="54174" ht="15.75" customHeight="1"/>
    <row r="54176" ht="15.75" customHeight="1"/>
    <row r="54178" ht="15.75" customHeight="1"/>
    <row r="54180" ht="15.75" customHeight="1"/>
    <row r="54182" ht="15.75" customHeight="1"/>
    <row r="54184" ht="15.75" customHeight="1"/>
    <row r="54186" ht="15.75" customHeight="1"/>
    <row r="54188" ht="15.75" customHeight="1"/>
    <row r="54190" ht="15.75" customHeight="1"/>
    <row r="54192" ht="15.75" customHeight="1"/>
    <row r="54194" ht="15.75" customHeight="1"/>
    <row r="54196" ht="15.75" customHeight="1"/>
    <row r="54198" ht="15.75" customHeight="1"/>
    <row r="54200" ht="15.75" customHeight="1"/>
    <row r="54202" ht="15.75" customHeight="1"/>
    <row r="54204" ht="15.75" customHeight="1"/>
    <row r="54206" ht="15.75" customHeight="1"/>
    <row r="54208" ht="15.75" customHeight="1"/>
    <row r="54210" ht="15.75" customHeight="1"/>
    <row r="54212" ht="15.75" customHeight="1"/>
    <row r="54214" ht="15.75" customHeight="1"/>
    <row r="54216" ht="15.75" customHeight="1"/>
    <row r="54218" ht="15.75" customHeight="1"/>
    <row r="54220" ht="15.75" customHeight="1"/>
    <row r="54222" ht="15.75" customHeight="1"/>
    <row r="54224" ht="15.75" customHeight="1"/>
    <row r="54226" ht="15.75" customHeight="1"/>
    <row r="54228" ht="15.75" customHeight="1"/>
    <row r="54230" ht="15.75" customHeight="1"/>
    <row r="54232" ht="15.75" customHeight="1"/>
    <row r="54234" ht="15.75" customHeight="1"/>
    <row r="54236" ht="15.75" customHeight="1"/>
    <row r="54238" ht="15.75" customHeight="1"/>
    <row r="54240" ht="15.75" customHeight="1"/>
    <row r="54242" ht="15.75" customHeight="1"/>
    <row r="54244" ht="15.75" customHeight="1"/>
    <row r="54246" ht="15.75" customHeight="1"/>
    <row r="54248" ht="15.75" customHeight="1"/>
    <row r="54250" ht="15.75" customHeight="1"/>
    <row r="54252" ht="15.75" customHeight="1"/>
    <row r="54254" ht="15.75" customHeight="1"/>
    <row r="54256" ht="15.75" customHeight="1"/>
    <row r="54258" ht="15.75" customHeight="1"/>
    <row r="54260" ht="15.75" customHeight="1"/>
    <row r="54262" ht="15.75" customHeight="1"/>
    <row r="54264" ht="15.75" customHeight="1"/>
    <row r="54266" ht="15.75" customHeight="1"/>
    <row r="54268" ht="15.75" customHeight="1"/>
    <row r="54270" ht="15.75" customHeight="1"/>
    <row r="54272" ht="15.75" customHeight="1"/>
    <row r="54274" ht="15.75" customHeight="1"/>
    <row r="54276" ht="15.75" customHeight="1"/>
    <row r="54278" ht="15.75" customHeight="1"/>
    <row r="54280" ht="15.75" customHeight="1"/>
    <row r="54282" ht="15.75" customHeight="1"/>
    <row r="54284" ht="15.75" customHeight="1"/>
    <row r="54286" ht="15.75" customHeight="1"/>
    <row r="54288" ht="15.75" customHeight="1"/>
    <row r="54290" ht="15.75" customHeight="1"/>
    <row r="54292" ht="15.75" customHeight="1"/>
    <row r="54294" ht="15.75" customHeight="1"/>
    <row r="54296" ht="15.75" customHeight="1"/>
    <row r="54298" ht="15.75" customHeight="1"/>
    <row r="54300" ht="15.75" customHeight="1"/>
    <row r="54302" ht="15.75" customHeight="1"/>
    <row r="54304" ht="15.75" customHeight="1"/>
    <row r="54306" ht="15.75" customHeight="1"/>
    <row r="54308" ht="15.75" customHeight="1"/>
    <row r="54310" ht="15.75" customHeight="1"/>
    <row r="54312" ht="15.75" customHeight="1"/>
    <row r="54314" ht="15.75" customHeight="1"/>
    <row r="54316" ht="15.75" customHeight="1"/>
    <row r="54318" ht="15.75" customHeight="1"/>
    <row r="54320" ht="15.75" customHeight="1"/>
    <row r="54322" ht="15.75" customHeight="1"/>
    <row r="54324" ht="15.75" customHeight="1"/>
    <row r="54326" ht="15.75" customHeight="1"/>
    <row r="54328" ht="15.75" customHeight="1"/>
    <row r="54330" ht="15.75" customHeight="1"/>
    <row r="54332" ht="15.75" customHeight="1"/>
    <row r="54334" ht="15.75" customHeight="1"/>
    <row r="54336" ht="15.75" customHeight="1"/>
    <row r="54338" ht="15.75" customHeight="1"/>
    <row r="54340" ht="15.75" customHeight="1"/>
    <row r="54342" ht="15.75" customHeight="1"/>
    <row r="54344" ht="15.75" customHeight="1"/>
    <row r="54346" ht="15.75" customHeight="1"/>
    <row r="54348" ht="15.75" customHeight="1"/>
    <row r="54350" ht="15.75" customHeight="1"/>
    <row r="54352" ht="15.75" customHeight="1"/>
    <row r="54354" ht="15.75" customHeight="1"/>
    <row r="54356" ht="15.75" customHeight="1"/>
    <row r="54358" ht="15.75" customHeight="1"/>
    <row r="54360" ht="15.75" customHeight="1"/>
    <row r="54362" ht="15.75" customHeight="1"/>
    <row r="54364" ht="15.75" customHeight="1"/>
    <row r="54366" ht="15.75" customHeight="1"/>
    <row r="54368" ht="15.75" customHeight="1"/>
    <row r="54370" ht="15.75" customHeight="1"/>
    <row r="54372" ht="15.75" customHeight="1"/>
    <row r="54374" ht="15.75" customHeight="1"/>
    <row r="54376" ht="15.75" customHeight="1"/>
    <row r="54378" ht="15.75" customHeight="1"/>
    <row r="54380" ht="15.75" customHeight="1"/>
    <row r="54382" ht="15.75" customHeight="1"/>
    <row r="54384" ht="15.75" customHeight="1"/>
    <row r="54386" ht="15.75" customHeight="1"/>
    <row r="54388" ht="15.75" customHeight="1"/>
    <row r="54390" ht="15.75" customHeight="1"/>
    <row r="54392" ht="15.75" customHeight="1"/>
    <row r="54394" ht="15.75" customHeight="1"/>
    <row r="54396" ht="15.75" customHeight="1"/>
    <row r="54398" ht="15.75" customHeight="1"/>
    <row r="54400" ht="15.75" customHeight="1"/>
    <row r="54402" ht="15.75" customHeight="1"/>
    <row r="54404" ht="15.75" customHeight="1"/>
    <row r="54406" ht="15.75" customHeight="1"/>
    <row r="54408" ht="15.75" customHeight="1"/>
    <row r="54410" ht="15.75" customHeight="1"/>
    <row r="54412" ht="15.75" customHeight="1"/>
    <row r="54414" ht="15.75" customHeight="1"/>
    <row r="54416" ht="15.75" customHeight="1"/>
    <row r="54418" ht="15.75" customHeight="1"/>
    <row r="54420" ht="15.75" customHeight="1"/>
    <row r="54422" ht="15.75" customHeight="1"/>
    <row r="54424" ht="15.75" customHeight="1"/>
    <row r="54426" ht="15.75" customHeight="1"/>
    <row r="54428" ht="15.75" customHeight="1"/>
    <row r="54430" ht="15.75" customHeight="1"/>
    <row r="54432" ht="15.75" customHeight="1"/>
    <row r="54434" ht="15.75" customHeight="1"/>
    <row r="54436" ht="15.75" customHeight="1"/>
    <row r="54438" ht="15.75" customHeight="1"/>
    <row r="54440" ht="15.75" customHeight="1"/>
    <row r="54442" ht="15.75" customHeight="1"/>
    <row r="54444" ht="15.75" customHeight="1"/>
    <row r="54446" ht="15.75" customHeight="1"/>
    <row r="54448" ht="15.75" customHeight="1"/>
    <row r="54450" ht="15.75" customHeight="1"/>
    <row r="54452" ht="15.75" customHeight="1"/>
    <row r="54454" ht="15.75" customHeight="1"/>
    <row r="54456" ht="15.75" customHeight="1"/>
    <row r="54458" ht="15.75" customHeight="1"/>
    <row r="54460" ht="15.75" customHeight="1"/>
    <row r="54462" ht="15.75" customHeight="1"/>
    <row r="54464" ht="15.75" customHeight="1"/>
    <row r="54466" ht="15.75" customHeight="1"/>
    <row r="54468" ht="15.75" customHeight="1"/>
    <row r="54470" ht="15.75" customHeight="1"/>
    <row r="54472" ht="15.75" customHeight="1"/>
    <row r="54474" ht="15.75" customHeight="1"/>
    <row r="54476" ht="15.75" customHeight="1"/>
    <row r="54478" ht="15.75" customHeight="1"/>
    <row r="54480" ht="15.75" customHeight="1"/>
    <row r="54482" ht="15.75" customHeight="1"/>
    <row r="54484" ht="15.75" customHeight="1"/>
    <row r="54486" ht="15.75" customHeight="1"/>
    <row r="54488" ht="15.75" customHeight="1"/>
    <row r="54490" ht="15.75" customHeight="1"/>
    <row r="54492" ht="15.75" customHeight="1"/>
    <row r="54494" ht="15.75" customHeight="1"/>
    <row r="54496" ht="15.75" customHeight="1"/>
    <row r="54498" ht="15.75" customHeight="1"/>
    <row r="54500" ht="15.75" customHeight="1"/>
    <row r="54502" ht="15.75" customHeight="1"/>
    <row r="54504" ht="15.75" customHeight="1"/>
    <row r="54506" ht="15.75" customHeight="1"/>
    <row r="54508" ht="15.75" customHeight="1"/>
    <row r="54510" ht="15.75" customHeight="1"/>
    <row r="54512" ht="15.75" customHeight="1"/>
    <row r="54514" ht="15.75" customHeight="1"/>
    <row r="54516" ht="15.75" customHeight="1"/>
    <row r="54518" ht="15.75" customHeight="1"/>
    <row r="54520" ht="15.75" customHeight="1"/>
    <row r="54522" ht="15.75" customHeight="1"/>
    <row r="54524" ht="15.75" customHeight="1"/>
    <row r="54526" ht="15.75" customHeight="1"/>
    <row r="54528" ht="15.75" customHeight="1"/>
    <row r="54530" ht="15.75" customHeight="1"/>
    <row r="54532" ht="15.75" customHeight="1"/>
    <row r="54534" ht="15.75" customHeight="1"/>
    <row r="54536" ht="15.75" customHeight="1"/>
    <row r="54538" ht="15.75" customHeight="1"/>
    <row r="54540" ht="15.75" customHeight="1"/>
    <row r="54542" ht="15.75" customHeight="1"/>
    <row r="54544" ht="15.75" customHeight="1"/>
    <row r="54546" ht="15.75" customHeight="1"/>
    <row r="54548" ht="15.75" customHeight="1"/>
    <row r="54550" ht="15.75" customHeight="1"/>
    <row r="54552" ht="15.75" customHeight="1"/>
    <row r="54554" ht="15.75" customHeight="1"/>
    <row r="54556" ht="15.75" customHeight="1"/>
    <row r="54558" ht="15.75" customHeight="1"/>
    <row r="54560" ht="15.75" customHeight="1"/>
    <row r="54562" ht="15.75" customHeight="1"/>
    <row r="54564" ht="15.75" customHeight="1"/>
    <row r="54566" ht="15.75" customHeight="1"/>
    <row r="54568" ht="15.75" customHeight="1"/>
    <row r="54570" ht="15.75" customHeight="1"/>
    <row r="54572" ht="15.75" customHeight="1"/>
    <row r="54574" ht="15.75" customHeight="1"/>
    <row r="54576" ht="15.75" customHeight="1"/>
    <row r="54578" ht="15.75" customHeight="1"/>
    <row r="54580" ht="15.75" customHeight="1"/>
    <row r="54582" ht="15.75" customHeight="1"/>
    <row r="54584" ht="15.75" customHeight="1"/>
    <row r="54586" ht="15.75" customHeight="1"/>
    <row r="54588" ht="15.75" customHeight="1"/>
    <row r="54590" ht="15.75" customHeight="1"/>
    <row r="54592" ht="15.75" customHeight="1"/>
    <row r="54594" ht="15.75" customHeight="1"/>
    <row r="54596" ht="15.75" customHeight="1"/>
    <row r="54598" ht="15.75" customHeight="1"/>
    <row r="54600" ht="15.75" customHeight="1"/>
    <row r="54602" ht="15.75" customHeight="1"/>
    <row r="54604" ht="15.75" customHeight="1"/>
    <row r="54606" ht="15.75" customHeight="1"/>
    <row r="54608" ht="15.75" customHeight="1"/>
    <row r="54610" ht="15.75" customHeight="1"/>
    <row r="54612" ht="15.75" customHeight="1"/>
    <row r="54614" ht="15.75" customHeight="1"/>
    <row r="54616" ht="15.75" customHeight="1"/>
    <row r="54618" ht="15.75" customHeight="1"/>
    <row r="54620" ht="15.75" customHeight="1"/>
    <row r="54622" ht="15.75" customHeight="1"/>
    <row r="54624" ht="15.75" customHeight="1"/>
    <row r="54626" ht="15.75" customHeight="1"/>
    <row r="54628" ht="15.75" customHeight="1"/>
    <row r="54630" ht="15.75" customHeight="1"/>
    <row r="54632" ht="15.75" customHeight="1"/>
    <row r="54634" ht="15.75" customHeight="1"/>
    <row r="54636" ht="15.75" customHeight="1"/>
    <row r="54638" ht="15.75" customHeight="1"/>
    <row r="54640" ht="15.75" customHeight="1"/>
    <row r="54642" ht="15.75" customHeight="1"/>
    <row r="54644" ht="15.75" customHeight="1"/>
    <row r="54646" ht="15.75" customHeight="1"/>
    <row r="54648" ht="15.75" customHeight="1"/>
    <row r="54650" ht="15.75" customHeight="1"/>
    <row r="54652" ht="15.75" customHeight="1"/>
    <row r="54654" ht="15.75" customHeight="1"/>
    <row r="54656" ht="15.75" customHeight="1"/>
    <row r="54658" ht="15.75" customHeight="1"/>
    <row r="54660" ht="15.75" customHeight="1"/>
    <row r="54662" ht="15.75" customHeight="1"/>
    <row r="54664" ht="15.75" customHeight="1"/>
    <row r="54666" ht="15.75" customHeight="1"/>
    <row r="54668" ht="15.75" customHeight="1"/>
    <row r="54670" ht="15.75" customHeight="1"/>
    <row r="54672" ht="15.75" customHeight="1"/>
    <row r="54674" ht="15.75" customHeight="1"/>
    <row r="54676" ht="15.75" customHeight="1"/>
    <row r="54678" ht="15.75" customHeight="1"/>
    <row r="54680" ht="15.75" customHeight="1"/>
    <row r="54682" ht="15.75" customHeight="1"/>
    <row r="54684" ht="15.75" customHeight="1"/>
    <row r="54686" ht="15.75" customHeight="1"/>
    <row r="54688" ht="15.75" customHeight="1"/>
    <row r="54690" ht="15.75" customHeight="1"/>
    <row r="54692" ht="15.75" customHeight="1"/>
    <row r="54694" ht="15.75" customHeight="1"/>
    <row r="54696" ht="15.75" customHeight="1"/>
    <row r="54698" ht="15.75" customHeight="1"/>
    <row r="54700" ht="15.75" customHeight="1"/>
    <row r="54702" ht="15.75" customHeight="1"/>
    <row r="54704" ht="15.75" customHeight="1"/>
    <row r="54706" ht="15.75" customHeight="1"/>
    <row r="54708" ht="15.75" customHeight="1"/>
    <row r="54710" ht="15.75" customHeight="1"/>
    <row r="54712" ht="15.75" customHeight="1"/>
    <row r="54714" ht="15.75" customHeight="1"/>
    <row r="54716" ht="15.75" customHeight="1"/>
    <row r="54718" ht="15.75" customHeight="1"/>
    <row r="54720" ht="15.75" customHeight="1"/>
    <row r="54722" ht="15.75" customHeight="1"/>
    <row r="54724" ht="15.75" customHeight="1"/>
    <row r="54726" ht="15.75" customHeight="1"/>
    <row r="54728" ht="15.75" customHeight="1"/>
    <row r="54730" ht="15.75" customHeight="1"/>
    <row r="54732" ht="15.75" customHeight="1"/>
    <row r="54734" ht="15.75" customHeight="1"/>
    <row r="54736" ht="15.75" customHeight="1"/>
    <row r="54738" ht="15.75" customHeight="1"/>
    <row r="54740" ht="15.75" customHeight="1"/>
    <row r="54742" ht="15.75" customHeight="1"/>
    <row r="54744" ht="15.75" customHeight="1"/>
    <row r="54746" ht="15.75" customHeight="1"/>
    <row r="54748" ht="15.75" customHeight="1"/>
    <row r="54750" ht="15.75" customHeight="1"/>
    <row r="54752" ht="15.75" customHeight="1"/>
    <row r="54754" ht="15.75" customHeight="1"/>
    <row r="54756" ht="15.75" customHeight="1"/>
    <row r="54758" ht="15.75" customHeight="1"/>
    <row r="54760" ht="15.75" customHeight="1"/>
    <row r="54762" ht="15.75" customHeight="1"/>
    <row r="54764" ht="15.75" customHeight="1"/>
    <row r="54766" ht="15.75" customHeight="1"/>
    <row r="54768" ht="15.75" customHeight="1"/>
    <row r="54770" ht="15.75" customHeight="1"/>
    <row r="54772" ht="15.75" customHeight="1"/>
    <row r="54774" ht="15.75" customHeight="1"/>
    <row r="54776" ht="15.75" customHeight="1"/>
    <row r="54778" ht="15.75" customHeight="1"/>
    <row r="54780" ht="15.75" customHeight="1"/>
    <row r="54782" ht="15.75" customHeight="1"/>
    <row r="54784" ht="15.75" customHeight="1"/>
    <row r="54786" ht="15.75" customHeight="1"/>
    <row r="54788" ht="15.75" customHeight="1"/>
    <row r="54790" ht="15.75" customHeight="1"/>
    <row r="54792" ht="15.75" customHeight="1"/>
    <row r="54794" ht="15.75" customHeight="1"/>
    <row r="54796" ht="15.75" customHeight="1"/>
    <row r="54798" ht="15.75" customHeight="1"/>
    <row r="54800" ht="15.75" customHeight="1"/>
    <row r="54802" ht="15.75" customHeight="1"/>
    <row r="54804" ht="15.75" customHeight="1"/>
    <row r="54806" ht="15.75" customHeight="1"/>
    <row r="54808" ht="15.75" customHeight="1"/>
    <row r="54810" ht="15.75" customHeight="1"/>
    <row r="54812" ht="15.75" customHeight="1"/>
    <row r="54814" ht="15.75" customHeight="1"/>
    <row r="54816" ht="15.75" customHeight="1"/>
    <row r="54818" ht="15.75" customHeight="1"/>
    <row r="54820" ht="15.75" customHeight="1"/>
    <row r="54822" ht="15.75" customHeight="1"/>
    <row r="54824" ht="15.75" customHeight="1"/>
    <row r="54826" ht="15.75" customHeight="1"/>
    <row r="54828" ht="15.75" customHeight="1"/>
    <row r="54830" ht="15.75" customHeight="1"/>
    <row r="54832" ht="15.75" customHeight="1"/>
    <row r="54834" ht="15.75" customHeight="1"/>
    <row r="54836" ht="15.75" customHeight="1"/>
    <row r="54838" ht="15.75" customHeight="1"/>
    <row r="54840" ht="15.75" customHeight="1"/>
    <row r="54842" ht="15.75" customHeight="1"/>
    <row r="54844" ht="15.75" customHeight="1"/>
    <row r="54846" ht="15.75" customHeight="1"/>
    <row r="54848" ht="15.75" customHeight="1"/>
    <row r="54850" ht="15.75" customHeight="1"/>
    <row r="54852" ht="15.75" customHeight="1"/>
    <row r="54854" ht="15.75" customHeight="1"/>
    <row r="54856" ht="15.75" customHeight="1"/>
    <row r="54858" ht="15.75" customHeight="1"/>
    <row r="54860" ht="15.75" customHeight="1"/>
    <row r="54862" ht="15.75" customHeight="1"/>
    <row r="54864" ht="15.75" customHeight="1"/>
    <row r="54866" ht="15.75" customHeight="1"/>
    <row r="54868" ht="15.75" customHeight="1"/>
    <row r="54870" ht="15.75" customHeight="1"/>
    <row r="54872" ht="15.75" customHeight="1"/>
    <row r="54874" ht="15.75" customHeight="1"/>
    <row r="54876" ht="15.75" customHeight="1"/>
    <row r="54878" ht="15.75" customHeight="1"/>
    <row r="54880" ht="15.75" customHeight="1"/>
    <row r="54882" ht="15.75" customHeight="1"/>
    <row r="54884" ht="15.75" customHeight="1"/>
    <row r="54886" ht="15.75" customHeight="1"/>
    <row r="54888" ht="15.75" customHeight="1"/>
    <row r="54890" ht="15.75" customHeight="1"/>
    <row r="54892" ht="15.75" customHeight="1"/>
    <row r="54894" ht="15.75" customHeight="1"/>
    <row r="54896" ht="15.75" customHeight="1"/>
    <row r="54898" ht="15.75" customHeight="1"/>
    <row r="54900" ht="15.75" customHeight="1"/>
    <row r="54902" ht="15.75" customHeight="1"/>
    <row r="54904" ht="15.75" customHeight="1"/>
    <row r="54906" ht="15.75" customHeight="1"/>
    <row r="54908" ht="15.75" customHeight="1"/>
    <row r="54910" ht="15.75" customHeight="1"/>
    <row r="54912" ht="15.75" customHeight="1"/>
    <row r="54914" ht="15.75" customHeight="1"/>
    <row r="54916" ht="15.75" customHeight="1"/>
    <row r="54918" ht="15.75" customHeight="1"/>
    <row r="54920" ht="15.75" customHeight="1"/>
    <row r="54922" ht="15.75" customHeight="1"/>
    <row r="54924" ht="15.75" customHeight="1"/>
    <row r="54926" ht="15.75" customHeight="1"/>
    <row r="54928" ht="15.75" customHeight="1"/>
    <row r="54930" ht="15.75" customHeight="1"/>
    <row r="54932" ht="15.75" customHeight="1"/>
    <row r="54934" ht="15.75" customHeight="1"/>
    <row r="54936" ht="15.75" customHeight="1"/>
    <row r="54938" ht="15.75" customHeight="1"/>
    <row r="54940" ht="15.75" customHeight="1"/>
    <row r="54942" ht="15.75" customHeight="1"/>
    <row r="54944" ht="15.75" customHeight="1"/>
    <row r="54946" ht="15.75" customHeight="1"/>
    <row r="54948" ht="15.75" customHeight="1"/>
    <row r="54950" ht="15.75" customHeight="1"/>
    <row r="54952" ht="15.75" customHeight="1"/>
    <row r="54954" ht="15.75" customHeight="1"/>
    <row r="54956" ht="15.75" customHeight="1"/>
    <row r="54958" ht="15.75" customHeight="1"/>
    <row r="54960" ht="15.75" customHeight="1"/>
    <row r="54962" ht="15.75" customHeight="1"/>
    <row r="54964" ht="15.75" customHeight="1"/>
    <row r="54966" ht="15.75" customHeight="1"/>
    <row r="54968" ht="15.75" customHeight="1"/>
    <row r="54970" ht="15.75" customHeight="1"/>
    <row r="54972" ht="15.75" customHeight="1"/>
    <row r="54974" ht="15.75" customHeight="1"/>
    <row r="54976" ht="15.75" customHeight="1"/>
    <row r="54978" ht="15.75" customHeight="1"/>
    <row r="54980" ht="15.75" customHeight="1"/>
    <row r="54982" ht="15.75" customHeight="1"/>
    <row r="54984" ht="15.75" customHeight="1"/>
    <row r="54986" ht="15.75" customHeight="1"/>
    <row r="54988" ht="15.75" customHeight="1"/>
    <row r="54990" ht="15.75" customHeight="1"/>
    <row r="54992" ht="15.75" customHeight="1"/>
    <row r="54994" ht="15.75" customHeight="1"/>
    <row r="54996" ht="15.75" customHeight="1"/>
    <row r="54998" ht="15.75" customHeight="1"/>
    <row r="55000" ht="15.75" customHeight="1"/>
    <row r="55002" ht="15.75" customHeight="1"/>
    <row r="55004" ht="15.75" customHeight="1"/>
    <row r="55006" ht="15.75" customHeight="1"/>
    <row r="55008" ht="15.75" customHeight="1"/>
    <row r="55010" ht="15.75" customHeight="1"/>
    <row r="55012" ht="15.75" customHeight="1"/>
    <row r="55014" ht="15.75" customHeight="1"/>
    <row r="55016" ht="15.75" customHeight="1"/>
    <row r="55018" ht="15.75" customHeight="1"/>
    <row r="55020" ht="15.75" customHeight="1"/>
    <row r="55022" ht="15.75" customHeight="1"/>
    <row r="55024" ht="15.75" customHeight="1"/>
    <row r="55026" ht="15.75" customHeight="1"/>
    <row r="55028" ht="15.75" customHeight="1"/>
    <row r="55030" ht="15.75" customHeight="1"/>
    <row r="55032" ht="15.75" customHeight="1"/>
    <row r="55034" ht="15.75" customHeight="1"/>
    <row r="55036" ht="15.75" customHeight="1"/>
    <row r="55038" ht="15.75" customHeight="1"/>
    <row r="55040" ht="15.75" customHeight="1"/>
    <row r="55042" ht="15.75" customHeight="1"/>
    <row r="55044" ht="15.75" customHeight="1"/>
    <row r="55046" ht="15.75" customHeight="1"/>
    <row r="55048" ht="15.75" customHeight="1"/>
    <row r="55050" ht="15.75" customHeight="1"/>
    <row r="55052" ht="15.75" customHeight="1"/>
    <row r="55054" ht="15.75" customHeight="1"/>
    <row r="55056" ht="15.75" customHeight="1"/>
    <row r="55058" ht="15.75" customHeight="1"/>
    <row r="55060" ht="15.75" customHeight="1"/>
    <row r="55062" ht="15.75" customHeight="1"/>
    <row r="55064" ht="15.75" customHeight="1"/>
    <row r="55066" ht="15.75" customHeight="1"/>
    <row r="55068" ht="15.75" customHeight="1"/>
    <row r="55070" ht="15.75" customHeight="1"/>
    <row r="55072" ht="15.75" customHeight="1"/>
    <row r="55074" ht="15.75" customHeight="1"/>
    <row r="55076" ht="15.75" customHeight="1"/>
    <row r="55078" ht="15.75" customHeight="1"/>
    <row r="55080" ht="15.75" customHeight="1"/>
    <row r="55082" ht="15.75" customHeight="1"/>
    <row r="55084" ht="15.75" customHeight="1"/>
    <row r="55086" ht="15.75" customHeight="1"/>
    <row r="55088" ht="15.75" customHeight="1"/>
    <row r="55090" ht="15.75" customHeight="1"/>
    <row r="55092" ht="15.75" customHeight="1"/>
    <row r="55094" ht="15.75" customHeight="1"/>
    <row r="55096" ht="15.75" customHeight="1"/>
    <row r="55098" ht="15.75" customHeight="1"/>
    <row r="55100" ht="15.75" customHeight="1"/>
    <row r="55102" ht="15.75" customHeight="1"/>
    <row r="55104" ht="15.75" customHeight="1"/>
    <row r="55106" ht="15.75" customHeight="1"/>
    <row r="55108" ht="15.75" customHeight="1"/>
    <row r="55110" ht="15.75" customHeight="1"/>
    <row r="55112" ht="15.75" customHeight="1"/>
    <row r="55114" ht="15.75" customHeight="1"/>
    <row r="55116" ht="15.75" customHeight="1"/>
    <row r="55118" ht="15.75" customHeight="1"/>
    <row r="55120" ht="15.75" customHeight="1"/>
    <row r="55122" ht="15.75" customHeight="1"/>
    <row r="55124" ht="15.75" customHeight="1"/>
    <row r="55126" ht="15.75" customHeight="1"/>
    <row r="55128" ht="15.75" customHeight="1"/>
    <row r="55130" ht="15.75" customHeight="1"/>
    <row r="55132" ht="15.75" customHeight="1"/>
    <row r="55134" ht="15.75" customHeight="1"/>
    <row r="55136" ht="15.75" customHeight="1"/>
    <row r="55138" ht="15.75" customHeight="1"/>
    <row r="55140" ht="15.75" customHeight="1"/>
    <row r="55142" ht="15.75" customHeight="1"/>
    <row r="55144" ht="15.75" customHeight="1"/>
    <row r="55146" ht="15.75" customHeight="1"/>
    <row r="55148" ht="15.75" customHeight="1"/>
    <row r="55150" ht="15.75" customHeight="1"/>
    <row r="55152" ht="15.75" customHeight="1"/>
    <row r="55154" ht="15.75" customHeight="1"/>
    <row r="55156" ht="15.75" customHeight="1"/>
    <row r="55158" ht="15.75" customHeight="1"/>
    <row r="55160" ht="15.75" customHeight="1"/>
    <row r="55162" ht="15.75" customHeight="1"/>
    <row r="55164" ht="15.75" customHeight="1"/>
    <row r="55166" ht="15.75" customHeight="1"/>
    <row r="55168" ht="15.75" customHeight="1"/>
    <row r="55170" ht="15.75" customHeight="1"/>
    <row r="55172" ht="15.75" customHeight="1"/>
    <row r="55174" ht="15.75" customHeight="1"/>
    <row r="55176" ht="15.75" customHeight="1"/>
    <row r="55178" ht="15.75" customHeight="1"/>
    <row r="55180" ht="15.75" customHeight="1"/>
    <row r="55182" ht="15.75" customHeight="1"/>
    <row r="55184" ht="15.75" customHeight="1"/>
    <row r="55186" ht="15.75" customHeight="1"/>
    <row r="55188" ht="15.75" customHeight="1"/>
    <row r="55190" ht="15.75" customHeight="1"/>
    <row r="55192" ht="15.75" customHeight="1"/>
    <row r="55194" ht="15.75" customHeight="1"/>
    <row r="55196" ht="15.75" customHeight="1"/>
    <row r="55198" ht="15.75" customHeight="1"/>
    <row r="55200" ht="15.75" customHeight="1"/>
    <row r="55202" ht="15.75" customHeight="1"/>
    <row r="55204" ht="15.75" customHeight="1"/>
    <row r="55206" ht="15.75" customHeight="1"/>
    <row r="55208" ht="15.75" customHeight="1"/>
    <row r="55210" ht="15.75" customHeight="1"/>
    <row r="55212" ht="15.75" customHeight="1"/>
    <row r="55214" ht="15.75" customHeight="1"/>
    <row r="55216" ht="15.75" customHeight="1"/>
    <row r="55218" ht="15.75" customHeight="1"/>
    <row r="55220" ht="15.75" customHeight="1"/>
    <row r="55222" ht="15.75" customHeight="1"/>
    <row r="55224" ht="15.75" customHeight="1"/>
    <row r="55226" ht="15.75" customHeight="1"/>
    <row r="55228" ht="15.75" customHeight="1"/>
    <row r="55230" ht="15.75" customHeight="1"/>
    <row r="55232" ht="15.75" customHeight="1"/>
    <row r="55234" ht="15.75" customHeight="1"/>
    <row r="55236" ht="15.75" customHeight="1"/>
    <row r="55238" ht="15.75" customHeight="1"/>
    <row r="55240" ht="15.75" customHeight="1"/>
    <row r="55242" ht="15.75" customHeight="1"/>
    <row r="55244" ht="15.75" customHeight="1"/>
    <row r="55246" ht="15.75" customHeight="1"/>
    <row r="55248" ht="15.75" customHeight="1"/>
    <row r="55250" ht="15.75" customHeight="1"/>
    <row r="55252" ht="15.75" customHeight="1"/>
    <row r="55254" ht="15.75" customHeight="1"/>
    <row r="55256" ht="15.75" customHeight="1"/>
    <row r="55258" ht="15.75" customHeight="1"/>
    <row r="55260" ht="15.75" customHeight="1"/>
    <row r="55262" ht="15.75" customHeight="1"/>
    <row r="55264" ht="15.75" customHeight="1"/>
    <row r="55266" ht="15.75" customHeight="1"/>
    <row r="55268" ht="15.75" customHeight="1"/>
    <row r="55270" ht="15.75" customHeight="1"/>
    <row r="55272" ht="15.75" customHeight="1"/>
    <row r="55274" ht="15.75" customHeight="1"/>
    <row r="55276" ht="15.75" customHeight="1"/>
    <row r="55278" ht="15.75" customHeight="1"/>
    <row r="55280" ht="15.75" customHeight="1"/>
    <row r="55282" ht="15.75" customHeight="1"/>
    <row r="55284" ht="15.75" customHeight="1"/>
    <row r="55286" ht="15.75" customHeight="1"/>
    <row r="55288" ht="15.75" customHeight="1"/>
    <row r="55290" ht="15.75" customHeight="1"/>
    <row r="55292" ht="15.75" customHeight="1"/>
    <row r="55294" ht="15.75" customHeight="1"/>
    <row r="55296" ht="15.75" customHeight="1"/>
    <row r="55298" ht="15.75" customHeight="1"/>
    <row r="55300" ht="15.75" customHeight="1"/>
    <row r="55302" ht="15.75" customHeight="1"/>
    <row r="55304" ht="15.75" customHeight="1"/>
    <row r="55306" ht="15.75" customHeight="1"/>
    <row r="55308" ht="15.75" customHeight="1"/>
    <row r="55310" ht="15.75" customHeight="1"/>
    <row r="55312" ht="15.75" customHeight="1"/>
    <row r="55314" ht="15.75" customHeight="1"/>
    <row r="55316" ht="15.75" customHeight="1"/>
    <row r="55318" ht="15.75" customHeight="1"/>
    <row r="55320" ht="15.75" customHeight="1"/>
    <row r="55322" ht="15.75" customHeight="1"/>
    <row r="55324" ht="15.75" customHeight="1"/>
    <row r="55326" ht="15.75" customHeight="1"/>
    <row r="55328" ht="15.75" customHeight="1"/>
    <row r="55330" ht="15.75" customHeight="1"/>
    <row r="55332" ht="15.75" customHeight="1"/>
    <row r="55334" ht="15.75" customHeight="1"/>
    <row r="55336" ht="15.75" customHeight="1"/>
    <row r="55338" ht="15.75" customHeight="1"/>
    <row r="55340" ht="15.75" customHeight="1"/>
    <row r="55342" ht="15.75" customHeight="1"/>
    <row r="55344" ht="15.75" customHeight="1"/>
    <row r="55346" ht="15.75" customHeight="1"/>
    <row r="55348" ht="15.75" customHeight="1"/>
    <row r="55350" ht="15.75" customHeight="1"/>
    <row r="55352" ht="15.75" customHeight="1"/>
    <row r="55354" ht="15.75" customHeight="1"/>
    <row r="55356" ht="15.75" customHeight="1"/>
    <row r="55358" ht="15.75" customHeight="1"/>
    <row r="55360" ht="15.75" customHeight="1"/>
    <row r="55362" ht="15.75" customHeight="1"/>
    <row r="55364" ht="15.75" customHeight="1"/>
    <row r="55366" ht="15.75" customHeight="1"/>
    <row r="55368" ht="15.75" customHeight="1"/>
    <row r="55370" ht="15.75" customHeight="1"/>
    <row r="55372" ht="15.75" customHeight="1"/>
    <row r="55374" ht="15.75" customHeight="1"/>
    <row r="55376" ht="15.75" customHeight="1"/>
    <row r="55378" ht="15.75" customHeight="1"/>
    <row r="55380" ht="15.75" customHeight="1"/>
    <row r="55382" ht="15.75" customHeight="1"/>
    <row r="55384" ht="15.75" customHeight="1"/>
    <row r="55386" ht="15.75" customHeight="1"/>
    <row r="55388" ht="15.75" customHeight="1"/>
    <row r="55390" ht="15.75" customHeight="1"/>
    <row r="55392" ht="15.75" customHeight="1"/>
    <row r="55394" ht="15.75" customHeight="1"/>
    <row r="55396" ht="15.75" customHeight="1"/>
    <row r="55398" ht="15.75" customHeight="1"/>
    <row r="55400" ht="15.75" customHeight="1"/>
    <row r="55402" ht="15.75" customHeight="1"/>
    <row r="55404" ht="15.75" customHeight="1"/>
    <row r="55406" ht="15.75" customHeight="1"/>
    <row r="55408" ht="15.75" customHeight="1"/>
    <row r="55410" ht="15.75" customHeight="1"/>
    <row r="55412" ht="15.75" customHeight="1"/>
    <row r="55414" ht="15.75" customHeight="1"/>
    <row r="55416" ht="15.75" customHeight="1"/>
    <row r="55418" ht="15.75" customHeight="1"/>
    <row r="55420" ht="15.75" customHeight="1"/>
    <row r="55422" ht="15.75" customHeight="1"/>
    <row r="55424" ht="15.75" customHeight="1"/>
    <row r="55426" ht="15.75" customHeight="1"/>
    <row r="55428" ht="15.75" customHeight="1"/>
    <row r="55430" ht="15.75" customHeight="1"/>
    <row r="55432" ht="15.75" customHeight="1"/>
    <row r="55434" ht="15.75" customHeight="1"/>
    <row r="55436" ht="15.75" customHeight="1"/>
    <row r="55438" ht="15.75" customHeight="1"/>
    <row r="55440" ht="15.75" customHeight="1"/>
    <row r="55442" ht="15.75" customHeight="1"/>
    <row r="55444" ht="15.75" customHeight="1"/>
    <row r="55446" ht="15.75" customHeight="1"/>
    <row r="55448" ht="15.75" customHeight="1"/>
    <row r="55450" ht="15.75" customHeight="1"/>
    <row r="55452" ht="15.75" customHeight="1"/>
    <row r="55454" ht="15.75" customHeight="1"/>
    <row r="55456" ht="15.75" customHeight="1"/>
    <row r="55458" ht="15.75" customHeight="1"/>
    <row r="55460" ht="15.75" customHeight="1"/>
    <row r="55462" ht="15.75" customHeight="1"/>
    <row r="55464" ht="15.75" customHeight="1"/>
    <row r="55466" ht="15.75" customHeight="1"/>
    <row r="55468" ht="15.75" customHeight="1"/>
    <row r="55470" ht="15.75" customHeight="1"/>
    <row r="55472" ht="15.75" customHeight="1"/>
    <row r="55474" ht="15.75" customHeight="1"/>
    <row r="55476" ht="15.75" customHeight="1"/>
    <row r="55478" ht="15.75" customHeight="1"/>
    <row r="55480" ht="15.75" customHeight="1"/>
    <row r="55482" ht="15.75" customHeight="1"/>
    <row r="55484" ht="15.75" customHeight="1"/>
    <row r="55486" ht="15.75" customHeight="1"/>
    <row r="55488" ht="15.75" customHeight="1"/>
    <row r="55490" ht="15.75" customHeight="1"/>
    <row r="55492" ht="15.75" customHeight="1"/>
    <row r="55494" ht="15.75" customHeight="1"/>
    <row r="55496" ht="15.75" customHeight="1"/>
    <row r="55498" ht="15.75" customHeight="1"/>
    <row r="55500" ht="15.75" customHeight="1"/>
    <row r="55502" ht="15.75" customHeight="1"/>
    <row r="55504" ht="15.75" customHeight="1"/>
    <row r="55506" ht="15.75" customHeight="1"/>
    <row r="55508" ht="15.75" customHeight="1"/>
    <row r="55510" ht="15.75" customHeight="1"/>
    <row r="55512" ht="15.75" customHeight="1"/>
    <row r="55514" ht="15.75" customHeight="1"/>
    <row r="55516" ht="15.75" customHeight="1"/>
    <row r="55518" ht="15.75" customHeight="1"/>
    <row r="55520" ht="15.75" customHeight="1"/>
    <row r="55522" ht="15.75" customHeight="1"/>
    <row r="55524" ht="15.75" customHeight="1"/>
    <row r="55526" ht="15.75" customHeight="1"/>
    <row r="55528" ht="15.75" customHeight="1"/>
    <row r="55530" ht="15.75" customHeight="1"/>
    <row r="55532" ht="15.75" customHeight="1"/>
    <row r="55534" ht="15.75" customHeight="1"/>
    <row r="55536" ht="15.75" customHeight="1"/>
    <row r="55538" ht="15.75" customHeight="1"/>
    <row r="55540" ht="15.75" customHeight="1"/>
    <row r="55542" ht="15.75" customHeight="1"/>
    <row r="55544" ht="15.75" customHeight="1"/>
    <row r="55546" ht="15.75" customHeight="1"/>
    <row r="55548" ht="15.75" customHeight="1"/>
    <row r="55550" ht="15.75" customHeight="1"/>
    <row r="55552" ht="15.75" customHeight="1"/>
    <row r="55554" ht="15.75" customHeight="1"/>
    <row r="55556" ht="15.75" customHeight="1"/>
    <row r="55558" ht="15.75" customHeight="1"/>
    <row r="55560" ht="15.75" customHeight="1"/>
    <row r="55562" ht="15.75" customHeight="1"/>
    <row r="55564" ht="15.75" customHeight="1"/>
    <row r="55566" ht="15.75" customHeight="1"/>
    <row r="55568" ht="15.75" customHeight="1"/>
    <row r="55570" ht="15.75" customHeight="1"/>
    <row r="55572" ht="15.75" customHeight="1"/>
    <row r="55574" ht="15.75" customHeight="1"/>
    <row r="55576" ht="15.75" customHeight="1"/>
    <row r="55578" ht="15.75" customHeight="1"/>
    <row r="55580" ht="15.75" customHeight="1"/>
    <row r="55582" ht="15.75" customHeight="1"/>
    <row r="55584" ht="15.75" customHeight="1"/>
    <row r="55586" ht="15.75" customHeight="1"/>
    <row r="55588" ht="15.75" customHeight="1"/>
    <row r="55590" ht="15.75" customHeight="1"/>
    <row r="55592" ht="15.75" customHeight="1"/>
    <row r="55594" ht="15.75" customHeight="1"/>
    <row r="55596" ht="15.75" customHeight="1"/>
    <row r="55598" ht="15.75" customHeight="1"/>
    <row r="55600" ht="15.75" customHeight="1"/>
    <row r="55602" ht="15.75" customHeight="1"/>
    <row r="55604" ht="15.75" customHeight="1"/>
    <row r="55606" ht="15.75" customHeight="1"/>
    <row r="55608" ht="15.75" customHeight="1"/>
    <row r="55610" ht="15.75" customHeight="1"/>
    <row r="55612" ht="15.75" customHeight="1"/>
    <row r="55614" ht="15.75" customHeight="1"/>
    <row r="55616" ht="15.75" customHeight="1"/>
    <row r="55618" ht="15.75" customHeight="1"/>
    <row r="55620" ht="15.75" customHeight="1"/>
    <row r="55622" ht="15.75" customHeight="1"/>
    <row r="55624" ht="15.75" customHeight="1"/>
    <row r="55626" ht="15.75" customHeight="1"/>
    <row r="55628" ht="15.75" customHeight="1"/>
    <row r="55630" ht="15.75" customHeight="1"/>
    <row r="55632" ht="15.75" customHeight="1"/>
    <row r="55634" ht="15.75" customHeight="1"/>
    <row r="55636" ht="15.75" customHeight="1"/>
    <row r="55638" ht="15.75" customHeight="1"/>
    <row r="55640" ht="15.75" customHeight="1"/>
    <row r="55642" ht="15.75" customHeight="1"/>
    <row r="55644" ht="15.75" customHeight="1"/>
    <row r="55646" ht="15.75" customHeight="1"/>
    <row r="55648" ht="15.75" customHeight="1"/>
    <row r="55650" ht="15.75" customHeight="1"/>
    <row r="55652" ht="15.75" customHeight="1"/>
    <row r="55654" ht="15.75" customHeight="1"/>
    <row r="55656" ht="15.75" customHeight="1"/>
    <row r="55658" ht="15.75" customHeight="1"/>
    <row r="55660" ht="15.75" customHeight="1"/>
    <row r="55662" ht="15.75" customHeight="1"/>
    <row r="55664" ht="15.75" customHeight="1"/>
    <row r="55666" ht="15.75" customHeight="1"/>
    <row r="55668" ht="15.75" customHeight="1"/>
    <row r="55670" ht="15.75" customHeight="1"/>
    <row r="55672" ht="15.75" customHeight="1"/>
    <row r="55674" ht="15.75" customHeight="1"/>
    <row r="55676" ht="15.75" customHeight="1"/>
    <row r="55678" ht="15.75" customHeight="1"/>
    <row r="55680" ht="15.75" customHeight="1"/>
    <row r="55682" ht="15.75" customHeight="1"/>
    <row r="55684" ht="15.75" customHeight="1"/>
    <row r="55686" ht="15.75" customHeight="1"/>
    <row r="55688" ht="15.75" customHeight="1"/>
    <row r="55690" ht="15.75" customHeight="1"/>
    <row r="55692" ht="15.75" customHeight="1"/>
    <row r="55694" ht="15.75" customHeight="1"/>
    <row r="55696" ht="15.75" customHeight="1"/>
    <row r="55698" ht="15.75" customHeight="1"/>
    <row r="55700" ht="15.75" customHeight="1"/>
    <row r="55702" ht="15.75" customHeight="1"/>
    <row r="55704" ht="15.75" customHeight="1"/>
    <row r="55706" ht="15.75" customHeight="1"/>
    <row r="55708" ht="15.75" customHeight="1"/>
    <row r="55710" ht="15.75" customHeight="1"/>
    <row r="55712" ht="15.75" customHeight="1"/>
    <row r="55714" ht="15.75" customHeight="1"/>
    <row r="55716" ht="15.75" customHeight="1"/>
    <row r="55718" ht="15.75" customHeight="1"/>
    <row r="55720" ht="15.75" customHeight="1"/>
    <row r="55722" ht="15.75" customHeight="1"/>
    <row r="55724" ht="15.75" customHeight="1"/>
    <row r="55726" ht="15.75" customHeight="1"/>
    <row r="55728" ht="15.75" customHeight="1"/>
    <row r="55730" ht="15.75" customHeight="1"/>
    <row r="55732" ht="15.75" customHeight="1"/>
    <row r="55734" ht="15.75" customHeight="1"/>
    <row r="55736" ht="15.75" customHeight="1"/>
    <row r="55738" ht="15.75" customHeight="1"/>
    <row r="55740" ht="15.75" customHeight="1"/>
    <row r="55742" ht="15.75" customHeight="1"/>
    <row r="55744" ht="15.75" customHeight="1"/>
    <row r="55746" ht="15.75" customHeight="1"/>
    <row r="55748" ht="15.75" customHeight="1"/>
    <row r="55750" ht="15.75" customHeight="1"/>
    <row r="55752" ht="15.75" customHeight="1"/>
    <row r="55754" ht="15.75" customHeight="1"/>
    <row r="55756" ht="15.75" customHeight="1"/>
    <row r="55758" ht="15.75" customHeight="1"/>
    <row r="55760" ht="15.75" customHeight="1"/>
    <row r="55762" ht="15.75" customHeight="1"/>
    <row r="55764" ht="15.75" customHeight="1"/>
    <row r="55766" ht="15.75" customHeight="1"/>
    <row r="55768" ht="15.75" customHeight="1"/>
    <row r="55770" ht="15.75" customHeight="1"/>
    <row r="55772" ht="15.75" customHeight="1"/>
    <row r="55774" ht="15.75" customHeight="1"/>
    <row r="55776" ht="15.75" customHeight="1"/>
    <row r="55778" ht="15.75" customHeight="1"/>
    <row r="55780" ht="15.75" customHeight="1"/>
    <row r="55782" ht="15.75" customHeight="1"/>
    <row r="55784" ht="15.75" customHeight="1"/>
    <row r="55786" ht="15.75" customHeight="1"/>
    <row r="55788" ht="15.75" customHeight="1"/>
    <row r="55790" ht="15.75" customHeight="1"/>
    <row r="55792" ht="15.75" customHeight="1"/>
    <row r="55794" ht="15.75" customHeight="1"/>
    <row r="55796" ht="15.75" customHeight="1"/>
    <row r="55798" ht="15.75" customHeight="1"/>
    <row r="55800" ht="15.75" customHeight="1"/>
    <row r="55802" ht="15.75" customHeight="1"/>
    <row r="55804" ht="15.75" customHeight="1"/>
    <row r="55806" ht="15.75" customHeight="1"/>
    <row r="55808" ht="15.75" customHeight="1"/>
    <row r="55810" ht="15.75" customHeight="1"/>
    <row r="55812" ht="15.75" customHeight="1"/>
    <row r="55814" ht="15.75" customHeight="1"/>
    <row r="55816" ht="15.75" customHeight="1"/>
    <row r="55818" ht="15.75" customHeight="1"/>
    <row r="55820" ht="15.75" customHeight="1"/>
    <row r="55822" ht="15.75" customHeight="1"/>
    <row r="55824" ht="15.75" customHeight="1"/>
    <row r="55826" ht="15.75" customHeight="1"/>
    <row r="55828" ht="15.75" customHeight="1"/>
    <row r="55830" ht="15.75" customHeight="1"/>
    <row r="55832" ht="15.75" customHeight="1"/>
    <row r="55834" ht="15.75" customHeight="1"/>
    <row r="55836" ht="15.75" customHeight="1"/>
    <row r="55838" ht="15.75" customHeight="1"/>
    <row r="55840" ht="15.75" customHeight="1"/>
    <row r="55842" ht="15.75" customHeight="1"/>
    <row r="55844" ht="15.75" customHeight="1"/>
    <row r="55846" ht="15.75" customHeight="1"/>
    <row r="55848" ht="15.75" customHeight="1"/>
    <row r="55850" ht="15.75" customHeight="1"/>
    <row r="55852" ht="15.75" customHeight="1"/>
    <row r="55854" ht="15.75" customHeight="1"/>
    <row r="55856" ht="15.75" customHeight="1"/>
    <row r="55858" ht="15.75" customHeight="1"/>
    <row r="55860" ht="15.75" customHeight="1"/>
    <row r="55862" ht="15.75" customHeight="1"/>
    <row r="55864" ht="15.75" customHeight="1"/>
    <row r="55866" ht="15.75" customHeight="1"/>
    <row r="55868" ht="15.75" customHeight="1"/>
    <row r="55870" ht="15.75" customHeight="1"/>
    <row r="55872" ht="15.75" customHeight="1"/>
    <row r="55874" ht="15.75" customHeight="1"/>
    <row r="55876" ht="15.75" customHeight="1"/>
    <row r="55878" ht="15.75" customHeight="1"/>
    <row r="55880" ht="15.75" customHeight="1"/>
    <row r="55882" ht="15.75" customHeight="1"/>
    <row r="55884" ht="15.75" customHeight="1"/>
    <row r="55886" ht="15.75" customHeight="1"/>
    <row r="55888" ht="15.75" customHeight="1"/>
    <row r="55890" ht="15.75" customHeight="1"/>
    <row r="55892" ht="15.75" customHeight="1"/>
    <row r="55894" ht="15.75" customHeight="1"/>
    <row r="55896" ht="15.75" customHeight="1"/>
    <row r="55898" ht="15.75" customHeight="1"/>
    <row r="55900" ht="15.75" customHeight="1"/>
    <row r="55902" ht="15.75" customHeight="1"/>
    <row r="55904" ht="15.75" customHeight="1"/>
    <row r="55906" ht="15.75" customHeight="1"/>
    <row r="55908" ht="15.75" customHeight="1"/>
    <row r="55910" ht="15.75" customHeight="1"/>
    <row r="55912" ht="15.75" customHeight="1"/>
    <row r="55914" ht="15.75" customHeight="1"/>
    <row r="55916" ht="15.75" customHeight="1"/>
    <row r="55918" ht="15.75" customHeight="1"/>
    <row r="55920" ht="15.75" customHeight="1"/>
    <row r="55922" ht="15.75" customHeight="1"/>
    <row r="55924" ht="15.75" customHeight="1"/>
    <row r="55926" ht="15.75" customHeight="1"/>
    <row r="55928" ht="15.75" customHeight="1"/>
    <row r="55930" ht="15.75" customHeight="1"/>
    <row r="55932" ht="15.75" customHeight="1"/>
    <row r="55934" ht="15.75" customHeight="1"/>
    <row r="55936" ht="15.75" customHeight="1"/>
    <row r="55938" ht="15.75" customHeight="1"/>
    <row r="55940" ht="15.75" customHeight="1"/>
    <row r="55942" ht="15.75" customHeight="1"/>
    <row r="55944" ht="15.75" customHeight="1"/>
    <row r="55946" ht="15.75" customHeight="1"/>
    <row r="55948" ht="15.75" customHeight="1"/>
    <row r="55950" ht="15.75" customHeight="1"/>
    <row r="55952" ht="15.75" customHeight="1"/>
    <row r="55954" ht="15.75" customHeight="1"/>
    <row r="55956" ht="15.75" customHeight="1"/>
    <row r="55958" ht="15.75" customHeight="1"/>
    <row r="55960" ht="15.75" customHeight="1"/>
    <row r="55962" ht="15.75" customHeight="1"/>
    <row r="55964" ht="15.75" customHeight="1"/>
    <row r="55966" ht="15.75" customHeight="1"/>
    <row r="55968" ht="15.75" customHeight="1"/>
    <row r="55970" ht="15.75" customHeight="1"/>
    <row r="55972" ht="15.75" customHeight="1"/>
    <row r="55974" ht="15.75" customHeight="1"/>
    <row r="55976" ht="15.75" customHeight="1"/>
    <row r="55978" ht="15.75" customHeight="1"/>
    <row r="55980" ht="15.75" customHeight="1"/>
    <row r="55982" ht="15.75" customHeight="1"/>
    <row r="55984" ht="15.75" customHeight="1"/>
    <row r="55986" ht="15.75" customHeight="1"/>
    <row r="55988" ht="15.75" customHeight="1"/>
    <row r="55990" ht="15.75" customHeight="1"/>
    <row r="55992" ht="15.75" customHeight="1"/>
    <row r="55994" ht="15.75" customHeight="1"/>
    <row r="55996" ht="15.75" customHeight="1"/>
    <row r="55998" ht="15.75" customHeight="1"/>
    <row r="56000" ht="15.75" customHeight="1"/>
    <row r="56002" ht="15.75" customHeight="1"/>
    <row r="56004" ht="15.75" customHeight="1"/>
    <row r="56006" ht="15.75" customHeight="1"/>
    <row r="56008" ht="15.75" customHeight="1"/>
    <row r="56010" ht="15.75" customHeight="1"/>
    <row r="56012" ht="15.75" customHeight="1"/>
    <row r="56014" ht="15.75" customHeight="1"/>
    <row r="56016" ht="15.75" customHeight="1"/>
    <row r="56018" ht="15.75" customHeight="1"/>
    <row r="56020" ht="15.75" customHeight="1"/>
    <row r="56022" ht="15.75" customHeight="1"/>
    <row r="56024" ht="15.75" customHeight="1"/>
    <row r="56026" ht="15.75" customHeight="1"/>
    <row r="56028" ht="15.75" customHeight="1"/>
    <row r="56030" ht="15.75" customHeight="1"/>
    <row r="56032" ht="15.75" customHeight="1"/>
    <row r="56034" ht="15.75" customHeight="1"/>
    <row r="56036" ht="15.75" customHeight="1"/>
    <row r="56038" ht="15.75" customHeight="1"/>
    <row r="56040" ht="15.75" customHeight="1"/>
    <row r="56042" ht="15.75" customHeight="1"/>
    <row r="56044" ht="15.75" customHeight="1"/>
    <row r="56046" ht="15.75" customHeight="1"/>
    <row r="56048" ht="15.75" customHeight="1"/>
    <row r="56050" ht="15.75" customHeight="1"/>
    <row r="56052" ht="15.75" customHeight="1"/>
    <row r="56054" ht="15.75" customHeight="1"/>
    <row r="56056" ht="15.75" customHeight="1"/>
    <row r="56058" ht="15.75" customHeight="1"/>
    <row r="56060" ht="15.75" customHeight="1"/>
    <row r="56062" ht="15.75" customHeight="1"/>
    <row r="56064" ht="15.75" customHeight="1"/>
    <row r="56066" ht="15.75" customHeight="1"/>
    <row r="56068" ht="15.75" customHeight="1"/>
    <row r="56070" ht="15.75" customHeight="1"/>
    <row r="56072" ht="15.75" customHeight="1"/>
    <row r="56074" ht="15.75" customHeight="1"/>
    <row r="56076" ht="15.75" customHeight="1"/>
    <row r="56078" ht="15.75" customHeight="1"/>
    <row r="56080" ht="15.75" customHeight="1"/>
    <row r="56082" ht="15.75" customHeight="1"/>
    <row r="56084" ht="15.75" customHeight="1"/>
    <row r="56086" ht="15.75" customHeight="1"/>
    <row r="56088" ht="15.75" customHeight="1"/>
    <row r="56090" ht="15.75" customHeight="1"/>
    <row r="56092" ht="15.75" customHeight="1"/>
    <row r="56094" ht="15.75" customHeight="1"/>
    <row r="56096" ht="15.75" customHeight="1"/>
    <row r="56098" ht="15.75" customHeight="1"/>
    <row r="56100" ht="15.75" customHeight="1"/>
    <row r="56102" ht="15.75" customHeight="1"/>
    <row r="56104" ht="15.75" customHeight="1"/>
    <row r="56106" ht="15.75" customHeight="1"/>
    <row r="56108" ht="15.75" customHeight="1"/>
    <row r="56110" ht="15.75" customHeight="1"/>
    <row r="56112" ht="15.75" customHeight="1"/>
    <row r="56114" ht="15.75" customHeight="1"/>
    <row r="56116" ht="15.75" customHeight="1"/>
    <row r="56118" ht="15.75" customHeight="1"/>
    <row r="56120" ht="15.75" customHeight="1"/>
    <row r="56122" ht="15.75" customHeight="1"/>
    <row r="56124" ht="15.75" customHeight="1"/>
    <row r="56126" ht="15.75" customHeight="1"/>
    <row r="56128" ht="15.75" customHeight="1"/>
    <row r="56130" ht="15.75" customHeight="1"/>
    <row r="56132" ht="15.75" customHeight="1"/>
    <row r="56134" ht="15.75" customHeight="1"/>
    <row r="56136" ht="15.75" customHeight="1"/>
    <row r="56138" ht="15.75" customHeight="1"/>
    <row r="56140" ht="15.75" customHeight="1"/>
    <row r="56142" ht="15.75" customHeight="1"/>
    <row r="56144" ht="15.75" customHeight="1"/>
    <row r="56146" ht="15.75" customHeight="1"/>
    <row r="56148" ht="15.75" customHeight="1"/>
    <row r="56150" ht="15.75" customHeight="1"/>
    <row r="56152" ht="15.75" customHeight="1"/>
    <row r="56154" ht="15.75" customHeight="1"/>
    <row r="56156" ht="15.75" customHeight="1"/>
    <row r="56158" ht="15.75" customHeight="1"/>
    <row r="56160" ht="15.75" customHeight="1"/>
    <row r="56162" ht="15.75" customHeight="1"/>
    <row r="56164" ht="15.75" customHeight="1"/>
    <row r="56166" ht="15.75" customHeight="1"/>
    <row r="56168" ht="15.75" customHeight="1"/>
    <row r="56170" ht="15.75" customHeight="1"/>
    <row r="56172" ht="15.75" customHeight="1"/>
    <row r="56174" ht="15.75" customHeight="1"/>
    <row r="56176" ht="15.75" customHeight="1"/>
    <row r="56178" ht="15.75" customHeight="1"/>
    <row r="56180" ht="15.75" customHeight="1"/>
    <row r="56182" ht="15.75" customHeight="1"/>
    <row r="56184" ht="15.75" customHeight="1"/>
    <row r="56186" ht="15.75" customHeight="1"/>
    <row r="56188" ht="15.75" customHeight="1"/>
    <row r="56190" ht="15.75" customHeight="1"/>
    <row r="56192" ht="15.75" customHeight="1"/>
    <row r="56194" ht="15.75" customHeight="1"/>
    <row r="56196" ht="15.75" customHeight="1"/>
    <row r="56198" ht="15.75" customHeight="1"/>
    <row r="56200" ht="15.75" customHeight="1"/>
    <row r="56202" ht="15.75" customHeight="1"/>
    <row r="56204" ht="15.75" customHeight="1"/>
    <row r="56206" ht="15.75" customHeight="1"/>
    <row r="56208" ht="15.75" customHeight="1"/>
    <row r="56210" ht="15.75" customHeight="1"/>
    <row r="56212" ht="15.75" customHeight="1"/>
    <row r="56214" ht="15.75" customHeight="1"/>
    <row r="56216" ht="15.75" customHeight="1"/>
    <row r="56218" ht="15.75" customHeight="1"/>
    <row r="56220" ht="15.75" customHeight="1"/>
    <row r="56222" ht="15.75" customHeight="1"/>
    <row r="56224" ht="15.75" customHeight="1"/>
    <row r="56226" ht="15.75" customHeight="1"/>
    <row r="56228" ht="15.75" customHeight="1"/>
    <row r="56230" ht="15.75" customHeight="1"/>
    <row r="56232" ht="15.75" customHeight="1"/>
    <row r="56234" ht="15.75" customHeight="1"/>
    <row r="56236" ht="15.75" customHeight="1"/>
    <row r="56238" ht="15.75" customHeight="1"/>
    <row r="56240" ht="15.75" customHeight="1"/>
    <row r="56242" ht="15.75" customHeight="1"/>
    <row r="56244" ht="15.75" customHeight="1"/>
    <row r="56246" ht="15.75" customHeight="1"/>
    <row r="56248" ht="15.75" customHeight="1"/>
    <row r="56250" ht="15.75" customHeight="1"/>
    <row r="56252" ht="15.75" customHeight="1"/>
    <row r="56254" ht="15.75" customHeight="1"/>
    <row r="56256" ht="15.75" customHeight="1"/>
    <row r="56258" ht="15.75" customHeight="1"/>
    <row r="56260" ht="15.75" customHeight="1"/>
    <row r="56262" ht="15.75" customHeight="1"/>
    <row r="56264" ht="15.75" customHeight="1"/>
    <row r="56266" ht="15.75" customHeight="1"/>
    <row r="56268" ht="15.75" customHeight="1"/>
    <row r="56270" ht="15.75" customHeight="1"/>
    <row r="56272" ht="15.75" customHeight="1"/>
    <row r="56274" ht="15.75" customHeight="1"/>
    <row r="56276" ht="15.75" customHeight="1"/>
    <row r="56278" ht="15.75" customHeight="1"/>
    <row r="56280" ht="15.75" customHeight="1"/>
    <row r="56282" ht="15.75" customHeight="1"/>
    <row r="56284" ht="15.75" customHeight="1"/>
    <row r="56286" ht="15.75" customHeight="1"/>
    <row r="56288" ht="15.75" customHeight="1"/>
    <row r="56290" ht="15.75" customHeight="1"/>
    <row r="56292" ht="15.75" customHeight="1"/>
    <row r="56294" ht="15.75" customHeight="1"/>
    <row r="56296" ht="15.75" customHeight="1"/>
    <row r="56298" ht="15.75" customHeight="1"/>
    <row r="56300" ht="15.75" customHeight="1"/>
    <row r="56302" ht="15.75" customHeight="1"/>
    <row r="56304" ht="15.75" customHeight="1"/>
    <row r="56306" ht="15.75" customHeight="1"/>
    <row r="56308" ht="15.75" customHeight="1"/>
    <row r="56310" ht="15.75" customHeight="1"/>
    <row r="56312" ht="15.75" customHeight="1"/>
    <row r="56314" ht="15.75" customHeight="1"/>
    <row r="56316" ht="15.75" customHeight="1"/>
    <row r="56318" ht="15.75" customHeight="1"/>
    <row r="56320" ht="15.75" customHeight="1"/>
    <row r="56322" ht="15.75" customHeight="1"/>
    <row r="56324" ht="15.75" customHeight="1"/>
    <row r="56326" ht="15.75" customHeight="1"/>
    <row r="56328" ht="15.75" customHeight="1"/>
    <row r="56330" ht="15.75" customHeight="1"/>
    <row r="56332" ht="15.75" customHeight="1"/>
    <row r="56334" ht="15.75" customHeight="1"/>
    <row r="56336" ht="15.75" customHeight="1"/>
    <row r="56338" ht="15.75" customHeight="1"/>
    <row r="56340" ht="15.75" customHeight="1"/>
    <row r="56342" ht="15.75" customHeight="1"/>
    <row r="56344" ht="15.75" customHeight="1"/>
    <row r="56346" ht="15.75" customHeight="1"/>
    <row r="56348" ht="15.75" customHeight="1"/>
    <row r="56350" ht="15.75" customHeight="1"/>
    <row r="56352" ht="15.75" customHeight="1"/>
    <row r="56354" ht="15.75" customHeight="1"/>
    <row r="56356" ht="15.75" customHeight="1"/>
    <row r="56358" ht="15.75" customHeight="1"/>
    <row r="56360" ht="15.75" customHeight="1"/>
    <row r="56362" ht="15.75" customHeight="1"/>
    <row r="56364" ht="15.75" customHeight="1"/>
    <row r="56366" ht="15.75" customHeight="1"/>
    <row r="56368" ht="15.75" customHeight="1"/>
    <row r="56370" ht="15.75" customHeight="1"/>
    <row r="56372" ht="15.75" customHeight="1"/>
    <row r="56374" ht="15.75" customHeight="1"/>
    <row r="56376" ht="15.75" customHeight="1"/>
    <row r="56378" ht="15.75" customHeight="1"/>
    <row r="56380" ht="15.75" customHeight="1"/>
    <row r="56382" ht="15.75" customHeight="1"/>
    <row r="56384" ht="15.75" customHeight="1"/>
    <row r="56386" ht="15.75" customHeight="1"/>
    <row r="56388" ht="15.75" customHeight="1"/>
    <row r="56390" ht="15.75" customHeight="1"/>
    <row r="56392" ht="15.75" customHeight="1"/>
    <row r="56394" ht="15.75" customHeight="1"/>
    <row r="56396" ht="15.75" customHeight="1"/>
    <row r="56398" ht="15.75" customHeight="1"/>
    <row r="56400" ht="15.75" customHeight="1"/>
    <row r="56402" ht="15.75" customHeight="1"/>
    <row r="56404" ht="15.75" customHeight="1"/>
    <row r="56406" ht="15.75" customHeight="1"/>
    <row r="56408" ht="15.75" customHeight="1"/>
    <row r="56410" ht="15.75" customHeight="1"/>
    <row r="56412" ht="15.75" customHeight="1"/>
    <row r="56414" ht="15.75" customHeight="1"/>
    <row r="56416" ht="15.75" customHeight="1"/>
    <row r="56418" ht="15.75" customHeight="1"/>
    <row r="56420" ht="15.75" customHeight="1"/>
    <row r="56422" ht="15.75" customHeight="1"/>
    <row r="56424" ht="15.75" customHeight="1"/>
    <row r="56426" ht="15.75" customHeight="1"/>
    <row r="56428" ht="15.75" customHeight="1"/>
    <row r="56430" ht="15.75" customHeight="1"/>
    <row r="56432" ht="15.75" customHeight="1"/>
    <row r="56434" ht="15.75" customHeight="1"/>
    <row r="56436" ht="15.75" customHeight="1"/>
    <row r="56438" ht="15.75" customHeight="1"/>
    <row r="56440" ht="15.75" customHeight="1"/>
    <row r="56442" ht="15.75" customHeight="1"/>
    <row r="56444" ht="15.75" customHeight="1"/>
    <row r="56446" ht="15.75" customHeight="1"/>
    <row r="56448" ht="15.75" customHeight="1"/>
    <row r="56450" ht="15.75" customHeight="1"/>
    <row r="56452" ht="15.75" customHeight="1"/>
    <row r="56454" ht="15.75" customHeight="1"/>
    <row r="56456" ht="15.75" customHeight="1"/>
    <row r="56458" ht="15.75" customHeight="1"/>
    <row r="56460" ht="15.75" customHeight="1"/>
    <row r="56462" ht="15.75" customHeight="1"/>
    <row r="56464" ht="15.75" customHeight="1"/>
    <row r="56466" ht="15.75" customHeight="1"/>
    <row r="56468" ht="15.75" customHeight="1"/>
    <row r="56470" ht="15.75" customHeight="1"/>
    <row r="56472" ht="15.75" customHeight="1"/>
    <row r="56474" ht="15.75" customHeight="1"/>
    <row r="56476" ht="15.75" customHeight="1"/>
    <row r="56478" ht="15.75" customHeight="1"/>
    <row r="56480" ht="15.75" customHeight="1"/>
    <row r="56482" ht="15.75" customHeight="1"/>
    <row r="56484" ht="15.75" customHeight="1"/>
    <row r="56486" ht="15.75" customHeight="1"/>
    <row r="56488" ht="15.75" customHeight="1"/>
    <row r="56490" ht="15.75" customHeight="1"/>
    <row r="56492" ht="15.75" customHeight="1"/>
    <row r="56494" ht="15.75" customHeight="1"/>
    <row r="56496" ht="15.75" customHeight="1"/>
    <row r="56498" ht="15.75" customHeight="1"/>
    <row r="56500" ht="15.75" customHeight="1"/>
    <row r="56502" ht="15.75" customHeight="1"/>
    <row r="56504" ht="15.75" customHeight="1"/>
    <row r="56506" ht="15.75" customHeight="1"/>
    <row r="56508" ht="15.75" customHeight="1"/>
    <row r="56510" ht="15.75" customHeight="1"/>
    <row r="56512" ht="15.75" customHeight="1"/>
    <row r="56514" ht="15.75" customHeight="1"/>
    <row r="56516" ht="15.75" customHeight="1"/>
    <row r="56518" ht="15.75" customHeight="1"/>
    <row r="56520" ht="15.75" customHeight="1"/>
    <row r="56522" ht="15.75" customHeight="1"/>
    <row r="56524" ht="15.75" customHeight="1"/>
    <row r="56526" ht="15.75" customHeight="1"/>
    <row r="56528" ht="15.75" customHeight="1"/>
    <row r="56530" ht="15.75" customHeight="1"/>
    <row r="56532" ht="15.75" customHeight="1"/>
    <row r="56534" ht="15.75" customHeight="1"/>
    <row r="56536" ht="15.75" customHeight="1"/>
    <row r="56538" ht="15.75" customHeight="1"/>
    <row r="56540" ht="15.75" customHeight="1"/>
    <row r="56542" ht="15.75" customHeight="1"/>
    <row r="56544" ht="15.75" customHeight="1"/>
    <row r="56546" ht="15.75" customHeight="1"/>
    <row r="56548" ht="15.75" customHeight="1"/>
    <row r="56550" ht="15.75" customHeight="1"/>
    <row r="56552" ht="15.75" customHeight="1"/>
    <row r="56554" ht="15.75" customHeight="1"/>
    <row r="56556" ht="15.75" customHeight="1"/>
    <row r="56558" ht="15.75" customHeight="1"/>
    <row r="56560" ht="15.75" customHeight="1"/>
    <row r="56562" ht="15.75" customHeight="1"/>
    <row r="56564" ht="15.75" customHeight="1"/>
    <row r="56566" ht="15.75" customHeight="1"/>
    <row r="56568" ht="15.75" customHeight="1"/>
    <row r="56570" ht="15.75" customHeight="1"/>
    <row r="56572" ht="15.75" customHeight="1"/>
    <row r="56574" ht="15.75" customHeight="1"/>
    <row r="56576" ht="15.75" customHeight="1"/>
    <row r="56578" ht="15.75" customHeight="1"/>
    <row r="56580" ht="15.75" customHeight="1"/>
    <row r="56582" ht="15.75" customHeight="1"/>
    <row r="56584" ht="15.75" customHeight="1"/>
    <row r="56586" ht="15.75" customHeight="1"/>
    <row r="56588" ht="15.75" customHeight="1"/>
    <row r="56590" ht="15.75" customHeight="1"/>
    <row r="56592" ht="15.75" customHeight="1"/>
    <row r="56594" ht="15.75" customHeight="1"/>
    <row r="56596" ht="15.75" customHeight="1"/>
    <row r="56598" ht="15.75" customHeight="1"/>
    <row r="56600" ht="15.75" customHeight="1"/>
    <row r="56602" ht="15.75" customHeight="1"/>
    <row r="56604" ht="15.75" customHeight="1"/>
    <row r="56606" ht="15.75" customHeight="1"/>
    <row r="56608" ht="15.75" customHeight="1"/>
    <row r="56610" ht="15.75" customHeight="1"/>
    <row r="56612" ht="15.75" customHeight="1"/>
    <row r="56614" ht="15.75" customHeight="1"/>
    <row r="56616" ht="15.75" customHeight="1"/>
    <row r="56618" ht="15.75" customHeight="1"/>
    <row r="56620" ht="15.75" customHeight="1"/>
    <row r="56622" ht="15.75" customHeight="1"/>
    <row r="56624" ht="15.75" customHeight="1"/>
    <row r="56626" ht="15.75" customHeight="1"/>
    <row r="56628" ht="15.75" customHeight="1"/>
    <row r="56630" ht="15.75" customHeight="1"/>
    <row r="56632" ht="15.75" customHeight="1"/>
    <row r="56634" ht="15.75" customHeight="1"/>
    <row r="56636" ht="15.75" customHeight="1"/>
    <row r="56638" ht="15.75" customHeight="1"/>
    <row r="56640" ht="15.75" customHeight="1"/>
    <row r="56642" ht="15.75" customHeight="1"/>
    <row r="56644" ht="15.75" customHeight="1"/>
    <row r="56646" ht="15.75" customHeight="1"/>
    <row r="56648" ht="15.75" customHeight="1"/>
    <row r="56650" ht="15.75" customHeight="1"/>
    <row r="56652" ht="15.75" customHeight="1"/>
    <row r="56654" ht="15.75" customHeight="1"/>
    <row r="56656" ht="15.75" customHeight="1"/>
    <row r="56658" ht="15.75" customHeight="1"/>
    <row r="56660" ht="15.75" customHeight="1"/>
    <row r="56662" ht="15.75" customHeight="1"/>
    <row r="56664" ht="15.75" customHeight="1"/>
    <row r="56666" ht="15.75" customHeight="1"/>
    <row r="56668" ht="15.75" customHeight="1"/>
    <row r="56670" ht="15.75" customHeight="1"/>
    <row r="56672" ht="15.75" customHeight="1"/>
    <row r="56674" ht="15.75" customHeight="1"/>
    <row r="56676" ht="15.75" customHeight="1"/>
    <row r="56678" ht="15.75" customHeight="1"/>
    <row r="56680" ht="15.75" customHeight="1"/>
    <row r="56682" ht="15.75" customHeight="1"/>
    <row r="56684" ht="15.75" customHeight="1"/>
    <row r="56686" ht="15.75" customHeight="1"/>
    <row r="56688" ht="15.75" customHeight="1"/>
    <row r="56690" ht="15.75" customHeight="1"/>
    <row r="56692" ht="15.75" customHeight="1"/>
    <row r="56694" ht="15.75" customHeight="1"/>
    <row r="56696" ht="15.75" customHeight="1"/>
    <row r="56698" ht="15.75" customHeight="1"/>
    <row r="56700" ht="15.75" customHeight="1"/>
    <row r="56702" ht="15.75" customHeight="1"/>
    <row r="56704" ht="15.75" customHeight="1"/>
    <row r="56706" ht="15.75" customHeight="1"/>
    <row r="56708" ht="15.75" customHeight="1"/>
    <row r="56710" ht="15.75" customHeight="1"/>
    <row r="56712" ht="15.75" customHeight="1"/>
    <row r="56714" ht="15.75" customHeight="1"/>
    <row r="56716" ht="15.75" customHeight="1"/>
    <row r="56718" ht="15.75" customHeight="1"/>
    <row r="56720" ht="15.75" customHeight="1"/>
    <row r="56722" ht="15.75" customHeight="1"/>
    <row r="56724" ht="15.75" customHeight="1"/>
    <row r="56726" ht="15.75" customHeight="1"/>
    <row r="56728" ht="15.75" customHeight="1"/>
    <row r="56730" ht="15.75" customHeight="1"/>
    <row r="56732" ht="15.75" customHeight="1"/>
    <row r="56734" ht="15.75" customHeight="1"/>
    <row r="56736" ht="15.75" customHeight="1"/>
    <row r="56738" ht="15.75" customHeight="1"/>
    <row r="56740" ht="15.75" customHeight="1"/>
    <row r="56742" ht="15.75" customHeight="1"/>
    <row r="56744" ht="15.75" customHeight="1"/>
    <row r="56746" ht="15.75" customHeight="1"/>
    <row r="56748" ht="15.75" customHeight="1"/>
    <row r="56750" ht="15.75" customHeight="1"/>
    <row r="56752" ht="15.75" customHeight="1"/>
    <row r="56754" ht="15.75" customHeight="1"/>
    <row r="56756" ht="15.75" customHeight="1"/>
    <row r="56758" ht="15.75" customHeight="1"/>
    <row r="56760" ht="15.75" customHeight="1"/>
    <row r="56762" ht="15.75" customHeight="1"/>
    <row r="56764" ht="15.75" customHeight="1"/>
    <row r="56766" ht="15.75" customHeight="1"/>
    <row r="56768" ht="15.75" customHeight="1"/>
    <row r="56770" ht="15.75" customHeight="1"/>
    <row r="56772" ht="15.75" customHeight="1"/>
    <row r="56774" ht="15.75" customHeight="1"/>
    <row r="56776" ht="15.75" customHeight="1"/>
    <row r="56778" ht="15.75" customHeight="1"/>
    <row r="56780" ht="15.75" customHeight="1"/>
    <row r="56782" ht="15.75" customHeight="1"/>
    <row r="56784" ht="15.75" customHeight="1"/>
    <row r="56786" ht="15.75" customHeight="1"/>
    <row r="56788" ht="15.75" customHeight="1"/>
    <row r="56790" ht="15.75" customHeight="1"/>
    <row r="56792" ht="15.75" customHeight="1"/>
    <row r="56794" ht="15.75" customHeight="1"/>
    <row r="56796" ht="15.75" customHeight="1"/>
    <row r="56798" ht="15.75" customHeight="1"/>
    <row r="56800" ht="15.75" customHeight="1"/>
    <row r="56802" ht="15.75" customHeight="1"/>
    <row r="56804" ht="15.75" customHeight="1"/>
    <row r="56806" ht="15.75" customHeight="1"/>
    <row r="56808" ht="15.75" customHeight="1"/>
    <row r="56810" ht="15.75" customHeight="1"/>
    <row r="56812" ht="15.75" customHeight="1"/>
    <row r="56814" ht="15.75" customHeight="1"/>
    <row r="56816" ht="15.75" customHeight="1"/>
    <row r="56818" ht="15.75" customHeight="1"/>
    <row r="56820" ht="15.75" customHeight="1"/>
    <row r="56822" ht="15.75" customHeight="1"/>
    <row r="56824" ht="15.75" customHeight="1"/>
    <row r="56826" ht="15.75" customHeight="1"/>
    <row r="56828" ht="15.75" customHeight="1"/>
    <row r="56830" ht="15.75" customHeight="1"/>
    <row r="56832" ht="15.75" customHeight="1"/>
    <row r="56834" ht="15.75" customHeight="1"/>
    <row r="56836" ht="15.75" customHeight="1"/>
    <row r="56838" ht="15.75" customHeight="1"/>
    <row r="56840" ht="15.75" customHeight="1"/>
    <row r="56842" ht="15.75" customHeight="1"/>
    <row r="56844" ht="15.75" customHeight="1"/>
    <row r="56846" ht="15.75" customHeight="1"/>
    <row r="56848" ht="15.75" customHeight="1"/>
    <row r="56850" ht="15.75" customHeight="1"/>
    <row r="56852" ht="15.75" customHeight="1"/>
    <row r="56854" ht="15.75" customHeight="1"/>
    <row r="56856" ht="15.75" customHeight="1"/>
    <row r="56858" ht="15.75" customHeight="1"/>
    <row r="56860" ht="15.75" customHeight="1"/>
    <row r="56862" ht="15.75" customHeight="1"/>
    <row r="56864" ht="15.75" customHeight="1"/>
    <row r="56866" ht="15.75" customHeight="1"/>
    <row r="56868" ht="15.75" customHeight="1"/>
    <row r="56870" ht="15.75" customHeight="1"/>
    <row r="56872" ht="15.75" customHeight="1"/>
    <row r="56874" ht="15.75" customHeight="1"/>
    <row r="56876" ht="15.75" customHeight="1"/>
    <row r="56878" ht="15.75" customHeight="1"/>
    <row r="56880" ht="15.75" customHeight="1"/>
    <row r="56882" ht="15.75" customHeight="1"/>
    <row r="56884" ht="15.75" customHeight="1"/>
    <row r="56886" ht="15.75" customHeight="1"/>
    <row r="56888" ht="15.75" customHeight="1"/>
    <row r="56890" ht="15.75" customHeight="1"/>
    <row r="56892" ht="15.75" customHeight="1"/>
    <row r="56894" ht="15.75" customHeight="1"/>
    <row r="56896" ht="15.75" customHeight="1"/>
    <row r="56898" ht="15.75" customHeight="1"/>
    <row r="56900" ht="15.75" customHeight="1"/>
    <row r="56902" ht="15.75" customHeight="1"/>
    <row r="56904" ht="15.75" customHeight="1"/>
    <row r="56906" ht="15.75" customHeight="1"/>
    <row r="56908" ht="15.75" customHeight="1"/>
    <row r="56910" ht="15.75" customHeight="1"/>
    <row r="56912" ht="15.75" customHeight="1"/>
    <row r="56914" ht="15.75" customHeight="1"/>
    <row r="56916" ht="15.75" customHeight="1"/>
    <row r="56918" ht="15.75" customHeight="1"/>
    <row r="56920" ht="15.75" customHeight="1"/>
    <row r="56922" ht="15.75" customHeight="1"/>
    <row r="56924" ht="15.75" customHeight="1"/>
    <row r="56926" ht="15.75" customHeight="1"/>
    <row r="56928" ht="15.75" customHeight="1"/>
    <row r="56930" ht="15.75" customHeight="1"/>
    <row r="56932" ht="15.75" customHeight="1"/>
    <row r="56934" ht="15.75" customHeight="1"/>
    <row r="56936" ht="15.75" customHeight="1"/>
    <row r="56938" ht="15.75" customHeight="1"/>
    <row r="56940" ht="15.75" customHeight="1"/>
    <row r="56942" ht="15.75" customHeight="1"/>
    <row r="56944" ht="15.75" customHeight="1"/>
    <row r="56946" ht="15.75" customHeight="1"/>
    <row r="56948" ht="15.75" customHeight="1"/>
    <row r="56950" ht="15.75" customHeight="1"/>
    <row r="56952" ht="15.75" customHeight="1"/>
    <row r="56954" ht="15.75" customHeight="1"/>
    <row r="56956" ht="15.75" customHeight="1"/>
    <row r="56958" ht="15.75" customHeight="1"/>
    <row r="56960" ht="15.75" customHeight="1"/>
    <row r="56962" ht="15.75" customHeight="1"/>
    <row r="56964" ht="15.75" customHeight="1"/>
    <row r="56966" ht="15.75" customHeight="1"/>
    <row r="56968" ht="15.75" customHeight="1"/>
    <row r="56970" ht="15.75" customHeight="1"/>
    <row r="56972" ht="15.75" customHeight="1"/>
    <row r="56974" ht="15.75" customHeight="1"/>
    <row r="56976" ht="15.75" customHeight="1"/>
    <row r="56978" ht="15.75" customHeight="1"/>
    <row r="56980" ht="15.75" customHeight="1"/>
    <row r="56982" ht="15.75" customHeight="1"/>
    <row r="56984" ht="15.75" customHeight="1"/>
    <row r="56986" ht="15.75" customHeight="1"/>
    <row r="56988" ht="15.75" customHeight="1"/>
    <row r="56990" ht="15.75" customHeight="1"/>
    <row r="56992" ht="15.75" customHeight="1"/>
    <row r="56994" ht="15.75" customHeight="1"/>
    <row r="56996" ht="15.75" customHeight="1"/>
    <row r="56998" ht="15.75" customHeight="1"/>
    <row r="57000" ht="15.75" customHeight="1"/>
    <row r="57002" ht="15.75" customHeight="1"/>
    <row r="57004" ht="15.75" customHeight="1"/>
    <row r="57006" ht="15.75" customHeight="1"/>
    <row r="57008" ht="15.75" customHeight="1"/>
    <row r="57010" ht="15.75" customHeight="1"/>
    <row r="57012" ht="15.75" customHeight="1"/>
    <row r="57014" ht="15.75" customHeight="1"/>
    <row r="57016" ht="15.75" customHeight="1"/>
    <row r="57018" ht="15.75" customHeight="1"/>
    <row r="57020" ht="15.75" customHeight="1"/>
    <row r="57022" ht="15.75" customHeight="1"/>
    <row r="57024" ht="15.75" customHeight="1"/>
    <row r="57026" ht="15.75" customHeight="1"/>
    <row r="57028" ht="15.75" customHeight="1"/>
    <row r="57030" ht="15.75" customHeight="1"/>
    <row r="57032" ht="15.75" customHeight="1"/>
    <row r="57034" ht="15.75" customHeight="1"/>
    <row r="57036" ht="15.75" customHeight="1"/>
    <row r="57038" ht="15.75" customHeight="1"/>
    <row r="57040" ht="15.75" customHeight="1"/>
    <row r="57042" ht="15.75" customHeight="1"/>
    <row r="57044" ht="15.75" customHeight="1"/>
    <row r="57046" ht="15.75" customHeight="1"/>
    <row r="57048" ht="15.75" customHeight="1"/>
    <row r="57050" ht="15.75" customHeight="1"/>
    <row r="57052" ht="15.75" customHeight="1"/>
    <row r="57054" ht="15.75" customHeight="1"/>
    <row r="57056" ht="15.75" customHeight="1"/>
    <row r="57058" ht="15.75" customHeight="1"/>
    <row r="57060" ht="15.75" customHeight="1"/>
    <row r="57062" ht="15.75" customHeight="1"/>
    <row r="57064" ht="15.75" customHeight="1"/>
    <row r="57066" ht="15.75" customHeight="1"/>
    <row r="57068" ht="15.75" customHeight="1"/>
    <row r="57070" ht="15.75" customHeight="1"/>
    <row r="57072" ht="15.75" customHeight="1"/>
    <row r="57074" ht="15.75" customHeight="1"/>
    <row r="57076" ht="15.75" customHeight="1"/>
    <row r="57078" ht="15.75" customHeight="1"/>
    <row r="57080" ht="15.75" customHeight="1"/>
    <row r="57082" ht="15.75" customHeight="1"/>
    <row r="57084" ht="15.75" customHeight="1"/>
    <row r="57086" ht="15.75" customHeight="1"/>
    <row r="57088" ht="15.75" customHeight="1"/>
    <row r="57090" ht="15.75" customHeight="1"/>
    <row r="57092" ht="15.75" customHeight="1"/>
    <row r="57094" ht="15.75" customHeight="1"/>
    <row r="57096" ht="15.75" customHeight="1"/>
    <row r="57098" ht="15.75" customHeight="1"/>
    <row r="57100" ht="15.75" customHeight="1"/>
    <row r="57102" ht="15.75" customHeight="1"/>
    <row r="57104" ht="15.75" customHeight="1"/>
    <row r="57106" ht="15.75" customHeight="1"/>
    <row r="57108" ht="15.75" customHeight="1"/>
    <row r="57110" ht="15.75" customHeight="1"/>
    <row r="57112" ht="15.75" customHeight="1"/>
    <row r="57114" ht="15.75" customHeight="1"/>
    <row r="57116" ht="15.75" customHeight="1"/>
    <row r="57118" ht="15.75" customHeight="1"/>
    <row r="57120" ht="15.75" customHeight="1"/>
    <row r="57122" ht="15.75" customHeight="1"/>
    <row r="57124" ht="15.75" customHeight="1"/>
    <row r="57126" ht="15.75" customHeight="1"/>
    <row r="57128" ht="15.75" customHeight="1"/>
    <row r="57130" ht="15.75" customHeight="1"/>
    <row r="57132" ht="15.75" customHeight="1"/>
    <row r="57134" ht="15.75" customHeight="1"/>
    <row r="57136" ht="15.75" customHeight="1"/>
    <row r="57138" ht="15.75" customHeight="1"/>
    <row r="57140" ht="15.75" customHeight="1"/>
    <row r="57142" ht="15.75" customHeight="1"/>
    <row r="57144" ht="15.75" customHeight="1"/>
    <row r="57146" ht="15.75" customHeight="1"/>
    <row r="57148" ht="15.75" customHeight="1"/>
    <row r="57150" ht="15.75" customHeight="1"/>
    <row r="57152" ht="15.75" customHeight="1"/>
    <row r="57154" ht="15.75" customHeight="1"/>
    <row r="57156" ht="15.75" customHeight="1"/>
    <row r="57158" ht="15.75" customHeight="1"/>
    <row r="57160" ht="15.75" customHeight="1"/>
    <row r="57162" ht="15.75" customHeight="1"/>
    <row r="57164" ht="15.75" customHeight="1"/>
    <row r="57166" ht="15.75" customHeight="1"/>
    <row r="57168" ht="15.75" customHeight="1"/>
    <row r="57170" ht="15.75" customHeight="1"/>
    <row r="57172" ht="15.75" customHeight="1"/>
    <row r="57174" ht="15.75" customHeight="1"/>
    <row r="57176" ht="15.75" customHeight="1"/>
    <row r="57178" ht="15.75" customHeight="1"/>
    <row r="57180" ht="15.75" customHeight="1"/>
    <row r="57182" ht="15.75" customHeight="1"/>
    <row r="57184" ht="15.75" customHeight="1"/>
    <row r="57186" ht="15.75" customHeight="1"/>
    <row r="57188" ht="15.75" customHeight="1"/>
    <row r="57190" ht="15.75" customHeight="1"/>
    <row r="57192" ht="15.75" customHeight="1"/>
    <row r="57194" ht="15.75" customHeight="1"/>
    <row r="57196" ht="15.75" customHeight="1"/>
    <row r="57198" ht="15.75" customHeight="1"/>
    <row r="57200" ht="15.75" customHeight="1"/>
    <row r="57202" ht="15.75" customHeight="1"/>
    <row r="57204" ht="15.75" customHeight="1"/>
    <row r="57206" ht="15.75" customHeight="1"/>
    <row r="57208" ht="15.75" customHeight="1"/>
    <row r="57210" ht="15.75" customHeight="1"/>
    <row r="57212" ht="15.75" customHeight="1"/>
    <row r="57214" ht="15.75" customHeight="1"/>
    <row r="57216" ht="15.75" customHeight="1"/>
    <row r="57218" ht="15.75" customHeight="1"/>
    <row r="57220" ht="15.75" customHeight="1"/>
    <row r="57222" ht="15.75" customHeight="1"/>
    <row r="57224" ht="15.75" customHeight="1"/>
    <row r="57226" ht="15.75" customHeight="1"/>
    <row r="57228" ht="15.75" customHeight="1"/>
    <row r="57230" ht="15.75" customHeight="1"/>
    <row r="57232" ht="15.75" customHeight="1"/>
    <row r="57234" ht="15.75" customHeight="1"/>
    <row r="57236" ht="15.75" customHeight="1"/>
    <row r="57238" ht="15.75" customHeight="1"/>
    <row r="57240" ht="15.75" customHeight="1"/>
    <row r="57242" ht="15.75" customHeight="1"/>
    <row r="57244" ht="15.75" customHeight="1"/>
    <row r="57246" ht="15.75" customHeight="1"/>
    <row r="57248" ht="15.75" customHeight="1"/>
    <row r="57250" ht="15.75" customHeight="1"/>
    <row r="57252" ht="15.75" customHeight="1"/>
    <row r="57254" ht="15.75" customHeight="1"/>
    <row r="57256" ht="15.75" customHeight="1"/>
    <row r="57258" ht="15.75" customHeight="1"/>
    <row r="57260" ht="15.75" customHeight="1"/>
    <row r="57262" ht="15.75" customHeight="1"/>
    <row r="57264" ht="15.75" customHeight="1"/>
    <row r="57266" ht="15.75" customHeight="1"/>
    <row r="57268" ht="15.75" customHeight="1"/>
    <row r="57270" ht="15.75" customHeight="1"/>
    <row r="57272" ht="15.75" customHeight="1"/>
    <row r="57274" ht="15.75" customHeight="1"/>
    <row r="57276" ht="15.75" customHeight="1"/>
    <row r="57278" ht="15.75" customHeight="1"/>
    <row r="57280" ht="15.75" customHeight="1"/>
    <row r="57282" ht="15.75" customHeight="1"/>
    <row r="57284" ht="15.75" customHeight="1"/>
    <row r="57286" ht="15.75" customHeight="1"/>
    <row r="57288" ht="15.75" customHeight="1"/>
    <row r="57290" ht="15.75" customHeight="1"/>
    <row r="57292" ht="15.75" customHeight="1"/>
    <row r="57294" ht="15.75" customHeight="1"/>
    <row r="57296" ht="15.75" customHeight="1"/>
    <row r="57298" ht="15.75" customHeight="1"/>
    <row r="57300" ht="15.75" customHeight="1"/>
    <row r="57302" ht="15.75" customHeight="1"/>
    <row r="57304" ht="15.75" customHeight="1"/>
    <row r="57306" ht="15.75" customHeight="1"/>
    <row r="57308" ht="15.75" customHeight="1"/>
    <row r="57310" ht="15.75" customHeight="1"/>
    <row r="57312" ht="15.75" customHeight="1"/>
    <row r="57314" ht="15.75" customHeight="1"/>
    <row r="57316" ht="15.75" customHeight="1"/>
    <row r="57318" ht="15.75" customHeight="1"/>
    <row r="57320" ht="15.75" customHeight="1"/>
    <row r="57322" ht="15.75" customHeight="1"/>
    <row r="57324" ht="15.75" customHeight="1"/>
    <row r="57326" ht="15.75" customHeight="1"/>
    <row r="57328" ht="15.75" customHeight="1"/>
    <row r="57330" ht="15.75" customHeight="1"/>
    <row r="57332" ht="15.75" customHeight="1"/>
    <row r="57334" ht="15.75" customHeight="1"/>
    <row r="57336" ht="15.75" customHeight="1"/>
    <row r="57338" ht="15.75" customHeight="1"/>
    <row r="57340" ht="15.75" customHeight="1"/>
    <row r="57342" ht="15.75" customHeight="1"/>
    <row r="57344" ht="15.75" customHeight="1"/>
    <row r="57346" ht="15.75" customHeight="1"/>
    <row r="57348" ht="15.75" customHeight="1"/>
    <row r="57350" ht="15.75" customHeight="1"/>
    <row r="57352" ht="15.75" customHeight="1"/>
    <row r="57354" ht="15.75" customHeight="1"/>
    <row r="57356" ht="15.75" customHeight="1"/>
    <row r="57358" ht="15.75" customHeight="1"/>
    <row r="57360" ht="15.75" customHeight="1"/>
    <row r="57362" ht="15.75" customHeight="1"/>
    <row r="57364" ht="15.75" customHeight="1"/>
    <row r="57366" ht="15.75" customHeight="1"/>
    <row r="57368" ht="15.75" customHeight="1"/>
    <row r="57370" ht="15.75" customHeight="1"/>
    <row r="57372" ht="15.75" customHeight="1"/>
    <row r="57374" ht="15.75" customHeight="1"/>
    <row r="57376" ht="15.75" customHeight="1"/>
    <row r="57378" ht="15.75" customHeight="1"/>
    <row r="57380" ht="15.75" customHeight="1"/>
    <row r="57382" ht="15.75" customHeight="1"/>
    <row r="57384" ht="15.75" customHeight="1"/>
    <row r="57386" ht="15.75" customHeight="1"/>
    <row r="57388" ht="15.75" customHeight="1"/>
    <row r="57390" ht="15.75" customHeight="1"/>
    <row r="57392" ht="15.75" customHeight="1"/>
    <row r="57394" ht="15.75" customHeight="1"/>
    <row r="57396" ht="15.75" customHeight="1"/>
    <row r="57398" ht="15.75" customHeight="1"/>
    <row r="57400" ht="15.75" customHeight="1"/>
    <row r="57402" ht="15.75" customHeight="1"/>
    <row r="57404" ht="15.75" customHeight="1"/>
    <row r="57406" ht="15.75" customHeight="1"/>
    <row r="57408" ht="15.75" customHeight="1"/>
    <row r="57410" ht="15.75" customHeight="1"/>
    <row r="57412" ht="15.75" customHeight="1"/>
    <row r="57414" ht="15.75" customHeight="1"/>
    <row r="57416" ht="15.75" customHeight="1"/>
    <row r="57418" ht="15.75" customHeight="1"/>
    <row r="57420" ht="15.75" customHeight="1"/>
    <row r="57422" ht="15.75" customHeight="1"/>
    <row r="57424" ht="15.75" customHeight="1"/>
    <row r="57426" ht="15.75" customHeight="1"/>
    <row r="57428" ht="15.75" customHeight="1"/>
    <row r="57430" ht="15.75" customHeight="1"/>
    <row r="57432" ht="15.75" customHeight="1"/>
    <row r="57434" ht="15.75" customHeight="1"/>
    <row r="57436" ht="15.75" customHeight="1"/>
    <row r="57438" ht="15.75" customHeight="1"/>
    <row r="57440" ht="15.75" customHeight="1"/>
    <row r="57442" ht="15.75" customHeight="1"/>
    <row r="57444" ht="15.75" customHeight="1"/>
    <row r="57446" ht="15.75" customHeight="1"/>
    <row r="57448" ht="15.75" customHeight="1"/>
    <row r="57450" ht="15.75" customHeight="1"/>
    <row r="57452" ht="15.75" customHeight="1"/>
    <row r="57454" ht="15.75" customHeight="1"/>
    <row r="57456" ht="15.75" customHeight="1"/>
    <row r="57458" ht="15.75" customHeight="1"/>
    <row r="57460" ht="15.75" customHeight="1"/>
    <row r="57462" ht="15.75" customHeight="1"/>
    <row r="57464" ht="15.75" customHeight="1"/>
    <row r="57466" ht="15.75" customHeight="1"/>
    <row r="57468" ht="15.75" customHeight="1"/>
    <row r="57470" ht="15.75" customHeight="1"/>
    <row r="57472" ht="15.75" customHeight="1"/>
    <row r="57474" ht="15.75" customHeight="1"/>
    <row r="57476" ht="15.75" customHeight="1"/>
    <row r="57478" ht="15.75" customHeight="1"/>
    <row r="57480" ht="15.75" customHeight="1"/>
    <row r="57482" ht="15.75" customHeight="1"/>
    <row r="57484" ht="15.75" customHeight="1"/>
    <row r="57486" ht="15.75" customHeight="1"/>
    <row r="57488" ht="15.75" customHeight="1"/>
    <row r="57490" ht="15.75" customHeight="1"/>
    <row r="57492" ht="15.75" customHeight="1"/>
    <row r="57494" ht="15.75" customHeight="1"/>
    <row r="57496" ht="15.75" customHeight="1"/>
    <row r="57498" ht="15.75" customHeight="1"/>
    <row r="57500" ht="15.75" customHeight="1"/>
    <row r="57502" ht="15.75" customHeight="1"/>
    <row r="57504" ht="15.75" customHeight="1"/>
    <row r="57506" ht="15.75" customHeight="1"/>
    <row r="57508" ht="15.75" customHeight="1"/>
    <row r="57510" ht="15.75" customHeight="1"/>
    <row r="57512" ht="15.75" customHeight="1"/>
    <row r="57514" ht="15.75" customHeight="1"/>
    <row r="57516" ht="15.75" customHeight="1"/>
    <row r="57518" ht="15.75" customHeight="1"/>
    <row r="57520" ht="15.75" customHeight="1"/>
    <row r="57522" ht="15.75" customHeight="1"/>
    <row r="57524" ht="15.75" customHeight="1"/>
    <row r="57526" ht="15.75" customHeight="1"/>
    <row r="57528" ht="15.75" customHeight="1"/>
    <row r="57530" ht="15.75" customHeight="1"/>
    <row r="57532" ht="15.75" customHeight="1"/>
    <row r="57534" ht="15.75" customHeight="1"/>
    <row r="57536" ht="15.75" customHeight="1"/>
    <row r="57538" ht="15.75" customHeight="1"/>
    <row r="57540" ht="15.75" customHeight="1"/>
    <row r="57542" ht="15.75" customHeight="1"/>
    <row r="57544" ht="15.75" customHeight="1"/>
    <row r="57546" ht="15.75" customHeight="1"/>
    <row r="57548" ht="15.75" customHeight="1"/>
    <row r="57550" ht="15.75" customHeight="1"/>
    <row r="57552" ht="15.75" customHeight="1"/>
    <row r="57554" ht="15.75" customHeight="1"/>
    <row r="57556" ht="15.75" customHeight="1"/>
    <row r="57558" ht="15.75" customHeight="1"/>
    <row r="57560" ht="15.75" customHeight="1"/>
    <row r="57562" ht="15.75" customHeight="1"/>
    <row r="57564" ht="15.75" customHeight="1"/>
    <row r="57566" ht="15.75" customHeight="1"/>
    <row r="57568" ht="15.75" customHeight="1"/>
    <row r="57570" ht="15.75" customHeight="1"/>
    <row r="57572" ht="15.75" customHeight="1"/>
    <row r="57574" ht="15.75" customHeight="1"/>
    <row r="57576" ht="15.75" customHeight="1"/>
    <row r="57578" ht="15.75" customHeight="1"/>
    <row r="57580" ht="15.75" customHeight="1"/>
    <row r="57582" ht="15.75" customHeight="1"/>
    <row r="57584" ht="15.75" customHeight="1"/>
    <row r="57586" ht="15.75" customHeight="1"/>
    <row r="57588" ht="15.75" customHeight="1"/>
    <row r="57590" ht="15.75" customHeight="1"/>
    <row r="57592" ht="15.75" customHeight="1"/>
    <row r="57594" ht="15.75" customHeight="1"/>
    <row r="57596" ht="15.75" customHeight="1"/>
    <row r="57598" ht="15.75" customHeight="1"/>
    <row r="57600" ht="15.75" customHeight="1"/>
    <row r="57602" ht="15.75" customHeight="1"/>
    <row r="57604" ht="15.75" customHeight="1"/>
    <row r="57606" ht="15.75" customHeight="1"/>
    <row r="57608" ht="15.75" customHeight="1"/>
    <row r="57610" ht="15.75" customHeight="1"/>
    <row r="57612" ht="15.75" customHeight="1"/>
    <row r="57614" ht="15.75" customHeight="1"/>
    <row r="57616" ht="15.75" customHeight="1"/>
    <row r="57618" ht="15.75" customHeight="1"/>
    <row r="57620" ht="15.75" customHeight="1"/>
    <row r="57622" ht="15.75" customHeight="1"/>
    <row r="57624" ht="15.75" customHeight="1"/>
    <row r="57626" ht="15.75" customHeight="1"/>
    <row r="57628" ht="15.75" customHeight="1"/>
    <row r="57630" ht="15.75" customHeight="1"/>
    <row r="57632" ht="15.75" customHeight="1"/>
    <row r="57634" ht="15.75" customHeight="1"/>
    <row r="57636" ht="15.75" customHeight="1"/>
    <row r="57638" ht="15.75" customHeight="1"/>
    <row r="57640" ht="15.75" customHeight="1"/>
    <row r="57642" ht="15.75" customHeight="1"/>
    <row r="57644" ht="15.75" customHeight="1"/>
    <row r="57646" ht="15.75" customHeight="1"/>
    <row r="57648" ht="15.75" customHeight="1"/>
    <row r="57650" ht="15.75" customHeight="1"/>
    <row r="57652" ht="15.75" customHeight="1"/>
    <row r="57654" ht="15.75" customHeight="1"/>
    <row r="57656" ht="15.75" customHeight="1"/>
    <row r="57658" ht="15.75" customHeight="1"/>
    <row r="57660" ht="15.75" customHeight="1"/>
    <row r="57662" ht="15.75" customHeight="1"/>
    <row r="57664" ht="15.75" customHeight="1"/>
    <row r="57666" ht="15.75" customHeight="1"/>
    <row r="57668" ht="15.75" customHeight="1"/>
    <row r="57670" ht="15.75" customHeight="1"/>
    <row r="57672" ht="15.75" customHeight="1"/>
    <row r="57674" ht="15.75" customHeight="1"/>
    <row r="57676" ht="15.75" customHeight="1"/>
    <row r="57678" ht="15.75" customHeight="1"/>
    <row r="57680" ht="15.75" customHeight="1"/>
    <row r="57682" ht="15.75" customHeight="1"/>
    <row r="57684" ht="15.75" customHeight="1"/>
    <row r="57686" ht="15.75" customHeight="1"/>
    <row r="57688" ht="15.75" customHeight="1"/>
    <row r="57690" ht="15.75" customHeight="1"/>
    <row r="57692" ht="15.75" customHeight="1"/>
    <row r="57694" ht="15.75" customHeight="1"/>
    <row r="57696" ht="15.75" customHeight="1"/>
    <row r="57698" ht="15.75" customHeight="1"/>
    <row r="57700" ht="15.75" customHeight="1"/>
    <row r="57702" ht="15.75" customHeight="1"/>
    <row r="57704" ht="15.75" customHeight="1"/>
    <row r="57706" ht="15.75" customHeight="1"/>
    <row r="57708" ht="15.75" customHeight="1"/>
    <row r="57710" ht="15.75" customHeight="1"/>
    <row r="57712" ht="15.75" customHeight="1"/>
    <row r="57714" ht="15.75" customHeight="1"/>
    <row r="57716" ht="15.75" customHeight="1"/>
    <row r="57718" ht="15.75" customHeight="1"/>
    <row r="57720" ht="15.75" customHeight="1"/>
    <row r="57722" ht="15.75" customHeight="1"/>
    <row r="57724" ht="15.75" customHeight="1"/>
    <row r="57726" ht="15.75" customHeight="1"/>
    <row r="57728" ht="15.75" customHeight="1"/>
    <row r="57730" ht="15.75" customHeight="1"/>
    <row r="57732" ht="15.75" customHeight="1"/>
    <row r="57734" ht="15.75" customHeight="1"/>
    <row r="57736" ht="15.75" customHeight="1"/>
    <row r="57738" ht="15.75" customHeight="1"/>
    <row r="57740" ht="15.75" customHeight="1"/>
    <row r="57742" ht="15.75" customHeight="1"/>
    <row r="57744" ht="15.75" customHeight="1"/>
    <row r="57746" ht="15.75" customHeight="1"/>
    <row r="57748" ht="15.75" customHeight="1"/>
    <row r="57750" ht="15.75" customHeight="1"/>
    <row r="57752" ht="15.75" customHeight="1"/>
    <row r="57754" ht="15.75" customHeight="1"/>
    <row r="57756" ht="15.75" customHeight="1"/>
    <row r="57758" ht="15.75" customHeight="1"/>
    <row r="57760" ht="15.75" customHeight="1"/>
    <row r="57762" ht="15.75" customHeight="1"/>
    <row r="57764" ht="15.75" customHeight="1"/>
    <row r="57766" ht="15.75" customHeight="1"/>
    <row r="57768" ht="15.75" customHeight="1"/>
    <row r="57770" ht="15.75" customHeight="1"/>
    <row r="57772" ht="15.75" customHeight="1"/>
    <row r="57774" ht="15.75" customHeight="1"/>
    <row r="57776" ht="15.75" customHeight="1"/>
    <row r="57778" ht="15.75" customHeight="1"/>
    <row r="57780" ht="15.75" customHeight="1"/>
    <row r="57782" ht="15.75" customHeight="1"/>
    <row r="57784" ht="15.75" customHeight="1"/>
    <row r="57786" ht="15.75" customHeight="1"/>
    <row r="57788" ht="15.75" customHeight="1"/>
    <row r="57790" ht="15.75" customHeight="1"/>
    <row r="57792" ht="15.75" customHeight="1"/>
    <row r="57794" ht="15.75" customHeight="1"/>
    <row r="57796" ht="15.75" customHeight="1"/>
    <row r="57798" ht="15.75" customHeight="1"/>
    <row r="57800" ht="15.75" customHeight="1"/>
    <row r="57802" ht="15.75" customHeight="1"/>
    <row r="57804" ht="15.75" customHeight="1"/>
    <row r="57806" ht="15.75" customHeight="1"/>
    <row r="57808" ht="15.75" customHeight="1"/>
    <row r="57810" ht="15.75" customHeight="1"/>
    <row r="57812" ht="15.75" customHeight="1"/>
    <row r="57814" ht="15.75" customHeight="1"/>
    <row r="57816" ht="15.75" customHeight="1"/>
    <row r="57818" ht="15.75" customHeight="1"/>
    <row r="57820" ht="15.75" customHeight="1"/>
    <row r="57822" ht="15.75" customHeight="1"/>
    <row r="57824" ht="15.75" customHeight="1"/>
    <row r="57826" ht="15.75" customHeight="1"/>
    <row r="57828" ht="15.75" customHeight="1"/>
    <row r="57830" ht="15.75" customHeight="1"/>
    <row r="57832" ht="15.75" customHeight="1"/>
    <row r="57834" ht="15.75" customHeight="1"/>
    <row r="57836" ht="15.75" customHeight="1"/>
    <row r="57838" ht="15.75" customHeight="1"/>
    <row r="57840" ht="15.75" customHeight="1"/>
    <row r="57842" ht="15.75" customHeight="1"/>
    <row r="57844" ht="15.75" customHeight="1"/>
    <row r="57846" ht="15.75" customHeight="1"/>
    <row r="57848" ht="15.75" customHeight="1"/>
    <row r="57850" ht="15.75" customHeight="1"/>
    <row r="57852" ht="15.75" customHeight="1"/>
    <row r="57854" ht="15.75" customHeight="1"/>
    <row r="57856" ht="15.75" customHeight="1"/>
    <row r="57858" ht="15.75" customHeight="1"/>
    <row r="57860" ht="15.75" customHeight="1"/>
    <row r="57862" ht="15.75" customHeight="1"/>
    <row r="57864" ht="15.75" customHeight="1"/>
    <row r="57866" ht="15.75" customHeight="1"/>
    <row r="57868" ht="15.75" customHeight="1"/>
    <row r="57870" ht="15.75" customHeight="1"/>
    <row r="57872" ht="15.75" customHeight="1"/>
    <row r="57874" ht="15.75" customHeight="1"/>
    <row r="57876" ht="15.75" customHeight="1"/>
    <row r="57878" ht="15.75" customHeight="1"/>
    <row r="57880" ht="15.75" customHeight="1"/>
    <row r="57882" ht="15.75" customHeight="1"/>
    <row r="57884" ht="15.75" customHeight="1"/>
    <row r="57886" ht="15.75" customHeight="1"/>
    <row r="57888" ht="15.75" customHeight="1"/>
    <row r="57890" ht="15.75" customHeight="1"/>
    <row r="57892" ht="15.75" customHeight="1"/>
    <row r="57894" ht="15.75" customHeight="1"/>
    <row r="57896" ht="15.75" customHeight="1"/>
    <row r="57898" ht="15.75" customHeight="1"/>
    <row r="57900" ht="15.75" customHeight="1"/>
    <row r="57902" ht="15.75" customHeight="1"/>
    <row r="57904" ht="15.75" customHeight="1"/>
    <row r="57906" ht="15.75" customHeight="1"/>
    <row r="57908" ht="15.75" customHeight="1"/>
    <row r="57910" ht="15.75" customHeight="1"/>
    <row r="57912" ht="15.75" customHeight="1"/>
    <row r="57914" ht="15.75" customHeight="1"/>
    <row r="57916" ht="15.75" customHeight="1"/>
    <row r="57918" ht="15.75" customHeight="1"/>
    <row r="57920" ht="15.75" customHeight="1"/>
    <row r="57922" ht="15.75" customHeight="1"/>
    <row r="57924" ht="15.75" customHeight="1"/>
    <row r="57926" ht="15.75" customHeight="1"/>
    <row r="57928" ht="15.75" customHeight="1"/>
    <row r="57930" ht="15.75" customHeight="1"/>
    <row r="57932" ht="15.75" customHeight="1"/>
    <row r="57934" ht="15.75" customHeight="1"/>
    <row r="57936" ht="15.75" customHeight="1"/>
    <row r="57938" ht="15.75" customHeight="1"/>
    <row r="57940" ht="15.75" customHeight="1"/>
    <row r="57942" ht="15.75" customHeight="1"/>
    <row r="57944" ht="15.75" customHeight="1"/>
    <row r="57946" ht="15.75" customHeight="1"/>
    <row r="57948" ht="15.75" customHeight="1"/>
    <row r="57950" ht="15.75" customHeight="1"/>
    <row r="57952" ht="15.75" customHeight="1"/>
    <row r="57954" ht="15.75" customHeight="1"/>
    <row r="57956" ht="15.75" customHeight="1"/>
    <row r="57958" ht="15.75" customHeight="1"/>
    <row r="57960" ht="15.75" customHeight="1"/>
    <row r="57962" ht="15.75" customHeight="1"/>
    <row r="57964" ht="15.75" customHeight="1"/>
    <row r="57966" ht="15.75" customHeight="1"/>
    <row r="57968" ht="15.75" customHeight="1"/>
    <row r="57970" ht="15.75" customHeight="1"/>
    <row r="57972" ht="15.75" customHeight="1"/>
    <row r="57974" ht="15.75" customHeight="1"/>
    <row r="57976" ht="15.75" customHeight="1"/>
    <row r="57978" ht="15.75" customHeight="1"/>
    <row r="57980" ht="15.75" customHeight="1"/>
    <row r="57982" ht="15.75" customHeight="1"/>
    <row r="57984" ht="15.75" customHeight="1"/>
    <row r="57986" ht="15.75" customHeight="1"/>
    <row r="57988" ht="15.75" customHeight="1"/>
    <row r="57990" ht="15.75" customHeight="1"/>
    <row r="57992" ht="15.75" customHeight="1"/>
    <row r="57994" ht="15.75" customHeight="1"/>
    <row r="57996" ht="15.75" customHeight="1"/>
    <row r="57998" ht="15.75" customHeight="1"/>
    <row r="58000" ht="15.75" customHeight="1"/>
    <row r="58002" ht="15.75" customHeight="1"/>
    <row r="58004" ht="15.75" customHeight="1"/>
    <row r="58006" ht="15.75" customHeight="1"/>
    <row r="58008" ht="15.75" customHeight="1"/>
    <row r="58010" ht="15.75" customHeight="1"/>
    <row r="58012" ht="15.75" customHeight="1"/>
    <row r="58014" ht="15.75" customHeight="1"/>
    <row r="58016" ht="15.75" customHeight="1"/>
    <row r="58018" ht="15.75" customHeight="1"/>
    <row r="58020" ht="15.75" customHeight="1"/>
    <row r="58022" ht="15.75" customHeight="1"/>
    <row r="58024" ht="15.75" customHeight="1"/>
    <row r="58026" ht="15.75" customHeight="1"/>
    <row r="58028" ht="15.75" customHeight="1"/>
    <row r="58030" ht="15.75" customHeight="1"/>
    <row r="58032" ht="15.75" customHeight="1"/>
    <row r="58034" ht="15.75" customHeight="1"/>
    <row r="58036" ht="15.75" customHeight="1"/>
    <row r="58038" ht="15.75" customHeight="1"/>
    <row r="58040" ht="15.75" customHeight="1"/>
    <row r="58042" ht="15.75" customHeight="1"/>
    <row r="58044" ht="15.75" customHeight="1"/>
    <row r="58046" ht="15.75" customHeight="1"/>
    <row r="58048" ht="15.75" customHeight="1"/>
    <row r="58050" ht="15.75" customHeight="1"/>
    <row r="58052" ht="15.75" customHeight="1"/>
    <row r="58054" ht="15.75" customHeight="1"/>
    <row r="58056" ht="15.75" customHeight="1"/>
    <row r="58058" ht="15.75" customHeight="1"/>
    <row r="58060" ht="15.75" customHeight="1"/>
    <row r="58062" ht="15.75" customHeight="1"/>
    <row r="58064" ht="15.75" customHeight="1"/>
    <row r="58066" ht="15.75" customHeight="1"/>
    <row r="58068" ht="15.75" customHeight="1"/>
    <row r="58070" ht="15.75" customHeight="1"/>
    <row r="58072" ht="15.75" customHeight="1"/>
    <row r="58074" ht="15.75" customHeight="1"/>
    <row r="58076" ht="15.75" customHeight="1"/>
    <row r="58078" ht="15.75" customHeight="1"/>
    <row r="58080" ht="15.75" customHeight="1"/>
    <row r="58082" ht="15.75" customHeight="1"/>
    <row r="58084" ht="15.75" customHeight="1"/>
    <row r="58086" ht="15.75" customHeight="1"/>
    <row r="58088" ht="15.75" customHeight="1"/>
    <row r="58090" ht="15.75" customHeight="1"/>
    <row r="58092" ht="15.75" customHeight="1"/>
    <row r="58094" ht="15.75" customHeight="1"/>
    <row r="58096" ht="15.75" customHeight="1"/>
    <row r="58098" ht="15.75" customHeight="1"/>
    <row r="58100" ht="15.75" customHeight="1"/>
    <row r="58102" ht="15.75" customHeight="1"/>
    <row r="58104" ht="15.75" customHeight="1"/>
    <row r="58106" ht="15.75" customHeight="1"/>
    <row r="58108" ht="15.75" customHeight="1"/>
    <row r="58110" ht="15.75" customHeight="1"/>
    <row r="58112" ht="15.75" customHeight="1"/>
    <row r="58114" ht="15.75" customHeight="1"/>
    <row r="58116" ht="15.75" customHeight="1"/>
    <row r="58118" ht="15.75" customHeight="1"/>
    <row r="58120" ht="15.75" customHeight="1"/>
    <row r="58122" ht="15.75" customHeight="1"/>
    <row r="58124" ht="15.75" customHeight="1"/>
    <row r="58126" ht="15.75" customHeight="1"/>
    <row r="58128" ht="15.75" customHeight="1"/>
    <row r="58130" ht="15.75" customHeight="1"/>
    <row r="58132" ht="15.75" customHeight="1"/>
    <row r="58134" ht="15.75" customHeight="1"/>
    <row r="58136" ht="15.75" customHeight="1"/>
    <row r="58138" ht="15.75" customHeight="1"/>
    <row r="58140" ht="15.75" customHeight="1"/>
    <row r="58142" ht="15.75" customHeight="1"/>
    <row r="58144" ht="15.75" customHeight="1"/>
    <row r="58146" ht="15.75" customHeight="1"/>
    <row r="58148" ht="15.75" customHeight="1"/>
    <row r="58150" ht="15.75" customHeight="1"/>
    <row r="58152" ht="15.75" customHeight="1"/>
    <row r="58154" ht="15.75" customHeight="1"/>
    <row r="58156" ht="15.75" customHeight="1"/>
    <row r="58158" ht="15.75" customHeight="1"/>
    <row r="58160" ht="15.75" customHeight="1"/>
    <row r="58162" ht="15.75" customHeight="1"/>
    <row r="58164" ht="15.75" customHeight="1"/>
    <row r="58166" ht="15.75" customHeight="1"/>
    <row r="58168" ht="15.75" customHeight="1"/>
    <row r="58170" ht="15.75" customHeight="1"/>
    <row r="58172" ht="15.75" customHeight="1"/>
    <row r="58174" ht="15.75" customHeight="1"/>
    <row r="58176" ht="15.75" customHeight="1"/>
    <row r="58178" ht="15.75" customHeight="1"/>
    <row r="58180" ht="15.75" customHeight="1"/>
    <row r="58182" ht="15.75" customHeight="1"/>
    <row r="58184" ht="15.75" customHeight="1"/>
    <row r="58186" ht="15.75" customHeight="1"/>
    <row r="58188" ht="15.75" customHeight="1"/>
    <row r="58190" ht="15.75" customHeight="1"/>
    <row r="58192" ht="15.75" customHeight="1"/>
    <row r="58194" ht="15.75" customHeight="1"/>
    <row r="58196" ht="15.75" customHeight="1"/>
    <row r="58198" ht="15.75" customHeight="1"/>
    <row r="58200" ht="15.75" customHeight="1"/>
    <row r="58202" ht="15.75" customHeight="1"/>
    <row r="58204" ht="15.75" customHeight="1"/>
    <row r="58206" ht="15.75" customHeight="1"/>
    <row r="58208" ht="15.75" customHeight="1"/>
    <row r="58210" ht="15.75" customHeight="1"/>
    <row r="58212" ht="15.75" customHeight="1"/>
    <row r="58214" ht="15.75" customHeight="1"/>
    <row r="58216" ht="15.75" customHeight="1"/>
    <row r="58218" ht="15.75" customHeight="1"/>
    <row r="58220" ht="15.75" customHeight="1"/>
    <row r="58222" ht="15.75" customHeight="1"/>
    <row r="58224" ht="15.75" customHeight="1"/>
    <row r="58226" ht="15.75" customHeight="1"/>
    <row r="58228" ht="15.75" customHeight="1"/>
    <row r="58230" ht="15.75" customHeight="1"/>
    <row r="58232" ht="15.75" customHeight="1"/>
    <row r="58234" ht="15.75" customHeight="1"/>
    <row r="58236" ht="15.75" customHeight="1"/>
    <row r="58238" ht="15.75" customHeight="1"/>
    <row r="58240" ht="15.75" customHeight="1"/>
    <row r="58242" ht="15.75" customHeight="1"/>
    <row r="58244" ht="15.75" customHeight="1"/>
    <row r="58246" ht="15.75" customHeight="1"/>
    <row r="58248" ht="15.75" customHeight="1"/>
    <row r="58250" ht="15.75" customHeight="1"/>
    <row r="58252" ht="15.75" customHeight="1"/>
    <row r="58254" ht="15.75" customHeight="1"/>
    <row r="58256" ht="15.75" customHeight="1"/>
    <row r="58258" ht="15.75" customHeight="1"/>
    <row r="58260" ht="15.75" customHeight="1"/>
    <row r="58262" ht="15.75" customHeight="1"/>
    <row r="58264" ht="15.75" customHeight="1"/>
    <row r="58266" ht="15.75" customHeight="1"/>
    <row r="58268" ht="15.75" customHeight="1"/>
    <row r="58270" ht="15.75" customHeight="1"/>
    <row r="58272" ht="15.75" customHeight="1"/>
    <row r="58274" ht="15.75" customHeight="1"/>
    <row r="58276" ht="15.75" customHeight="1"/>
    <row r="58278" ht="15.75" customHeight="1"/>
    <row r="58280" ht="15.75" customHeight="1"/>
    <row r="58282" ht="15.75" customHeight="1"/>
    <row r="58284" ht="15.75" customHeight="1"/>
    <row r="58286" ht="15.75" customHeight="1"/>
    <row r="58288" ht="15.75" customHeight="1"/>
    <row r="58290" ht="15.75" customHeight="1"/>
    <row r="58292" ht="15.75" customHeight="1"/>
    <row r="58294" ht="15.75" customHeight="1"/>
    <row r="58296" ht="15.75" customHeight="1"/>
    <row r="58298" ht="15.75" customHeight="1"/>
    <row r="58300" ht="15.75" customHeight="1"/>
    <row r="58302" ht="15.75" customHeight="1"/>
    <row r="58304" ht="15.75" customHeight="1"/>
    <row r="58306" ht="15.75" customHeight="1"/>
    <row r="58308" ht="15.75" customHeight="1"/>
    <row r="58310" ht="15.75" customHeight="1"/>
    <row r="58312" ht="15.75" customHeight="1"/>
    <row r="58314" ht="15.75" customHeight="1"/>
    <row r="58316" ht="15.75" customHeight="1"/>
    <row r="58318" ht="15.75" customHeight="1"/>
    <row r="58320" ht="15.75" customHeight="1"/>
    <row r="58322" ht="15.75" customHeight="1"/>
    <row r="58324" ht="15.75" customHeight="1"/>
    <row r="58326" ht="15.75" customHeight="1"/>
    <row r="58328" ht="15.75" customHeight="1"/>
    <row r="58330" ht="15.75" customHeight="1"/>
    <row r="58332" ht="15.75" customHeight="1"/>
    <row r="58334" ht="15.75" customHeight="1"/>
    <row r="58336" ht="15.75" customHeight="1"/>
    <row r="58338" ht="15.75" customHeight="1"/>
    <row r="58340" ht="15.75" customHeight="1"/>
    <row r="58342" ht="15.75" customHeight="1"/>
    <row r="58344" ht="15.75" customHeight="1"/>
    <row r="58346" ht="15.75" customHeight="1"/>
    <row r="58348" ht="15.75" customHeight="1"/>
    <row r="58350" ht="15.75" customHeight="1"/>
    <row r="58352" ht="15.75" customHeight="1"/>
    <row r="58354" ht="15.75" customHeight="1"/>
    <row r="58356" ht="15.75" customHeight="1"/>
    <row r="58358" ht="15.75" customHeight="1"/>
    <row r="58360" ht="15.75" customHeight="1"/>
    <row r="58362" ht="15.75" customHeight="1"/>
    <row r="58364" ht="15.75" customHeight="1"/>
    <row r="58366" ht="15.75" customHeight="1"/>
    <row r="58368" ht="15.75" customHeight="1"/>
    <row r="58370" ht="15.75" customHeight="1"/>
    <row r="58372" ht="15.75" customHeight="1"/>
    <row r="58374" ht="15.75" customHeight="1"/>
    <row r="58376" ht="15.75" customHeight="1"/>
    <row r="58378" ht="15.75" customHeight="1"/>
    <row r="58380" ht="15.75" customHeight="1"/>
    <row r="58382" ht="15.75" customHeight="1"/>
    <row r="58384" ht="15.75" customHeight="1"/>
    <row r="58386" ht="15.75" customHeight="1"/>
    <row r="58388" ht="15.75" customHeight="1"/>
    <row r="58390" ht="15.75" customHeight="1"/>
    <row r="58392" ht="15.75" customHeight="1"/>
    <row r="58394" ht="15.75" customHeight="1"/>
    <row r="58396" ht="15.75" customHeight="1"/>
    <row r="58398" ht="15.75" customHeight="1"/>
    <row r="58400" ht="15.75" customHeight="1"/>
    <row r="58402" ht="15.75" customHeight="1"/>
    <row r="58404" ht="15.75" customHeight="1"/>
    <row r="58406" ht="15.75" customHeight="1"/>
    <row r="58408" ht="15.75" customHeight="1"/>
    <row r="58410" ht="15.75" customHeight="1"/>
    <row r="58412" ht="15.75" customHeight="1"/>
    <row r="58414" ht="15.75" customHeight="1"/>
    <row r="58416" ht="15.75" customHeight="1"/>
    <row r="58418" ht="15.75" customHeight="1"/>
    <row r="58420" ht="15.75" customHeight="1"/>
    <row r="58422" ht="15.75" customHeight="1"/>
    <row r="58424" ht="15.75" customHeight="1"/>
    <row r="58426" ht="15.75" customHeight="1"/>
    <row r="58428" ht="15.75" customHeight="1"/>
    <row r="58430" ht="15.75" customHeight="1"/>
    <row r="58432" ht="15.75" customHeight="1"/>
    <row r="58434" ht="15.75" customHeight="1"/>
    <row r="58436" ht="15.75" customHeight="1"/>
    <row r="58438" ht="15.75" customHeight="1"/>
    <row r="58440" ht="15.75" customHeight="1"/>
    <row r="58442" ht="15.75" customHeight="1"/>
    <row r="58444" ht="15.75" customHeight="1"/>
    <row r="58446" ht="15.75" customHeight="1"/>
    <row r="58448" ht="15.75" customHeight="1"/>
    <row r="58450" ht="15.75" customHeight="1"/>
    <row r="58452" ht="15.75" customHeight="1"/>
    <row r="58454" ht="15.75" customHeight="1"/>
    <row r="58456" ht="15.75" customHeight="1"/>
    <row r="58458" ht="15.75" customHeight="1"/>
    <row r="58460" ht="15.75" customHeight="1"/>
    <row r="58462" ht="15.75" customHeight="1"/>
    <row r="58464" ht="15.75" customHeight="1"/>
    <row r="58466" ht="15.75" customHeight="1"/>
    <row r="58468" ht="15.75" customHeight="1"/>
    <row r="58470" ht="15.75" customHeight="1"/>
    <row r="58472" ht="15.75" customHeight="1"/>
    <row r="58474" ht="15.75" customHeight="1"/>
    <row r="58476" ht="15.75" customHeight="1"/>
    <row r="58478" ht="15.75" customHeight="1"/>
    <row r="58480" ht="15.75" customHeight="1"/>
    <row r="58482" ht="15.75" customHeight="1"/>
    <row r="58484" ht="15.75" customHeight="1"/>
    <row r="58486" ht="15.75" customHeight="1"/>
    <row r="58488" ht="15.75" customHeight="1"/>
    <row r="58490" ht="15.75" customHeight="1"/>
    <row r="58492" ht="15.75" customHeight="1"/>
    <row r="58494" ht="15.75" customHeight="1"/>
    <row r="58496" ht="15.75" customHeight="1"/>
    <row r="58498" ht="15.75" customHeight="1"/>
    <row r="58500" ht="15.75" customHeight="1"/>
    <row r="58502" ht="15.75" customHeight="1"/>
    <row r="58504" ht="15.75" customHeight="1"/>
    <row r="58506" ht="15.75" customHeight="1"/>
    <row r="58508" ht="15.75" customHeight="1"/>
    <row r="58510" ht="15.75" customHeight="1"/>
    <row r="58512" ht="15.75" customHeight="1"/>
    <row r="58514" ht="15.75" customHeight="1"/>
    <row r="58516" ht="15.75" customHeight="1"/>
    <row r="58518" ht="15.75" customHeight="1"/>
    <row r="58520" ht="15.75" customHeight="1"/>
    <row r="58522" ht="15.75" customHeight="1"/>
    <row r="58524" ht="15.75" customHeight="1"/>
    <row r="58526" ht="15.75" customHeight="1"/>
    <row r="58528" ht="15.75" customHeight="1"/>
    <row r="58530" ht="15.75" customHeight="1"/>
    <row r="58532" ht="15.75" customHeight="1"/>
    <row r="58534" ht="15.75" customHeight="1"/>
    <row r="58536" ht="15.75" customHeight="1"/>
    <row r="58538" ht="15.75" customHeight="1"/>
    <row r="58540" ht="15.75" customHeight="1"/>
    <row r="58542" ht="15.75" customHeight="1"/>
    <row r="58544" ht="15.75" customHeight="1"/>
    <row r="58546" ht="15.75" customHeight="1"/>
    <row r="58548" ht="15.75" customHeight="1"/>
    <row r="58550" ht="15.75" customHeight="1"/>
    <row r="58552" ht="15.75" customHeight="1"/>
    <row r="58554" ht="15.75" customHeight="1"/>
    <row r="58556" ht="15.75" customHeight="1"/>
    <row r="58558" ht="15.75" customHeight="1"/>
    <row r="58560" ht="15.75" customHeight="1"/>
    <row r="58562" ht="15.75" customHeight="1"/>
    <row r="58564" ht="15.75" customHeight="1"/>
    <row r="58566" ht="15.75" customHeight="1"/>
    <row r="58568" ht="15.75" customHeight="1"/>
    <row r="58570" ht="15.75" customHeight="1"/>
    <row r="58572" ht="15.75" customHeight="1"/>
    <row r="58574" ht="15.75" customHeight="1"/>
    <row r="58576" ht="15.75" customHeight="1"/>
    <row r="58578" ht="15.75" customHeight="1"/>
    <row r="58580" ht="15.75" customHeight="1"/>
    <row r="58582" ht="15.75" customHeight="1"/>
    <row r="58584" ht="15.75" customHeight="1"/>
    <row r="58586" ht="15.75" customHeight="1"/>
    <row r="58588" ht="15.75" customHeight="1"/>
    <row r="58590" ht="15.75" customHeight="1"/>
    <row r="58592" ht="15.75" customHeight="1"/>
    <row r="58594" ht="15.75" customHeight="1"/>
    <row r="58596" ht="15.75" customHeight="1"/>
    <row r="58598" ht="15.75" customHeight="1"/>
    <row r="58600" ht="15.75" customHeight="1"/>
    <row r="58602" ht="15.75" customHeight="1"/>
    <row r="58604" ht="15.75" customHeight="1"/>
    <row r="58606" ht="15.75" customHeight="1"/>
    <row r="58608" ht="15.75" customHeight="1"/>
    <row r="58610" ht="15.75" customHeight="1"/>
    <row r="58612" ht="15.75" customHeight="1"/>
    <row r="58614" ht="15.75" customHeight="1"/>
    <row r="58616" ht="15.75" customHeight="1"/>
    <row r="58618" ht="15.75" customHeight="1"/>
    <row r="58620" ht="15.75" customHeight="1"/>
    <row r="58622" ht="15.75" customHeight="1"/>
    <row r="58624" ht="15.75" customHeight="1"/>
    <row r="58626" ht="15.75" customHeight="1"/>
    <row r="58628" ht="15.75" customHeight="1"/>
    <row r="58630" ht="15.75" customHeight="1"/>
    <row r="58632" ht="15.75" customHeight="1"/>
    <row r="58634" ht="15.75" customHeight="1"/>
    <row r="58636" ht="15.75" customHeight="1"/>
    <row r="58638" ht="15.75" customHeight="1"/>
    <row r="58640" ht="15.75" customHeight="1"/>
    <row r="58642" ht="15.75" customHeight="1"/>
    <row r="58644" ht="15.75" customHeight="1"/>
    <row r="58646" ht="15.75" customHeight="1"/>
    <row r="58648" ht="15.75" customHeight="1"/>
    <row r="58650" ht="15.75" customHeight="1"/>
    <row r="58652" ht="15.75" customHeight="1"/>
    <row r="58654" ht="15.75" customHeight="1"/>
    <row r="58656" ht="15.75" customHeight="1"/>
    <row r="58658" ht="15.75" customHeight="1"/>
    <row r="58660" ht="15.75" customHeight="1"/>
    <row r="58662" ht="15.75" customHeight="1"/>
    <row r="58664" ht="15.75" customHeight="1"/>
    <row r="58666" ht="15.75" customHeight="1"/>
    <row r="58668" ht="15.75" customHeight="1"/>
    <row r="58670" ht="15.75" customHeight="1"/>
    <row r="58672" ht="15.75" customHeight="1"/>
    <row r="58674" ht="15.75" customHeight="1"/>
    <row r="58676" ht="15.75" customHeight="1"/>
    <row r="58678" ht="15.75" customHeight="1"/>
    <row r="58680" ht="15.75" customHeight="1"/>
    <row r="58682" ht="15.75" customHeight="1"/>
    <row r="58684" ht="15.75" customHeight="1"/>
    <row r="58686" ht="15.75" customHeight="1"/>
    <row r="58688" ht="15.75" customHeight="1"/>
    <row r="58690" ht="15.75" customHeight="1"/>
    <row r="58692" ht="15.75" customHeight="1"/>
    <row r="58694" ht="15.75" customHeight="1"/>
    <row r="58696" ht="15.75" customHeight="1"/>
    <row r="58698" ht="15.75" customHeight="1"/>
    <row r="58700" ht="15.75" customHeight="1"/>
    <row r="58702" ht="15.75" customHeight="1"/>
    <row r="58704" ht="15.75" customHeight="1"/>
    <row r="58706" ht="15.75" customHeight="1"/>
    <row r="58708" ht="15.75" customHeight="1"/>
    <row r="58710" ht="15.75" customHeight="1"/>
    <row r="58712" ht="15.75" customHeight="1"/>
    <row r="58714" ht="15.75" customHeight="1"/>
    <row r="58716" ht="15.75" customHeight="1"/>
    <row r="58718" ht="15.75" customHeight="1"/>
    <row r="58720" ht="15.75" customHeight="1"/>
    <row r="58722" ht="15.75" customHeight="1"/>
    <row r="58724" ht="15.75" customHeight="1"/>
    <row r="58726" ht="15.75" customHeight="1"/>
    <row r="58728" ht="15.75" customHeight="1"/>
    <row r="58730" ht="15.75" customHeight="1"/>
    <row r="58732" ht="15.75" customHeight="1"/>
    <row r="58734" ht="15.75" customHeight="1"/>
    <row r="58736" ht="15.75" customHeight="1"/>
    <row r="58738" ht="15.75" customHeight="1"/>
    <row r="58740" ht="15.75" customHeight="1"/>
    <row r="58742" ht="15.75" customHeight="1"/>
    <row r="58744" ht="15.75" customHeight="1"/>
    <row r="58746" ht="15.75" customHeight="1"/>
    <row r="58748" ht="15.75" customHeight="1"/>
    <row r="58750" ht="15.75" customHeight="1"/>
    <row r="58752" ht="15.75" customHeight="1"/>
    <row r="58754" ht="15.75" customHeight="1"/>
    <row r="58756" ht="15.75" customHeight="1"/>
    <row r="58758" ht="15.75" customHeight="1"/>
    <row r="58760" ht="15.75" customHeight="1"/>
    <row r="58762" ht="15.75" customHeight="1"/>
    <row r="58764" ht="15.75" customHeight="1"/>
    <row r="58766" ht="15.75" customHeight="1"/>
    <row r="58768" ht="15.75" customHeight="1"/>
    <row r="58770" ht="15.75" customHeight="1"/>
    <row r="58772" ht="15.75" customHeight="1"/>
    <row r="58774" ht="15.75" customHeight="1"/>
    <row r="58776" ht="15.75" customHeight="1"/>
    <row r="58778" ht="15.75" customHeight="1"/>
    <row r="58780" ht="15.75" customHeight="1"/>
    <row r="58782" ht="15.75" customHeight="1"/>
    <row r="58784" ht="15.75" customHeight="1"/>
    <row r="58786" ht="15.75" customHeight="1"/>
    <row r="58788" ht="15.75" customHeight="1"/>
    <row r="58790" ht="15.75" customHeight="1"/>
    <row r="58792" ht="15.75" customHeight="1"/>
    <row r="58794" ht="15.75" customHeight="1"/>
    <row r="58796" ht="15.75" customHeight="1"/>
    <row r="58798" ht="15.75" customHeight="1"/>
    <row r="58800" ht="15.75" customHeight="1"/>
    <row r="58802" ht="15.75" customHeight="1"/>
    <row r="58804" ht="15.75" customHeight="1"/>
    <row r="58806" ht="15.75" customHeight="1"/>
    <row r="58808" ht="15.75" customHeight="1"/>
    <row r="58810" ht="15.75" customHeight="1"/>
    <row r="58812" ht="15.75" customHeight="1"/>
    <row r="58814" ht="15.75" customHeight="1"/>
    <row r="58816" ht="15.75" customHeight="1"/>
    <row r="58818" ht="15.75" customHeight="1"/>
    <row r="58820" ht="15.75" customHeight="1"/>
    <row r="58822" ht="15.75" customHeight="1"/>
    <row r="58824" ht="15.75" customHeight="1"/>
    <row r="58826" ht="15.75" customHeight="1"/>
    <row r="58828" ht="15.75" customHeight="1"/>
    <row r="58830" ht="15.75" customHeight="1"/>
    <row r="58832" ht="15.75" customHeight="1"/>
    <row r="58834" ht="15.75" customHeight="1"/>
    <row r="58836" ht="15.75" customHeight="1"/>
    <row r="58838" ht="15.75" customHeight="1"/>
    <row r="58840" ht="15.75" customHeight="1"/>
    <row r="58842" ht="15.75" customHeight="1"/>
    <row r="58844" ht="15.75" customHeight="1"/>
    <row r="58846" ht="15.75" customHeight="1"/>
    <row r="58848" ht="15.75" customHeight="1"/>
    <row r="58850" ht="15.75" customHeight="1"/>
    <row r="58852" ht="15.75" customHeight="1"/>
    <row r="58854" ht="15.75" customHeight="1"/>
    <row r="58856" ht="15.75" customHeight="1"/>
    <row r="58858" ht="15.75" customHeight="1"/>
    <row r="58860" ht="15.75" customHeight="1"/>
    <row r="58862" ht="15.75" customHeight="1"/>
    <row r="58864" ht="15.75" customHeight="1"/>
    <row r="58866" ht="15.75" customHeight="1"/>
    <row r="58868" ht="15.75" customHeight="1"/>
    <row r="58870" ht="15.75" customHeight="1"/>
    <row r="58872" ht="15.75" customHeight="1"/>
    <row r="58874" ht="15.75" customHeight="1"/>
    <row r="58876" ht="15.75" customHeight="1"/>
    <row r="58878" ht="15.75" customHeight="1"/>
    <row r="58880" ht="15.75" customHeight="1"/>
    <row r="58882" ht="15.75" customHeight="1"/>
    <row r="58884" ht="15.75" customHeight="1"/>
    <row r="58886" ht="15.75" customHeight="1"/>
    <row r="58888" ht="15.75" customHeight="1"/>
    <row r="58890" ht="15.75" customHeight="1"/>
    <row r="58892" ht="15.75" customHeight="1"/>
    <row r="58894" ht="15.75" customHeight="1"/>
    <row r="58896" ht="15.75" customHeight="1"/>
    <row r="58898" ht="15.75" customHeight="1"/>
    <row r="58900" ht="15.75" customHeight="1"/>
    <row r="58902" ht="15.75" customHeight="1"/>
    <row r="58904" ht="15.75" customHeight="1"/>
    <row r="58906" ht="15.75" customHeight="1"/>
    <row r="58908" ht="15.75" customHeight="1"/>
    <row r="58910" ht="15.75" customHeight="1"/>
    <row r="58912" ht="15.75" customHeight="1"/>
    <row r="58914" ht="15.75" customHeight="1"/>
    <row r="58916" ht="15.75" customHeight="1"/>
    <row r="58918" ht="15.75" customHeight="1"/>
    <row r="58920" ht="15.75" customHeight="1"/>
    <row r="58922" ht="15.75" customHeight="1"/>
    <row r="58924" ht="15.75" customHeight="1"/>
    <row r="58926" ht="15.75" customHeight="1"/>
    <row r="58928" ht="15.75" customHeight="1"/>
    <row r="58930" ht="15.75" customHeight="1"/>
    <row r="58932" ht="15.75" customHeight="1"/>
    <row r="58934" ht="15.75" customHeight="1"/>
    <row r="58936" ht="15.75" customHeight="1"/>
    <row r="58938" ht="15.75" customHeight="1"/>
    <row r="58940" ht="15.75" customHeight="1"/>
    <row r="58942" ht="15.75" customHeight="1"/>
    <row r="58944" ht="15.75" customHeight="1"/>
    <row r="58946" ht="15.75" customHeight="1"/>
    <row r="58948" ht="15.75" customHeight="1"/>
    <row r="58950" ht="15.75" customHeight="1"/>
    <row r="58952" ht="15.75" customHeight="1"/>
    <row r="58954" ht="15.75" customHeight="1"/>
    <row r="58956" ht="15.75" customHeight="1"/>
    <row r="58958" ht="15.75" customHeight="1"/>
    <row r="58960" ht="15.75" customHeight="1"/>
    <row r="58962" ht="15.75" customHeight="1"/>
    <row r="58964" ht="15.75" customHeight="1"/>
    <row r="58966" ht="15.75" customHeight="1"/>
    <row r="58968" ht="15.75" customHeight="1"/>
    <row r="58970" ht="15.75" customHeight="1"/>
    <row r="58972" ht="15.75" customHeight="1"/>
    <row r="58974" ht="15.75" customHeight="1"/>
    <row r="58976" ht="15.75" customHeight="1"/>
    <row r="58978" ht="15.75" customHeight="1"/>
    <row r="58980" ht="15.75" customHeight="1"/>
    <row r="58982" ht="15.75" customHeight="1"/>
    <row r="58984" ht="15.75" customHeight="1"/>
    <row r="58986" ht="15.75" customHeight="1"/>
    <row r="58988" ht="15.75" customHeight="1"/>
    <row r="58990" ht="15.75" customHeight="1"/>
    <row r="58992" ht="15.75" customHeight="1"/>
    <row r="58994" ht="15.75" customHeight="1"/>
    <row r="58996" ht="15.75" customHeight="1"/>
    <row r="58998" ht="15.75" customHeight="1"/>
    <row r="59000" ht="15.75" customHeight="1"/>
    <row r="59002" ht="15.75" customHeight="1"/>
    <row r="59004" ht="15.75" customHeight="1"/>
    <row r="59006" ht="15.75" customHeight="1"/>
    <row r="59008" ht="15.75" customHeight="1"/>
    <row r="59010" ht="15.75" customHeight="1"/>
    <row r="59012" ht="15.75" customHeight="1"/>
    <row r="59014" ht="15.75" customHeight="1"/>
    <row r="59016" ht="15.75" customHeight="1"/>
    <row r="59018" ht="15.75" customHeight="1"/>
    <row r="59020" ht="15.75" customHeight="1"/>
    <row r="59022" ht="15.75" customHeight="1"/>
    <row r="59024" ht="15.75" customHeight="1"/>
    <row r="59026" ht="15.75" customHeight="1"/>
    <row r="59028" ht="15.75" customHeight="1"/>
    <row r="59030" ht="15.75" customHeight="1"/>
    <row r="59032" ht="15.75" customHeight="1"/>
    <row r="59034" ht="15.75" customHeight="1"/>
    <row r="59036" ht="15.75" customHeight="1"/>
    <row r="59038" ht="15.75" customHeight="1"/>
    <row r="59040" ht="15.75" customHeight="1"/>
    <row r="59042" ht="15.75" customHeight="1"/>
    <row r="59044" ht="15.75" customHeight="1"/>
    <row r="59046" ht="15.75" customHeight="1"/>
    <row r="59048" ht="15.75" customHeight="1"/>
    <row r="59050" ht="15.75" customHeight="1"/>
    <row r="59052" ht="15.75" customHeight="1"/>
    <row r="59054" ht="15.75" customHeight="1"/>
    <row r="59056" ht="15.75" customHeight="1"/>
    <row r="59058" ht="15.75" customHeight="1"/>
    <row r="59060" ht="15.75" customHeight="1"/>
    <row r="59062" ht="15.75" customHeight="1"/>
    <row r="59064" ht="15.75" customHeight="1"/>
    <row r="59066" ht="15.75" customHeight="1"/>
    <row r="59068" ht="15.75" customHeight="1"/>
    <row r="59070" ht="15.75" customHeight="1"/>
    <row r="59072" ht="15.75" customHeight="1"/>
    <row r="59074" ht="15.75" customHeight="1"/>
    <row r="59076" ht="15.75" customHeight="1"/>
    <row r="59078" ht="15.75" customHeight="1"/>
    <row r="59080" ht="15.75" customHeight="1"/>
    <row r="59082" ht="15.75" customHeight="1"/>
    <row r="59084" ht="15.75" customHeight="1"/>
    <row r="59086" ht="15.75" customHeight="1"/>
    <row r="59088" ht="15.75" customHeight="1"/>
    <row r="59090" ht="15.75" customHeight="1"/>
    <row r="59092" ht="15.75" customHeight="1"/>
    <row r="59094" ht="15.75" customHeight="1"/>
    <row r="59096" ht="15.75" customHeight="1"/>
    <row r="59098" ht="15.75" customHeight="1"/>
    <row r="59100" ht="15.75" customHeight="1"/>
    <row r="59102" ht="15.75" customHeight="1"/>
    <row r="59104" ht="15.75" customHeight="1"/>
    <row r="59106" ht="15.75" customHeight="1"/>
    <row r="59108" ht="15.75" customHeight="1"/>
    <row r="59110" ht="15.75" customHeight="1"/>
    <row r="59112" ht="15.75" customHeight="1"/>
    <row r="59114" ht="15.75" customHeight="1"/>
    <row r="59116" ht="15.75" customHeight="1"/>
    <row r="59118" ht="15.75" customHeight="1"/>
    <row r="59120" ht="15.75" customHeight="1"/>
    <row r="59122" ht="15.75" customHeight="1"/>
    <row r="59124" ht="15.75" customHeight="1"/>
    <row r="59126" ht="15.75" customHeight="1"/>
    <row r="59128" ht="15.75" customHeight="1"/>
    <row r="59130" ht="15.75" customHeight="1"/>
    <row r="59132" ht="15.75" customHeight="1"/>
    <row r="59134" ht="15.75" customHeight="1"/>
    <row r="59136" ht="15.75" customHeight="1"/>
    <row r="59138" ht="15.75" customHeight="1"/>
    <row r="59140" ht="15.75" customHeight="1"/>
    <row r="59142" ht="15.75" customHeight="1"/>
    <row r="59144" ht="15.75" customHeight="1"/>
    <row r="59146" ht="15.75" customHeight="1"/>
    <row r="59148" ht="15.75" customHeight="1"/>
    <row r="59150" ht="15.75" customHeight="1"/>
    <row r="59152" ht="15.75" customHeight="1"/>
    <row r="59154" ht="15.75" customHeight="1"/>
    <row r="59156" ht="15.75" customHeight="1"/>
    <row r="59158" ht="15.75" customHeight="1"/>
    <row r="59160" ht="15.75" customHeight="1"/>
    <row r="59162" ht="15.75" customHeight="1"/>
    <row r="59164" ht="15.75" customHeight="1"/>
    <row r="59166" ht="15.75" customHeight="1"/>
    <row r="59168" ht="15.75" customHeight="1"/>
    <row r="59170" ht="15.75" customHeight="1"/>
    <row r="59172" ht="15.75" customHeight="1"/>
    <row r="59174" ht="15.75" customHeight="1"/>
    <row r="59176" ht="15.75" customHeight="1"/>
    <row r="59178" ht="15.75" customHeight="1"/>
    <row r="59180" ht="15.75" customHeight="1"/>
    <row r="59182" ht="15.75" customHeight="1"/>
    <row r="59184" ht="15.75" customHeight="1"/>
    <row r="59186" ht="15.75" customHeight="1"/>
    <row r="59188" ht="15.75" customHeight="1"/>
    <row r="59190" ht="15.75" customHeight="1"/>
    <row r="59192" ht="15.75" customHeight="1"/>
    <row r="59194" ht="15.75" customHeight="1"/>
    <row r="59196" ht="15.75" customHeight="1"/>
    <row r="59198" ht="15.75" customHeight="1"/>
    <row r="59200" ht="15.75" customHeight="1"/>
    <row r="59202" ht="15.75" customHeight="1"/>
    <row r="59204" ht="15.75" customHeight="1"/>
    <row r="59206" ht="15.75" customHeight="1"/>
    <row r="59208" ht="15.75" customHeight="1"/>
    <row r="59210" ht="15.75" customHeight="1"/>
    <row r="59212" ht="15.75" customHeight="1"/>
    <row r="59214" ht="15.75" customHeight="1"/>
    <row r="59216" ht="15.75" customHeight="1"/>
    <row r="59218" ht="15.75" customHeight="1"/>
    <row r="59220" ht="15.75" customHeight="1"/>
    <row r="59222" ht="15.75" customHeight="1"/>
    <row r="59224" ht="15.75" customHeight="1"/>
    <row r="59226" ht="15.75" customHeight="1"/>
    <row r="59228" ht="15.75" customHeight="1"/>
    <row r="59230" ht="15.75" customHeight="1"/>
    <row r="59232" ht="15.75" customHeight="1"/>
    <row r="59234" ht="15.75" customHeight="1"/>
    <row r="59236" ht="15.75" customHeight="1"/>
    <row r="59238" ht="15.75" customHeight="1"/>
    <row r="59240" ht="15.75" customHeight="1"/>
    <row r="59242" ht="15.75" customHeight="1"/>
    <row r="59244" ht="15.75" customHeight="1"/>
    <row r="59246" ht="15.75" customHeight="1"/>
    <row r="59248" ht="15.75" customHeight="1"/>
    <row r="59250" ht="15.75" customHeight="1"/>
    <row r="59252" ht="15.75" customHeight="1"/>
    <row r="59254" ht="15.75" customHeight="1"/>
    <row r="59256" ht="15.75" customHeight="1"/>
    <row r="59258" ht="15.75" customHeight="1"/>
    <row r="59260" ht="15.75" customHeight="1"/>
    <row r="59262" ht="15.75" customHeight="1"/>
    <row r="59264" ht="15.75" customHeight="1"/>
    <row r="59266" ht="15.75" customHeight="1"/>
    <row r="59268" ht="15.75" customHeight="1"/>
    <row r="59270" ht="15.75" customHeight="1"/>
    <row r="59272" ht="15.75" customHeight="1"/>
    <row r="59274" ht="15.75" customHeight="1"/>
    <row r="59276" ht="15.75" customHeight="1"/>
    <row r="59278" ht="15.75" customHeight="1"/>
    <row r="59280" ht="15.75" customHeight="1"/>
    <row r="59282" ht="15.75" customHeight="1"/>
    <row r="59284" ht="15.75" customHeight="1"/>
    <row r="59286" ht="15.75" customHeight="1"/>
    <row r="59288" ht="15.75" customHeight="1"/>
    <row r="59290" ht="15.75" customHeight="1"/>
    <row r="59292" ht="15.75" customHeight="1"/>
    <row r="59294" ht="15.75" customHeight="1"/>
    <row r="59296" ht="15.75" customHeight="1"/>
    <row r="59298" ht="15.75" customHeight="1"/>
    <row r="59300" ht="15.75" customHeight="1"/>
    <row r="59302" ht="15.75" customHeight="1"/>
    <row r="59304" ht="15.75" customHeight="1"/>
    <row r="59306" ht="15.75" customHeight="1"/>
    <row r="59308" ht="15.75" customHeight="1"/>
    <row r="59310" ht="15.75" customHeight="1"/>
    <row r="59312" ht="15.75" customHeight="1"/>
    <row r="59314" ht="15.75" customHeight="1"/>
    <row r="59316" ht="15.75" customHeight="1"/>
    <row r="59318" ht="15.75" customHeight="1"/>
    <row r="59320" ht="15.75" customHeight="1"/>
    <row r="59322" ht="15.75" customHeight="1"/>
    <row r="59324" ht="15.75" customHeight="1"/>
    <row r="59326" ht="15.75" customHeight="1"/>
    <row r="59328" ht="15.75" customHeight="1"/>
    <row r="59330" ht="15.75" customHeight="1"/>
    <row r="59332" ht="15.75" customHeight="1"/>
    <row r="59334" ht="15.75" customHeight="1"/>
    <row r="59336" ht="15.75" customHeight="1"/>
    <row r="59338" ht="15.75" customHeight="1"/>
    <row r="59340" ht="15.75" customHeight="1"/>
    <row r="59342" ht="15.75" customHeight="1"/>
    <row r="59344" ht="15.75" customHeight="1"/>
    <row r="59346" ht="15.75" customHeight="1"/>
    <row r="59348" ht="15.75" customHeight="1"/>
    <row r="59350" ht="15.75" customHeight="1"/>
    <row r="59352" ht="15.75" customHeight="1"/>
    <row r="59354" ht="15.75" customHeight="1"/>
    <row r="59356" ht="15.75" customHeight="1"/>
    <row r="59358" ht="15.75" customHeight="1"/>
    <row r="59360" ht="15.75" customHeight="1"/>
    <row r="59362" ht="15.75" customHeight="1"/>
    <row r="59364" ht="15.75" customHeight="1"/>
    <row r="59366" ht="15.75" customHeight="1"/>
    <row r="59368" ht="15.75" customHeight="1"/>
    <row r="59370" ht="15.75" customHeight="1"/>
    <row r="59372" ht="15.75" customHeight="1"/>
    <row r="59374" ht="15.75" customHeight="1"/>
    <row r="59376" ht="15.75" customHeight="1"/>
    <row r="59378" ht="15.75" customHeight="1"/>
    <row r="59380" ht="15.75" customHeight="1"/>
    <row r="59382" ht="15.75" customHeight="1"/>
    <row r="59384" ht="15.75" customHeight="1"/>
    <row r="59386" ht="15.75" customHeight="1"/>
    <row r="59388" ht="15.75" customHeight="1"/>
    <row r="59390" ht="15.75" customHeight="1"/>
    <row r="59392" ht="15.75" customHeight="1"/>
    <row r="59394" ht="15.75" customHeight="1"/>
    <row r="59396" ht="15.75" customHeight="1"/>
    <row r="59398" ht="15.75" customHeight="1"/>
    <row r="59400" ht="15.75" customHeight="1"/>
    <row r="59402" ht="15.75" customHeight="1"/>
    <row r="59404" ht="15.75" customHeight="1"/>
    <row r="59406" ht="15.75" customHeight="1"/>
    <row r="59408" ht="15.75" customHeight="1"/>
    <row r="59410" ht="15.75" customHeight="1"/>
    <row r="59412" ht="15.75" customHeight="1"/>
    <row r="59414" ht="15.75" customHeight="1"/>
    <row r="59416" ht="15.75" customHeight="1"/>
    <row r="59418" ht="15.75" customHeight="1"/>
    <row r="59420" ht="15.75" customHeight="1"/>
    <row r="59422" ht="15.75" customHeight="1"/>
    <row r="59424" ht="15.75" customHeight="1"/>
    <row r="59426" ht="15.75" customHeight="1"/>
    <row r="59428" ht="15.75" customHeight="1"/>
    <row r="59430" ht="15.75" customHeight="1"/>
    <row r="59432" ht="15.75" customHeight="1"/>
    <row r="59434" ht="15.75" customHeight="1"/>
    <row r="59436" ht="15.75" customHeight="1"/>
    <row r="59438" ht="15.75" customHeight="1"/>
    <row r="59440" ht="15.75" customHeight="1"/>
    <row r="59442" ht="15.75" customHeight="1"/>
    <row r="59444" ht="15.75" customHeight="1"/>
    <row r="59446" ht="15.75" customHeight="1"/>
    <row r="59448" ht="15.75" customHeight="1"/>
    <row r="59450" ht="15.75" customHeight="1"/>
    <row r="59452" ht="15.75" customHeight="1"/>
    <row r="59454" ht="15.75" customHeight="1"/>
    <row r="59456" ht="15.75" customHeight="1"/>
    <row r="59458" ht="15.75" customHeight="1"/>
    <row r="59460" ht="15.75" customHeight="1"/>
    <row r="59462" ht="15.75" customHeight="1"/>
    <row r="59464" ht="15.75" customHeight="1"/>
    <row r="59466" ht="15.75" customHeight="1"/>
    <row r="59468" ht="15.75" customHeight="1"/>
    <row r="59470" ht="15.75" customHeight="1"/>
    <row r="59472" ht="15.75" customHeight="1"/>
    <row r="59474" ht="15.75" customHeight="1"/>
    <row r="59476" ht="15.75" customHeight="1"/>
    <row r="59478" ht="15.75" customHeight="1"/>
    <row r="59480" ht="15.75" customHeight="1"/>
    <row r="59482" ht="15.75" customHeight="1"/>
    <row r="59484" ht="15.75" customHeight="1"/>
    <row r="59486" ht="15.75" customHeight="1"/>
    <row r="59488" ht="15.75" customHeight="1"/>
    <row r="59490" ht="15.75" customHeight="1"/>
    <row r="59492" ht="15.75" customHeight="1"/>
    <row r="59494" ht="15.75" customHeight="1"/>
    <row r="59496" ht="15.75" customHeight="1"/>
    <row r="59498" ht="15.75" customHeight="1"/>
    <row r="59500" ht="15.75" customHeight="1"/>
    <row r="59502" ht="15.75" customHeight="1"/>
    <row r="59504" ht="15.75" customHeight="1"/>
    <row r="59506" ht="15.75" customHeight="1"/>
    <row r="59508" ht="15.75" customHeight="1"/>
    <row r="59510" ht="15.75" customHeight="1"/>
    <row r="59512" ht="15.75" customHeight="1"/>
    <row r="59514" ht="15.75" customHeight="1"/>
    <row r="59516" ht="15.75" customHeight="1"/>
    <row r="59518" ht="15.75" customHeight="1"/>
    <row r="59520" ht="15.75" customHeight="1"/>
    <row r="59522" ht="15.75" customHeight="1"/>
    <row r="59524" ht="15.75" customHeight="1"/>
    <row r="59526" ht="15.75" customHeight="1"/>
    <row r="59528" ht="15.75" customHeight="1"/>
    <row r="59530" ht="15.75" customHeight="1"/>
    <row r="59532" ht="15.75" customHeight="1"/>
    <row r="59534" ht="15.75" customHeight="1"/>
    <row r="59536" ht="15.75" customHeight="1"/>
    <row r="59538" ht="15.75" customHeight="1"/>
    <row r="59540" ht="15.75" customHeight="1"/>
    <row r="59542" ht="15.75" customHeight="1"/>
    <row r="59544" ht="15.75" customHeight="1"/>
    <row r="59546" ht="15.75" customHeight="1"/>
    <row r="59548" ht="15.75" customHeight="1"/>
    <row r="59550" ht="15.75" customHeight="1"/>
    <row r="59552" ht="15.75" customHeight="1"/>
    <row r="59554" ht="15.75" customHeight="1"/>
    <row r="59556" ht="15.75" customHeight="1"/>
    <row r="59558" ht="15.75" customHeight="1"/>
    <row r="59560" ht="15.75" customHeight="1"/>
    <row r="59562" ht="15.75" customHeight="1"/>
    <row r="59564" ht="15.75" customHeight="1"/>
    <row r="59566" ht="15.75" customHeight="1"/>
    <row r="59568" ht="15.75" customHeight="1"/>
    <row r="59570" ht="15.75" customHeight="1"/>
    <row r="59572" ht="15.75" customHeight="1"/>
    <row r="59574" ht="15.75" customHeight="1"/>
    <row r="59576" ht="15.75" customHeight="1"/>
    <row r="59578" ht="15.75" customHeight="1"/>
    <row r="59580" ht="15.75" customHeight="1"/>
    <row r="59582" ht="15.75" customHeight="1"/>
    <row r="59584" ht="15.75" customHeight="1"/>
    <row r="59586" ht="15.75" customHeight="1"/>
    <row r="59588" ht="15.75" customHeight="1"/>
    <row r="59590" ht="15.75" customHeight="1"/>
    <row r="59592" ht="15.75" customHeight="1"/>
    <row r="59594" ht="15.75" customHeight="1"/>
    <row r="59596" ht="15.75" customHeight="1"/>
    <row r="59598" ht="15.75" customHeight="1"/>
    <row r="59600" ht="15.75" customHeight="1"/>
    <row r="59602" ht="15.75" customHeight="1"/>
    <row r="59604" ht="15.75" customHeight="1"/>
    <row r="59606" ht="15.75" customHeight="1"/>
    <row r="59608" ht="15.75" customHeight="1"/>
    <row r="59610" ht="15.75" customHeight="1"/>
    <row r="59612" ht="15.75" customHeight="1"/>
    <row r="59614" ht="15.75" customHeight="1"/>
    <row r="59616" ht="15.75" customHeight="1"/>
    <row r="59618" ht="15.75" customHeight="1"/>
    <row r="59620" ht="15.75" customHeight="1"/>
    <row r="59622" ht="15.75" customHeight="1"/>
    <row r="59624" ht="15.75" customHeight="1"/>
    <row r="59626" ht="15.75" customHeight="1"/>
    <row r="59628" ht="15.75" customHeight="1"/>
    <row r="59630" ht="15.75" customHeight="1"/>
    <row r="59632" ht="15.75" customHeight="1"/>
    <row r="59634" ht="15.75" customHeight="1"/>
    <row r="59636" ht="15.75" customHeight="1"/>
    <row r="59638" ht="15.75" customHeight="1"/>
    <row r="59640" ht="15.75" customHeight="1"/>
    <row r="59642" ht="15.75" customHeight="1"/>
    <row r="59644" ht="15.75" customHeight="1"/>
    <row r="59646" ht="15.75" customHeight="1"/>
    <row r="59648" ht="15.75" customHeight="1"/>
    <row r="59650" ht="15.75" customHeight="1"/>
    <row r="59652" ht="15.75" customHeight="1"/>
    <row r="59654" ht="15.75" customHeight="1"/>
    <row r="59656" ht="15.75" customHeight="1"/>
    <row r="59658" ht="15.75" customHeight="1"/>
    <row r="59660" ht="15.75" customHeight="1"/>
    <row r="59662" ht="15.75" customHeight="1"/>
    <row r="59664" ht="15.75" customHeight="1"/>
    <row r="59666" ht="15.75" customHeight="1"/>
    <row r="59668" ht="15.75" customHeight="1"/>
    <row r="59670" ht="15.75" customHeight="1"/>
    <row r="59672" ht="15.75" customHeight="1"/>
    <row r="59674" ht="15.75" customHeight="1"/>
    <row r="59676" ht="15.75" customHeight="1"/>
    <row r="59678" ht="15.75" customHeight="1"/>
    <row r="59680" ht="15.75" customHeight="1"/>
    <row r="59682" ht="15.75" customHeight="1"/>
    <row r="59684" ht="15.75" customHeight="1"/>
    <row r="59686" ht="15.75" customHeight="1"/>
    <row r="59688" ht="15.75" customHeight="1"/>
    <row r="59690" ht="15.75" customHeight="1"/>
    <row r="59692" ht="15.75" customHeight="1"/>
    <row r="59694" ht="15.75" customHeight="1"/>
    <row r="59696" ht="15.75" customHeight="1"/>
    <row r="59698" ht="15.75" customHeight="1"/>
    <row r="59700" ht="15.75" customHeight="1"/>
    <row r="59702" ht="15.75" customHeight="1"/>
    <row r="59704" ht="15.75" customHeight="1"/>
    <row r="59706" ht="15.75" customHeight="1"/>
    <row r="59708" ht="15.75" customHeight="1"/>
    <row r="59710" ht="15.75" customHeight="1"/>
    <row r="59712" ht="15.75" customHeight="1"/>
    <row r="59714" ht="15.75" customHeight="1"/>
    <row r="59716" ht="15.75" customHeight="1"/>
    <row r="59718" ht="15.75" customHeight="1"/>
    <row r="59720" ht="15.75" customHeight="1"/>
    <row r="59722" ht="15.75" customHeight="1"/>
    <row r="59724" ht="15.75" customHeight="1"/>
    <row r="59726" ht="15.75" customHeight="1"/>
    <row r="59728" ht="15.75" customHeight="1"/>
    <row r="59730" ht="15.75" customHeight="1"/>
    <row r="59732" ht="15.75" customHeight="1"/>
    <row r="59734" ht="15.75" customHeight="1"/>
    <row r="59736" ht="15.75" customHeight="1"/>
    <row r="59738" ht="15.75" customHeight="1"/>
    <row r="59740" ht="15.75" customHeight="1"/>
    <row r="59742" ht="15.75" customHeight="1"/>
    <row r="59744" ht="15.75" customHeight="1"/>
    <row r="59746" ht="15.75" customHeight="1"/>
    <row r="59748" ht="15.75" customHeight="1"/>
    <row r="59750" ht="15.75" customHeight="1"/>
    <row r="59752" ht="15.75" customHeight="1"/>
    <row r="59754" ht="15.75" customHeight="1"/>
    <row r="59756" ht="15.75" customHeight="1"/>
    <row r="59758" ht="15.75" customHeight="1"/>
    <row r="59760" ht="15.75" customHeight="1"/>
    <row r="59762" ht="15.75" customHeight="1"/>
    <row r="59764" ht="15.75" customHeight="1"/>
    <row r="59766" ht="15.75" customHeight="1"/>
    <row r="59768" ht="15.75" customHeight="1"/>
    <row r="59770" ht="15.75" customHeight="1"/>
    <row r="59772" ht="15.75" customHeight="1"/>
    <row r="59774" ht="15.75" customHeight="1"/>
    <row r="59776" ht="15.75" customHeight="1"/>
    <row r="59778" ht="15.75" customHeight="1"/>
    <row r="59780" ht="15.75" customHeight="1"/>
    <row r="59782" ht="15.75" customHeight="1"/>
    <row r="59784" ht="15.75" customHeight="1"/>
    <row r="59786" ht="15.75" customHeight="1"/>
    <row r="59788" ht="15.75" customHeight="1"/>
    <row r="59790" ht="15.75" customHeight="1"/>
    <row r="59792" ht="15.75" customHeight="1"/>
    <row r="59794" ht="15.75" customHeight="1"/>
    <row r="59796" ht="15.75" customHeight="1"/>
    <row r="59798" ht="15.75" customHeight="1"/>
    <row r="59800" ht="15.75" customHeight="1"/>
    <row r="59802" ht="15.75" customHeight="1"/>
    <row r="59804" ht="15.75" customHeight="1"/>
    <row r="59806" ht="15.75" customHeight="1"/>
    <row r="59808" ht="15.75" customHeight="1"/>
    <row r="59810" ht="15.75" customHeight="1"/>
    <row r="59812" ht="15.75" customHeight="1"/>
    <row r="59814" ht="15.75" customHeight="1"/>
    <row r="59816" ht="15.75" customHeight="1"/>
    <row r="59818" ht="15.75" customHeight="1"/>
    <row r="59820" ht="15.75" customHeight="1"/>
    <row r="59822" ht="15.75" customHeight="1"/>
    <row r="59824" ht="15.75" customHeight="1"/>
    <row r="59826" ht="15.75" customHeight="1"/>
    <row r="59828" ht="15.75" customHeight="1"/>
    <row r="59830" ht="15.75" customHeight="1"/>
    <row r="59832" ht="15.75" customHeight="1"/>
    <row r="59834" ht="15.75" customHeight="1"/>
    <row r="59836" ht="15.75" customHeight="1"/>
    <row r="59838" ht="15.75" customHeight="1"/>
    <row r="59840" ht="15.75" customHeight="1"/>
    <row r="59842" ht="15.75" customHeight="1"/>
    <row r="59844" ht="15.75" customHeight="1"/>
    <row r="59846" ht="15.75" customHeight="1"/>
    <row r="59848" ht="15.75" customHeight="1"/>
    <row r="59850" ht="15.75" customHeight="1"/>
    <row r="59852" ht="15.75" customHeight="1"/>
    <row r="59854" ht="15.75" customHeight="1"/>
    <row r="59856" ht="15.75" customHeight="1"/>
    <row r="59858" ht="15.75" customHeight="1"/>
    <row r="59860" ht="15.75" customHeight="1"/>
    <row r="59862" ht="15.75" customHeight="1"/>
    <row r="59864" ht="15.75" customHeight="1"/>
    <row r="59866" ht="15.75" customHeight="1"/>
    <row r="59868" ht="15.75" customHeight="1"/>
    <row r="59870" ht="15.75" customHeight="1"/>
    <row r="59872" ht="15.75" customHeight="1"/>
    <row r="59874" ht="15.75" customHeight="1"/>
    <row r="59876" ht="15.75" customHeight="1"/>
    <row r="59878" ht="15.75" customHeight="1"/>
    <row r="59880" ht="15.75" customHeight="1"/>
    <row r="59882" ht="15.75" customHeight="1"/>
    <row r="59884" ht="15.75" customHeight="1"/>
    <row r="59886" ht="15.75" customHeight="1"/>
    <row r="59888" ht="15.75" customHeight="1"/>
    <row r="59890" ht="15.75" customHeight="1"/>
    <row r="59892" ht="15.75" customHeight="1"/>
    <row r="59894" ht="15.75" customHeight="1"/>
    <row r="59896" ht="15.75" customHeight="1"/>
    <row r="59898" ht="15.75" customHeight="1"/>
    <row r="59900" ht="15.75" customHeight="1"/>
    <row r="59902" ht="15.75" customHeight="1"/>
    <row r="59904" ht="15.75" customHeight="1"/>
    <row r="59906" ht="15.75" customHeight="1"/>
    <row r="59908" ht="15.75" customHeight="1"/>
    <row r="59910" ht="15.75" customHeight="1"/>
    <row r="59912" ht="15.75" customHeight="1"/>
    <row r="59914" ht="15.75" customHeight="1"/>
    <row r="59916" ht="15.75" customHeight="1"/>
    <row r="59918" ht="15.75" customHeight="1"/>
    <row r="59920" ht="15.75" customHeight="1"/>
    <row r="59922" ht="15.75" customHeight="1"/>
    <row r="59924" ht="15.75" customHeight="1"/>
    <row r="59926" ht="15.75" customHeight="1"/>
    <row r="59928" ht="15.75" customHeight="1"/>
    <row r="59930" ht="15.75" customHeight="1"/>
    <row r="59932" ht="15.75" customHeight="1"/>
    <row r="59934" ht="15.75" customHeight="1"/>
    <row r="59936" ht="15.75" customHeight="1"/>
    <row r="59938" ht="15.75" customHeight="1"/>
    <row r="59940" ht="15.75" customHeight="1"/>
    <row r="59942" ht="15.75" customHeight="1"/>
    <row r="59944" ht="15.75" customHeight="1"/>
    <row r="59946" ht="15.75" customHeight="1"/>
    <row r="59948" ht="15.75" customHeight="1"/>
    <row r="59950" ht="15.75" customHeight="1"/>
    <row r="59952" ht="15.75" customHeight="1"/>
    <row r="59954" ht="15.75" customHeight="1"/>
    <row r="59956" ht="15.75" customHeight="1"/>
    <row r="59958" ht="15.75" customHeight="1"/>
    <row r="59960" ht="15.75" customHeight="1"/>
    <row r="59962" ht="15.75" customHeight="1"/>
    <row r="59964" ht="15.75" customHeight="1"/>
    <row r="59966" ht="15.75" customHeight="1"/>
    <row r="59968" ht="15.75" customHeight="1"/>
    <row r="59970" ht="15.75" customHeight="1"/>
    <row r="59972" ht="15.75" customHeight="1"/>
    <row r="59974" ht="15.75" customHeight="1"/>
    <row r="59976" ht="15.75" customHeight="1"/>
    <row r="59978" ht="15.75" customHeight="1"/>
    <row r="59980" ht="15.75" customHeight="1"/>
    <row r="59982" ht="15.75" customHeight="1"/>
    <row r="59984" ht="15.75" customHeight="1"/>
    <row r="59986" ht="15.75" customHeight="1"/>
    <row r="59988" ht="15.75" customHeight="1"/>
    <row r="59990" ht="15.75" customHeight="1"/>
    <row r="59992" ht="15.75" customHeight="1"/>
    <row r="59994" ht="15.75" customHeight="1"/>
    <row r="59996" ht="15.75" customHeight="1"/>
    <row r="59998" ht="15.75" customHeight="1"/>
    <row r="60000" ht="15.75" customHeight="1"/>
    <row r="60002" ht="15.75" customHeight="1"/>
    <row r="60004" ht="15.75" customHeight="1"/>
    <row r="60006" ht="15.75" customHeight="1"/>
    <row r="60008" ht="15.75" customHeight="1"/>
    <row r="60010" ht="15.75" customHeight="1"/>
    <row r="60012" ht="15.75" customHeight="1"/>
    <row r="60014" ht="15.75" customHeight="1"/>
    <row r="60016" ht="15.75" customHeight="1"/>
    <row r="60018" ht="15.75" customHeight="1"/>
    <row r="60020" ht="15.75" customHeight="1"/>
    <row r="60022" ht="15.75" customHeight="1"/>
    <row r="60024" ht="15.75" customHeight="1"/>
    <row r="60026" ht="15.75" customHeight="1"/>
    <row r="60028" ht="15.75" customHeight="1"/>
    <row r="60030" ht="15.75" customHeight="1"/>
    <row r="60032" ht="15.75" customHeight="1"/>
    <row r="60034" ht="15.75" customHeight="1"/>
    <row r="60036" ht="15.75" customHeight="1"/>
    <row r="60038" ht="15.75" customHeight="1"/>
    <row r="60040" ht="15.75" customHeight="1"/>
    <row r="60042" ht="15.75" customHeight="1"/>
    <row r="60044" ht="15.75" customHeight="1"/>
    <row r="60046" ht="15.75" customHeight="1"/>
    <row r="60048" ht="15.75" customHeight="1"/>
    <row r="60050" ht="15.75" customHeight="1"/>
    <row r="60052" ht="15.75" customHeight="1"/>
    <row r="60054" ht="15.75" customHeight="1"/>
    <row r="60056" ht="15.75" customHeight="1"/>
    <row r="60058" ht="15.75" customHeight="1"/>
    <row r="60060" ht="15.75" customHeight="1"/>
    <row r="60062" ht="15.75" customHeight="1"/>
    <row r="60064" ht="15.75" customHeight="1"/>
    <row r="60066" ht="15.75" customHeight="1"/>
    <row r="60068" ht="15.75" customHeight="1"/>
    <row r="60070" ht="15.75" customHeight="1"/>
    <row r="60072" ht="15.75" customHeight="1"/>
    <row r="60074" ht="15.75" customHeight="1"/>
    <row r="60076" ht="15.75" customHeight="1"/>
    <row r="60078" ht="15.75" customHeight="1"/>
    <row r="60080" ht="15.75" customHeight="1"/>
    <row r="60082" ht="15.75" customHeight="1"/>
    <row r="60084" ht="15.75" customHeight="1"/>
    <row r="60086" ht="15.75" customHeight="1"/>
    <row r="60088" ht="15.75" customHeight="1"/>
    <row r="60090" ht="15.75" customHeight="1"/>
    <row r="60092" ht="15.75" customHeight="1"/>
    <row r="60094" ht="15.75" customHeight="1"/>
    <row r="60096" ht="15.75" customHeight="1"/>
    <row r="60098" ht="15.75" customHeight="1"/>
    <row r="60100" ht="15.75" customHeight="1"/>
    <row r="60102" ht="15.75" customHeight="1"/>
    <row r="60104" ht="15.75" customHeight="1"/>
    <row r="60106" ht="15.75" customHeight="1"/>
    <row r="60108" ht="15.75" customHeight="1"/>
    <row r="60110" ht="15.75" customHeight="1"/>
    <row r="60112" ht="15.75" customHeight="1"/>
    <row r="60114" ht="15.75" customHeight="1"/>
    <row r="60116" ht="15.75" customHeight="1"/>
    <row r="60118" ht="15.75" customHeight="1"/>
    <row r="60120" ht="15.75" customHeight="1"/>
    <row r="60122" ht="15.75" customHeight="1"/>
    <row r="60124" ht="15.75" customHeight="1"/>
    <row r="60126" ht="15.75" customHeight="1"/>
    <row r="60128" ht="15.75" customHeight="1"/>
    <row r="60130" ht="15.75" customHeight="1"/>
    <row r="60132" ht="15.75" customHeight="1"/>
    <row r="60134" ht="15.75" customHeight="1"/>
    <row r="60136" ht="15.75" customHeight="1"/>
    <row r="60138" ht="15.75" customHeight="1"/>
    <row r="60140" ht="15.75" customHeight="1"/>
    <row r="60142" ht="15.75" customHeight="1"/>
    <row r="60144" ht="15.75" customHeight="1"/>
    <row r="60146" ht="15.75" customHeight="1"/>
    <row r="60148" ht="15.75" customHeight="1"/>
    <row r="60150" ht="15.75" customHeight="1"/>
    <row r="60152" ht="15.75" customHeight="1"/>
    <row r="60154" ht="15.75" customHeight="1"/>
    <row r="60156" ht="15.75" customHeight="1"/>
    <row r="60158" ht="15.75" customHeight="1"/>
    <row r="60160" ht="15.75" customHeight="1"/>
    <row r="60162" ht="15.75" customHeight="1"/>
    <row r="60164" ht="15.75" customHeight="1"/>
    <row r="60166" ht="15.75" customHeight="1"/>
    <row r="60168" ht="15.75" customHeight="1"/>
    <row r="60170" ht="15.75" customHeight="1"/>
    <row r="60172" ht="15.75" customHeight="1"/>
    <row r="60174" ht="15.75" customHeight="1"/>
    <row r="60176" ht="15.75" customHeight="1"/>
    <row r="60178" ht="15.75" customHeight="1"/>
    <row r="60180" ht="15.75" customHeight="1"/>
    <row r="60182" ht="15.75" customHeight="1"/>
    <row r="60184" ht="15.75" customHeight="1"/>
    <row r="60186" ht="15.75" customHeight="1"/>
    <row r="60188" ht="15.75" customHeight="1"/>
    <row r="60190" ht="15.75" customHeight="1"/>
    <row r="60192" ht="15.75" customHeight="1"/>
    <row r="60194" ht="15.75" customHeight="1"/>
    <row r="60196" ht="15.75" customHeight="1"/>
    <row r="60198" ht="15.75" customHeight="1"/>
    <row r="60200" ht="15.75" customHeight="1"/>
    <row r="60202" ht="15.75" customHeight="1"/>
    <row r="60204" ht="15.75" customHeight="1"/>
    <row r="60206" ht="15.75" customHeight="1"/>
    <row r="60208" ht="15.75" customHeight="1"/>
    <row r="60210" ht="15.75" customHeight="1"/>
    <row r="60212" ht="15.75" customHeight="1"/>
    <row r="60214" ht="15.75" customHeight="1"/>
    <row r="60216" ht="15.75" customHeight="1"/>
    <row r="60218" ht="15.75" customHeight="1"/>
    <row r="60220" ht="15.75" customHeight="1"/>
    <row r="60222" ht="15.75" customHeight="1"/>
    <row r="60224" ht="15.75" customHeight="1"/>
    <row r="60226" ht="15.75" customHeight="1"/>
    <row r="60228" ht="15.75" customHeight="1"/>
    <row r="60230" ht="15.75" customHeight="1"/>
    <row r="60232" ht="15.75" customHeight="1"/>
    <row r="60234" ht="15.75" customHeight="1"/>
    <row r="60236" ht="15.75" customHeight="1"/>
    <row r="60238" ht="15.75" customHeight="1"/>
    <row r="60240" ht="15.75" customHeight="1"/>
    <row r="60242" ht="15.75" customHeight="1"/>
    <row r="60244" ht="15.75" customHeight="1"/>
    <row r="60246" ht="15.75" customHeight="1"/>
    <row r="60248" ht="15.75" customHeight="1"/>
    <row r="60250" ht="15.75" customHeight="1"/>
    <row r="60252" ht="15.75" customHeight="1"/>
    <row r="60254" ht="15.75" customHeight="1"/>
    <row r="60256" ht="15.75" customHeight="1"/>
    <row r="60258" ht="15.75" customHeight="1"/>
    <row r="60260" ht="15.75" customHeight="1"/>
    <row r="60262" ht="15.75" customHeight="1"/>
    <row r="60264" ht="15.75" customHeight="1"/>
    <row r="60266" ht="15.75" customHeight="1"/>
    <row r="60268" ht="15.75" customHeight="1"/>
    <row r="60270" ht="15.75" customHeight="1"/>
    <row r="60272" ht="15.75" customHeight="1"/>
    <row r="60274" ht="15.75" customHeight="1"/>
    <row r="60276" ht="15.75" customHeight="1"/>
    <row r="60278" ht="15.75" customHeight="1"/>
    <row r="60280" ht="15.75" customHeight="1"/>
    <row r="60282" ht="15.75" customHeight="1"/>
    <row r="60284" ht="15.75" customHeight="1"/>
    <row r="60286" ht="15.75" customHeight="1"/>
    <row r="60288" ht="15.75" customHeight="1"/>
    <row r="60290" ht="15.75" customHeight="1"/>
    <row r="60292" ht="15.75" customHeight="1"/>
    <row r="60294" ht="15.75" customHeight="1"/>
    <row r="60296" ht="15.75" customHeight="1"/>
    <row r="60298" ht="15.75" customHeight="1"/>
    <row r="60300" ht="15.75" customHeight="1"/>
    <row r="60302" ht="15.75" customHeight="1"/>
    <row r="60304" ht="15.75" customHeight="1"/>
    <row r="60306" ht="15.75" customHeight="1"/>
    <row r="60308" ht="15.75" customHeight="1"/>
    <row r="60310" ht="15.75" customHeight="1"/>
    <row r="60312" ht="15.75" customHeight="1"/>
    <row r="60314" ht="15.75" customHeight="1"/>
    <row r="60316" ht="15.75" customHeight="1"/>
    <row r="60318" ht="15.75" customHeight="1"/>
    <row r="60320" ht="15.75" customHeight="1"/>
    <row r="60322" ht="15.75" customHeight="1"/>
    <row r="60324" ht="15.75" customHeight="1"/>
    <row r="60326" ht="15.75" customHeight="1"/>
    <row r="60328" ht="15.75" customHeight="1"/>
    <row r="60330" ht="15.75" customHeight="1"/>
    <row r="60332" ht="15.75" customHeight="1"/>
    <row r="60334" ht="15.75" customHeight="1"/>
    <row r="60336" ht="15.75" customHeight="1"/>
    <row r="60338" ht="15.75" customHeight="1"/>
    <row r="60340" ht="15.75" customHeight="1"/>
    <row r="60342" ht="15.75" customHeight="1"/>
    <row r="60344" ht="15.75" customHeight="1"/>
    <row r="60346" ht="15.75" customHeight="1"/>
    <row r="60348" ht="15.75" customHeight="1"/>
    <row r="60350" ht="15.75" customHeight="1"/>
    <row r="60352" ht="15.75" customHeight="1"/>
    <row r="60354" ht="15.75" customHeight="1"/>
    <row r="60356" ht="15.75" customHeight="1"/>
    <row r="60358" ht="15.75" customHeight="1"/>
    <row r="60360" ht="15.75" customHeight="1"/>
    <row r="60362" ht="15.75" customHeight="1"/>
    <row r="60364" ht="15.75" customHeight="1"/>
    <row r="60366" ht="15.75" customHeight="1"/>
    <row r="60368" ht="15.75" customHeight="1"/>
    <row r="60370" ht="15.75" customHeight="1"/>
    <row r="60372" ht="15.75" customHeight="1"/>
    <row r="60374" ht="15.75" customHeight="1"/>
    <row r="60376" ht="15.75" customHeight="1"/>
    <row r="60378" ht="15.75" customHeight="1"/>
    <row r="60380" ht="15.75" customHeight="1"/>
    <row r="60382" ht="15.75" customHeight="1"/>
    <row r="60384" ht="15.75" customHeight="1"/>
    <row r="60386" ht="15.75" customHeight="1"/>
    <row r="60388" ht="15.75" customHeight="1"/>
    <row r="60390" ht="15.75" customHeight="1"/>
    <row r="60392" ht="15.75" customHeight="1"/>
    <row r="60394" ht="15.75" customHeight="1"/>
    <row r="60396" ht="15.75" customHeight="1"/>
    <row r="60398" ht="15.75" customHeight="1"/>
    <row r="60400" ht="15.75" customHeight="1"/>
    <row r="60402" ht="15.75" customHeight="1"/>
    <row r="60404" ht="15.75" customHeight="1"/>
    <row r="60406" ht="15.75" customHeight="1"/>
    <row r="60408" ht="15.75" customHeight="1"/>
    <row r="60410" ht="15.75" customHeight="1"/>
    <row r="60412" ht="15.75" customHeight="1"/>
    <row r="60414" ht="15.75" customHeight="1"/>
    <row r="60416" ht="15.75" customHeight="1"/>
    <row r="60418" ht="15.75" customHeight="1"/>
    <row r="60420" ht="15.75" customHeight="1"/>
    <row r="60422" ht="15.75" customHeight="1"/>
    <row r="60424" ht="15.75" customHeight="1"/>
    <row r="60426" ht="15.75" customHeight="1"/>
    <row r="60428" ht="15.75" customHeight="1"/>
    <row r="60430" ht="15.75" customHeight="1"/>
    <row r="60432" ht="15.75" customHeight="1"/>
    <row r="60434" ht="15.75" customHeight="1"/>
    <row r="60436" ht="15.75" customHeight="1"/>
    <row r="60438" ht="15.75" customHeight="1"/>
    <row r="60440" ht="15.75" customHeight="1"/>
    <row r="60442" ht="15.75" customHeight="1"/>
    <row r="60444" ht="15.75" customHeight="1"/>
    <row r="60446" ht="15.75" customHeight="1"/>
    <row r="60448" ht="15.75" customHeight="1"/>
    <row r="60450" ht="15.75" customHeight="1"/>
    <row r="60452" ht="15.75" customHeight="1"/>
    <row r="60454" ht="15.75" customHeight="1"/>
    <row r="60456" ht="15.75" customHeight="1"/>
    <row r="60458" ht="15.75" customHeight="1"/>
    <row r="60460" ht="15.75" customHeight="1"/>
    <row r="60462" ht="15.75" customHeight="1"/>
    <row r="60464" ht="15.75" customHeight="1"/>
    <row r="60466" ht="15.75" customHeight="1"/>
    <row r="60468" ht="15.75" customHeight="1"/>
    <row r="60470" ht="15.75" customHeight="1"/>
    <row r="60472" ht="15.75" customHeight="1"/>
    <row r="60474" ht="15.75" customHeight="1"/>
    <row r="60476" ht="15.75" customHeight="1"/>
    <row r="60478" ht="15.75" customHeight="1"/>
    <row r="60480" ht="15.75" customHeight="1"/>
    <row r="60482" ht="15.75" customHeight="1"/>
    <row r="60484" ht="15.75" customHeight="1"/>
    <row r="60486" ht="15.75" customHeight="1"/>
    <row r="60488" ht="15.75" customHeight="1"/>
    <row r="60490" ht="15.75" customHeight="1"/>
    <row r="60492" ht="15.75" customHeight="1"/>
    <row r="60494" ht="15.75" customHeight="1"/>
    <row r="60496" ht="15.75" customHeight="1"/>
    <row r="60498" ht="15.75" customHeight="1"/>
    <row r="60500" ht="15.75" customHeight="1"/>
    <row r="60502" ht="15.75" customHeight="1"/>
    <row r="60504" ht="15.75" customHeight="1"/>
    <row r="60506" ht="15.75" customHeight="1"/>
    <row r="60508" ht="15.75" customHeight="1"/>
    <row r="60510" ht="15.75" customHeight="1"/>
    <row r="60512" ht="15.75" customHeight="1"/>
    <row r="60514" ht="15.75" customHeight="1"/>
    <row r="60516" ht="15.75" customHeight="1"/>
    <row r="60518" ht="15.75" customHeight="1"/>
    <row r="60520" ht="15.75" customHeight="1"/>
    <row r="60522" ht="15.75" customHeight="1"/>
    <row r="60524" ht="15.75" customHeight="1"/>
    <row r="60526" ht="15.75" customHeight="1"/>
    <row r="60528" ht="15.75" customHeight="1"/>
    <row r="60530" ht="15.75" customHeight="1"/>
    <row r="60532" ht="15.75" customHeight="1"/>
    <row r="60534" ht="15.75" customHeight="1"/>
    <row r="60536" ht="15.75" customHeight="1"/>
    <row r="60538" ht="15.75" customHeight="1"/>
    <row r="60540" ht="15.75" customHeight="1"/>
    <row r="60542" ht="15.75" customHeight="1"/>
    <row r="60544" ht="15.75" customHeight="1"/>
    <row r="60546" ht="15.75" customHeight="1"/>
    <row r="60548" ht="15.75" customHeight="1"/>
    <row r="60550" ht="15.75" customHeight="1"/>
    <row r="60552" ht="15.75" customHeight="1"/>
    <row r="60554" ht="15.75" customHeight="1"/>
    <row r="60556" ht="15.75" customHeight="1"/>
    <row r="60558" ht="15.75" customHeight="1"/>
    <row r="60560" ht="15.75" customHeight="1"/>
    <row r="60562" ht="15.75" customHeight="1"/>
    <row r="60564" ht="15.75" customHeight="1"/>
    <row r="60566" ht="15.75" customHeight="1"/>
    <row r="60568" ht="15.75" customHeight="1"/>
    <row r="60570" ht="15.75" customHeight="1"/>
    <row r="60572" ht="15.75" customHeight="1"/>
    <row r="60574" ht="15.75" customHeight="1"/>
    <row r="60576" ht="15.75" customHeight="1"/>
    <row r="60578" ht="15.75" customHeight="1"/>
    <row r="60580" ht="15.75" customHeight="1"/>
    <row r="60582" ht="15.75" customHeight="1"/>
    <row r="60584" ht="15.75" customHeight="1"/>
    <row r="60586" ht="15.75" customHeight="1"/>
    <row r="60588" ht="15.75" customHeight="1"/>
    <row r="60590" ht="15.75" customHeight="1"/>
    <row r="60592" ht="15.75" customHeight="1"/>
    <row r="60594" ht="15.75" customHeight="1"/>
    <row r="60596" ht="15.75" customHeight="1"/>
    <row r="60598" ht="15.75" customHeight="1"/>
    <row r="60600" ht="15.75" customHeight="1"/>
    <row r="60602" ht="15.75" customHeight="1"/>
    <row r="60604" ht="15.75" customHeight="1"/>
    <row r="60606" ht="15.75" customHeight="1"/>
    <row r="60608" ht="15.75" customHeight="1"/>
    <row r="60610" ht="15.75" customHeight="1"/>
    <row r="60612" ht="15.75" customHeight="1"/>
    <row r="60614" ht="15.75" customHeight="1"/>
    <row r="60616" ht="15.75" customHeight="1"/>
    <row r="60618" ht="15.75" customHeight="1"/>
    <row r="60620" ht="15.75" customHeight="1"/>
    <row r="60622" ht="15.75" customHeight="1"/>
    <row r="60624" ht="15.75" customHeight="1"/>
    <row r="60626" ht="15.75" customHeight="1"/>
    <row r="60628" ht="15.75" customHeight="1"/>
    <row r="60630" ht="15.75" customHeight="1"/>
    <row r="60632" ht="15.75" customHeight="1"/>
    <row r="60634" ht="15.75" customHeight="1"/>
    <row r="60636" ht="15.75" customHeight="1"/>
    <row r="60638" ht="15.75" customHeight="1"/>
    <row r="60640" ht="15.75" customHeight="1"/>
    <row r="60642" ht="15.75" customHeight="1"/>
    <row r="60644" ht="15.75" customHeight="1"/>
    <row r="60646" ht="15.75" customHeight="1"/>
    <row r="60648" ht="15.75" customHeight="1"/>
    <row r="60650" ht="15.75" customHeight="1"/>
    <row r="60652" ht="15.75" customHeight="1"/>
    <row r="60654" ht="15.75" customHeight="1"/>
    <row r="60656" ht="15.75" customHeight="1"/>
    <row r="60658" ht="15.75" customHeight="1"/>
    <row r="60660" ht="15.75" customHeight="1"/>
    <row r="60662" ht="15.75" customHeight="1"/>
    <row r="60664" ht="15.75" customHeight="1"/>
    <row r="60666" ht="15.75" customHeight="1"/>
    <row r="60668" ht="15.75" customHeight="1"/>
    <row r="60670" ht="15.75" customHeight="1"/>
    <row r="60672" ht="15.75" customHeight="1"/>
    <row r="60674" ht="15.75" customHeight="1"/>
    <row r="60676" ht="15.75" customHeight="1"/>
    <row r="60678" ht="15.75" customHeight="1"/>
    <row r="60680" ht="15.75" customHeight="1"/>
    <row r="60682" ht="15.75" customHeight="1"/>
    <row r="60684" ht="15.75" customHeight="1"/>
    <row r="60686" ht="15.75" customHeight="1"/>
    <row r="60688" ht="15.75" customHeight="1"/>
    <row r="60690" ht="15.75" customHeight="1"/>
    <row r="60692" ht="15.75" customHeight="1"/>
    <row r="60694" ht="15.75" customHeight="1"/>
    <row r="60696" ht="15.75" customHeight="1"/>
    <row r="60698" ht="15.75" customHeight="1"/>
    <row r="60700" ht="15.75" customHeight="1"/>
    <row r="60702" ht="15.75" customHeight="1"/>
    <row r="60704" ht="15.75" customHeight="1"/>
    <row r="60706" ht="15.75" customHeight="1"/>
    <row r="60708" ht="15.75" customHeight="1"/>
    <row r="60710" ht="15.75" customHeight="1"/>
    <row r="60712" ht="15.75" customHeight="1"/>
    <row r="60714" ht="15.75" customHeight="1"/>
    <row r="60716" ht="15.75" customHeight="1"/>
    <row r="60718" ht="15.75" customHeight="1"/>
    <row r="60720" ht="15.75" customHeight="1"/>
    <row r="60722" ht="15.75" customHeight="1"/>
    <row r="60724" ht="15.75" customHeight="1"/>
    <row r="60726" ht="15.75" customHeight="1"/>
    <row r="60728" ht="15.75" customHeight="1"/>
    <row r="60730" ht="15.75" customHeight="1"/>
    <row r="60732" ht="15.75" customHeight="1"/>
    <row r="60734" ht="15.75" customHeight="1"/>
    <row r="60736" ht="15.75" customHeight="1"/>
    <row r="60738" ht="15.75" customHeight="1"/>
    <row r="60740" ht="15.75" customHeight="1"/>
    <row r="60742" ht="15.75" customHeight="1"/>
    <row r="60744" ht="15.75" customHeight="1"/>
    <row r="60746" ht="15.75" customHeight="1"/>
    <row r="60748" ht="15.75" customHeight="1"/>
    <row r="60750" ht="15.75" customHeight="1"/>
    <row r="60752" ht="15.75" customHeight="1"/>
    <row r="60754" ht="15.75" customHeight="1"/>
    <row r="60756" ht="15.75" customHeight="1"/>
    <row r="60758" ht="15.75" customHeight="1"/>
    <row r="60760" ht="15.75" customHeight="1"/>
    <row r="60762" ht="15.75" customHeight="1"/>
    <row r="60764" ht="15.75" customHeight="1"/>
    <row r="60766" ht="15.75" customHeight="1"/>
    <row r="60768" ht="15.75" customHeight="1"/>
    <row r="60770" ht="15.75" customHeight="1"/>
    <row r="60772" ht="15.75" customHeight="1"/>
    <row r="60774" ht="15.75" customHeight="1"/>
    <row r="60776" ht="15.75" customHeight="1"/>
    <row r="60778" ht="15.75" customHeight="1"/>
    <row r="60780" ht="15.75" customHeight="1"/>
    <row r="60782" ht="15.75" customHeight="1"/>
    <row r="60784" ht="15.75" customHeight="1"/>
    <row r="60786" ht="15.75" customHeight="1"/>
    <row r="60788" ht="15.75" customHeight="1"/>
    <row r="60790" ht="15.75" customHeight="1"/>
    <row r="60792" ht="15.75" customHeight="1"/>
    <row r="60794" ht="15.75" customHeight="1"/>
    <row r="60796" ht="15.75" customHeight="1"/>
    <row r="60798" ht="15.75" customHeight="1"/>
    <row r="60800" ht="15.75" customHeight="1"/>
    <row r="60802" ht="15.75" customHeight="1"/>
    <row r="60804" ht="15.75" customHeight="1"/>
    <row r="60806" ht="15.75" customHeight="1"/>
    <row r="60808" ht="15.75" customHeight="1"/>
    <row r="60810" ht="15.75" customHeight="1"/>
    <row r="60812" ht="15.75" customHeight="1"/>
    <row r="60814" ht="15.75" customHeight="1"/>
    <row r="60816" ht="15.75" customHeight="1"/>
    <row r="60818" ht="15.75" customHeight="1"/>
    <row r="60820" ht="15.75" customHeight="1"/>
    <row r="60822" ht="15.75" customHeight="1"/>
    <row r="60824" ht="15.75" customHeight="1"/>
    <row r="60826" ht="15.75" customHeight="1"/>
    <row r="60828" ht="15.75" customHeight="1"/>
    <row r="60830" ht="15.75" customHeight="1"/>
    <row r="60832" ht="15.75" customHeight="1"/>
    <row r="60834" ht="15.75" customHeight="1"/>
    <row r="60836" ht="15.75" customHeight="1"/>
    <row r="60838" ht="15.75" customHeight="1"/>
    <row r="60840" ht="15.75" customHeight="1"/>
    <row r="60842" ht="15.75" customHeight="1"/>
    <row r="60844" ht="15.75" customHeight="1"/>
    <row r="60846" ht="15.75" customHeight="1"/>
    <row r="60848" ht="15.75" customHeight="1"/>
    <row r="60850" ht="15.75" customHeight="1"/>
    <row r="60852" ht="15.75" customHeight="1"/>
    <row r="60854" ht="15.75" customHeight="1"/>
    <row r="60856" ht="15.75" customHeight="1"/>
    <row r="60858" ht="15.75" customHeight="1"/>
    <row r="60860" ht="15.75" customHeight="1"/>
    <row r="60862" ht="15.75" customHeight="1"/>
    <row r="60864" ht="15.75" customHeight="1"/>
    <row r="60866" ht="15.75" customHeight="1"/>
    <row r="60868" ht="15.75" customHeight="1"/>
    <row r="60870" ht="15.75" customHeight="1"/>
    <row r="60872" ht="15.75" customHeight="1"/>
    <row r="60874" ht="15.75" customHeight="1"/>
    <row r="60876" ht="15.75" customHeight="1"/>
    <row r="60878" ht="15.75" customHeight="1"/>
    <row r="60880" ht="15.75" customHeight="1"/>
    <row r="60882" ht="15.75" customHeight="1"/>
    <row r="60884" ht="15.75" customHeight="1"/>
    <row r="60886" ht="15.75" customHeight="1"/>
    <row r="60888" ht="15.75" customHeight="1"/>
    <row r="60890" ht="15.75" customHeight="1"/>
    <row r="60892" ht="15.75" customHeight="1"/>
    <row r="60894" ht="15.75" customHeight="1"/>
    <row r="60896" ht="15.75" customHeight="1"/>
    <row r="60898" ht="15.75" customHeight="1"/>
    <row r="60900" ht="15.75" customHeight="1"/>
    <row r="60902" ht="15.75" customHeight="1"/>
    <row r="60904" ht="15.75" customHeight="1"/>
    <row r="60906" ht="15.75" customHeight="1"/>
    <row r="60908" ht="15.75" customHeight="1"/>
    <row r="60910" ht="15.75" customHeight="1"/>
    <row r="60912" ht="15.75" customHeight="1"/>
    <row r="60914" ht="15.75" customHeight="1"/>
    <row r="60916" ht="15.75" customHeight="1"/>
    <row r="60918" ht="15.75" customHeight="1"/>
    <row r="60920" ht="15.75" customHeight="1"/>
    <row r="60922" ht="15.75" customHeight="1"/>
    <row r="60924" ht="15.75" customHeight="1"/>
    <row r="60926" ht="15.75" customHeight="1"/>
    <row r="60928" ht="15.75" customHeight="1"/>
    <row r="60930" ht="15.75" customHeight="1"/>
    <row r="60932" ht="15.75" customHeight="1"/>
    <row r="60934" ht="15.75" customHeight="1"/>
    <row r="60936" ht="15.75" customHeight="1"/>
    <row r="60938" ht="15.75" customHeight="1"/>
    <row r="60940" ht="15.75" customHeight="1"/>
    <row r="60942" ht="15.75" customHeight="1"/>
    <row r="60944" ht="15.75" customHeight="1"/>
    <row r="60946" ht="15.75" customHeight="1"/>
    <row r="60948" ht="15.75" customHeight="1"/>
    <row r="60950" ht="15.75" customHeight="1"/>
    <row r="60952" ht="15.75" customHeight="1"/>
    <row r="60954" ht="15.75" customHeight="1"/>
    <row r="60956" ht="15.75" customHeight="1"/>
    <row r="60958" ht="15.75" customHeight="1"/>
    <row r="60960" ht="15.75" customHeight="1"/>
    <row r="60962" ht="15.75" customHeight="1"/>
    <row r="60964" ht="15.75" customHeight="1"/>
    <row r="60966" ht="15.75" customHeight="1"/>
    <row r="60968" ht="15.75" customHeight="1"/>
    <row r="60970" ht="15.75" customHeight="1"/>
    <row r="60972" ht="15.75" customHeight="1"/>
    <row r="60974" ht="15.75" customHeight="1"/>
    <row r="60976" ht="15.75" customHeight="1"/>
    <row r="60978" ht="15.75" customHeight="1"/>
    <row r="60980" ht="15.75" customHeight="1"/>
    <row r="60982" ht="15.75" customHeight="1"/>
    <row r="60984" ht="15.75" customHeight="1"/>
    <row r="60986" ht="15.75" customHeight="1"/>
    <row r="60988" ht="15.75" customHeight="1"/>
    <row r="60990" ht="15.75" customHeight="1"/>
    <row r="60992" ht="15.75" customHeight="1"/>
    <row r="60994" ht="15.75" customHeight="1"/>
    <row r="60996" ht="15.75" customHeight="1"/>
    <row r="60998" ht="15.75" customHeight="1"/>
    <row r="61000" ht="15.75" customHeight="1"/>
    <row r="61002" ht="15.75" customHeight="1"/>
    <row r="61004" ht="15.75" customHeight="1"/>
    <row r="61006" ht="15.75" customHeight="1"/>
    <row r="61008" ht="15.75" customHeight="1"/>
    <row r="61010" ht="15.75" customHeight="1"/>
    <row r="61012" ht="15.75" customHeight="1"/>
    <row r="61014" ht="15.75" customHeight="1"/>
    <row r="61016" ht="15.75" customHeight="1"/>
    <row r="61018" ht="15.75" customHeight="1"/>
    <row r="61020" ht="15.75" customHeight="1"/>
    <row r="61022" ht="15.75" customHeight="1"/>
    <row r="61024" ht="15.75" customHeight="1"/>
    <row r="61026" ht="15.75" customHeight="1"/>
    <row r="61028" ht="15.75" customHeight="1"/>
    <row r="61030" ht="15.75" customHeight="1"/>
    <row r="61032" ht="15.75" customHeight="1"/>
    <row r="61034" ht="15.75" customHeight="1"/>
    <row r="61036" ht="15.75" customHeight="1"/>
    <row r="61038" ht="15.75" customHeight="1"/>
    <row r="61040" ht="15.75" customHeight="1"/>
    <row r="61042" ht="15.75" customHeight="1"/>
    <row r="61044" ht="15.75" customHeight="1"/>
    <row r="61046" ht="15.75" customHeight="1"/>
    <row r="61048" ht="15.75" customHeight="1"/>
    <row r="61050" ht="15.75" customHeight="1"/>
    <row r="61052" ht="15.75" customHeight="1"/>
    <row r="61054" ht="15.75" customHeight="1"/>
    <row r="61056" ht="15.75" customHeight="1"/>
    <row r="61058" ht="15.75" customHeight="1"/>
    <row r="61060" ht="15.75" customHeight="1"/>
    <row r="61062" ht="15.75" customHeight="1"/>
    <row r="61064" ht="15.75" customHeight="1"/>
    <row r="61066" ht="15.75" customHeight="1"/>
    <row r="61068" ht="15.75" customHeight="1"/>
    <row r="61070" ht="15.75" customHeight="1"/>
    <row r="61072" ht="15.75" customHeight="1"/>
    <row r="61074" ht="15.75" customHeight="1"/>
    <row r="61076" ht="15.75" customHeight="1"/>
    <row r="61078" ht="15.75" customHeight="1"/>
    <row r="61080" ht="15.75" customHeight="1"/>
    <row r="61082" ht="15.75" customHeight="1"/>
    <row r="61084" ht="15.75" customHeight="1"/>
    <row r="61086" ht="15.75" customHeight="1"/>
    <row r="61088" ht="15.75" customHeight="1"/>
    <row r="61090" ht="15.75" customHeight="1"/>
    <row r="61092" ht="15.75" customHeight="1"/>
    <row r="61094" ht="15.75" customHeight="1"/>
    <row r="61096" ht="15.75" customHeight="1"/>
    <row r="61098" ht="15.75" customHeight="1"/>
    <row r="61100" ht="15.75" customHeight="1"/>
    <row r="61102" ht="15.75" customHeight="1"/>
    <row r="61104" ht="15.75" customHeight="1"/>
    <row r="61106" ht="15.75" customHeight="1"/>
    <row r="61108" ht="15.75" customHeight="1"/>
    <row r="61110" ht="15.75" customHeight="1"/>
    <row r="61112" ht="15.75" customHeight="1"/>
    <row r="61114" ht="15.75" customHeight="1"/>
    <row r="61116" ht="15.75" customHeight="1"/>
    <row r="61118" ht="15.75" customHeight="1"/>
    <row r="61120" ht="15.75" customHeight="1"/>
    <row r="61122" ht="15.75" customHeight="1"/>
    <row r="61124" ht="15.75" customHeight="1"/>
    <row r="61126" ht="15.75" customHeight="1"/>
    <row r="61128" ht="15.75" customHeight="1"/>
    <row r="61130" ht="15.75" customHeight="1"/>
    <row r="61132" ht="15.75" customHeight="1"/>
    <row r="61134" ht="15.75" customHeight="1"/>
    <row r="61136" ht="15.75" customHeight="1"/>
    <row r="61138" ht="15.75" customHeight="1"/>
    <row r="61140" ht="15.75" customHeight="1"/>
    <row r="61142" ht="15.75" customHeight="1"/>
    <row r="61144" ht="15.75" customHeight="1"/>
    <row r="61146" ht="15.75" customHeight="1"/>
    <row r="61148" ht="15.75" customHeight="1"/>
    <row r="61150" ht="15.75" customHeight="1"/>
    <row r="61152" ht="15.75" customHeight="1"/>
    <row r="61154" ht="15.75" customHeight="1"/>
    <row r="61156" ht="15.75" customHeight="1"/>
    <row r="61158" ht="15.75" customHeight="1"/>
    <row r="61160" ht="15.75" customHeight="1"/>
    <row r="61162" ht="15.75" customHeight="1"/>
    <row r="61164" ht="15.75" customHeight="1"/>
    <row r="61166" ht="15.75" customHeight="1"/>
    <row r="61168" ht="15.75" customHeight="1"/>
    <row r="61170" ht="15.75" customHeight="1"/>
    <row r="61172" ht="15.75" customHeight="1"/>
    <row r="61174" ht="15.75" customHeight="1"/>
    <row r="61176" ht="15.75" customHeight="1"/>
    <row r="61178" ht="15.75" customHeight="1"/>
    <row r="61180" ht="15.75" customHeight="1"/>
    <row r="61182" ht="15.75" customHeight="1"/>
    <row r="61184" ht="15.75" customHeight="1"/>
    <row r="61186" ht="15.75" customHeight="1"/>
    <row r="61188" ht="15.75" customHeight="1"/>
    <row r="61190" ht="15.75" customHeight="1"/>
    <row r="61192" ht="15.75" customHeight="1"/>
    <row r="61194" ht="15.75" customHeight="1"/>
    <row r="61196" ht="15.75" customHeight="1"/>
    <row r="61198" ht="15.75" customHeight="1"/>
    <row r="61200" ht="15.75" customHeight="1"/>
    <row r="61202" ht="15.75" customHeight="1"/>
    <row r="61204" ht="15.75" customHeight="1"/>
    <row r="61206" ht="15.75" customHeight="1"/>
    <row r="61208" ht="15.75" customHeight="1"/>
    <row r="61210" ht="15.75" customHeight="1"/>
    <row r="61212" ht="15.75" customHeight="1"/>
    <row r="61214" ht="15.75" customHeight="1"/>
    <row r="61216" ht="15.75" customHeight="1"/>
    <row r="61218" ht="15.75" customHeight="1"/>
    <row r="61220" ht="15.75" customHeight="1"/>
    <row r="61222" ht="15.75" customHeight="1"/>
    <row r="61224" ht="15.75" customHeight="1"/>
    <row r="61226" ht="15.75" customHeight="1"/>
    <row r="61228" ht="15.75" customHeight="1"/>
    <row r="61230" ht="15.75" customHeight="1"/>
    <row r="61232" ht="15.75" customHeight="1"/>
    <row r="61234" ht="15.75" customHeight="1"/>
    <row r="61236" ht="15.75" customHeight="1"/>
    <row r="61238" ht="15.75" customHeight="1"/>
    <row r="61240" ht="15.75" customHeight="1"/>
    <row r="61242" ht="15.75" customHeight="1"/>
    <row r="61244" ht="15.75" customHeight="1"/>
    <row r="61246" ht="15.75" customHeight="1"/>
    <row r="61248" ht="15.75" customHeight="1"/>
    <row r="61250" ht="15.75" customHeight="1"/>
    <row r="61252" ht="15.75" customHeight="1"/>
    <row r="61254" ht="15.75" customHeight="1"/>
    <row r="61256" ht="15.75" customHeight="1"/>
    <row r="61258" ht="15.75" customHeight="1"/>
    <row r="61260" ht="15.75" customHeight="1"/>
    <row r="61262" ht="15.75" customHeight="1"/>
    <row r="61264" ht="15.75" customHeight="1"/>
    <row r="61266" ht="15.75" customHeight="1"/>
    <row r="61268" ht="15.75" customHeight="1"/>
    <row r="61270" ht="15.75" customHeight="1"/>
    <row r="61272" ht="15.75" customHeight="1"/>
    <row r="61274" ht="15.75" customHeight="1"/>
    <row r="61276" ht="15.75" customHeight="1"/>
    <row r="61278" ht="15.75" customHeight="1"/>
    <row r="61280" ht="15.75" customHeight="1"/>
    <row r="61282" ht="15.75" customHeight="1"/>
    <row r="61284" ht="15.75" customHeight="1"/>
    <row r="61286" ht="15.75" customHeight="1"/>
    <row r="61288" ht="15.75" customHeight="1"/>
    <row r="61290" ht="15.75" customHeight="1"/>
    <row r="61292" ht="15.75" customHeight="1"/>
    <row r="61294" ht="15.75" customHeight="1"/>
    <row r="61296" ht="15.75" customHeight="1"/>
    <row r="61298" ht="15.75" customHeight="1"/>
    <row r="61300" ht="15.75" customHeight="1"/>
    <row r="61302" ht="15.75" customHeight="1"/>
    <row r="61304" ht="15.75" customHeight="1"/>
    <row r="61306" ht="15.75" customHeight="1"/>
    <row r="61308" ht="15.75" customHeight="1"/>
    <row r="61310" ht="15.75" customHeight="1"/>
    <row r="61312" ht="15.75" customHeight="1"/>
    <row r="61314" ht="15.75" customHeight="1"/>
    <row r="61316" ht="15.75" customHeight="1"/>
    <row r="61318" ht="15.75" customHeight="1"/>
    <row r="61320" ht="15.75" customHeight="1"/>
    <row r="61322" ht="15.75" customHeight="1"/>
    <row r="61324" ht="15.75" customHeight="1"/>
    <row r="61326" ht="15.75" customHeight="1"/>
    <row r="61328" ht="15.75" customHeight="1"/>
    <row r="61330" ht="15.75" customHeight="1"/>
    <row r="61332" ht="15.75" customHeight="1"/>
    <row r="61334" ht="15.75" customHeight="1"/>
    <row r="61336" ht="15.75" customHeight="1"/>
    <row r="61338" ht="15.75" customHeight="1"/>
    <row r="61340" ht="15.75" customHeight="1"/>
    <row r="61342" ht="15.75" customHeight="1"/>
    <row r="61344" ht="15.75" customHeight="1"/>
    <row r="61346" ht="15.75" customHeight="1"/>
    <row r="61348" ht="15.75" customHeight="1"/>
    <row r="61350" ht="15.75" customHeight="1"/>
    <row r="61352" ht="15.75" customHeight="1"/>
    <row r="61354" ht="15.75" customHeight="1"/>
    <row r="61356" ht="15.75" customHeight="1"/>
    <row r="61358" ht="15.75" customHeight="1"/>
    <row r="61360" ht="15.75" customHeight="1"/>
    <row r="61362" ht="15.75" customHeight="1"/>
    <row r="61364" ht="15.75" customHeight="1"/>
    <row r="61366" ht="15.75" customHeight="1"/>
    <row r="61368" ht="15.75" customHeight="1"/>
    <row r="61370" ht="15.75" customHeight="1"/>
    <row r="61372" ht="15.75" customHeight="1"/>
    <row r="61374" ht="15.75" customHeight="1"/>
    <row r="61376" ht="15.75" customHeight="1"/>
    <row r="61378" ht="15.75" customHeight="1"/>
    <row r="61380" ht="15.75" customHeight="1"/>
    <row r="61382" ht="15.75" customHeight="1"/>
    <row r="61384" ht="15.75" customHeight="1"/>
    <row r="61386" ht="15.75" customHeight="1"/>
    <row r="61388" ht="15.75" customHeight="1"/>
    <row r="61390" ht="15.75" customHeight="1"/>
    <row r="61392" ht="15.75" customHeight="1"/>
    <row r="61394" ht="15.75" customHeight="1"/>
    <row r="61396" ht="15.75" customHeight="1"/>
    <row r="61398" ht="15.75" customHeight="1"/>
    <row r="61400" ht="15.75" customHeight="1"/>
    <row r="61402" ht="15.75" customHeight="1"/>
    <row r="61404" ht="15.75" customHeight="1"/>
    <row r="61406" ht="15.75" customHeight="1"/>
    <row r="61408" ht="15.75" customHeight="1"/>
    <row r="61410" ht="15.75" customHeight="1"/>
    <row r="61412" ht="15.75" customHeight="1"/>
    <row r="61414" ht="15.75" customHeight="1"/>
    <row r="61416" ht="15.75" customHeight="1"/>
    <row r="61418" ht="15.75" customHeight="1"/>
    <row r="61420" ht="15.75" customHeight="1"/>
    <row r="61422" ht="15.75" customHeight="1"/>
    <row r="61424" ht="15.75" customHeight="1"/>
    <row r="61426" ht="15.75" customHeight="1"/>
    <row r="61428" ht="15.75" customHeight="1"/>
    <row r="61430" ht="15.75" customHeight="1"/>
    <row r="61432" ht="15.75" customHeight="1"/>
    <row r="61434" ht="15.75" customHeight="1"/>
    <row r="61436" ht="15.75" customHeight="1"/>
    <row r="61438" ht="15.75" customHeight="1"/>
    <row r="61440" ht="15.75" customHeight="1"/>
    <row r="61442" ht="15.75" customHeight="1"/>
    <row r="61444" ht="15.75" customHeight="1"/>
    <row r="61446" ht="15.75" customHeight="1"/>
    <row r="61448" ht="15.75" customHeight="1"/>
    <row r="61450" ht="15.75" customHeight="1"/>
    <row r="61452" ht="15.75" customHeight="1"/>
    <row r="61454" ht="15.75" customHeight="1"/>
    <row r="61456" ht="15.75" customHeight="1"/>
    <row r="61458" ht="15.75" customHeight="1"/>
    <row r="61460" ht="15.75" customHeight="1"/>
    <row r="61462" ht="15.75" customHeight="1"/>
    <row r="61464" ht="15.75" customHeight="1"/>
    <row r="61466" ht="15.75" customHeight="1"/>
    <row r="61468" ht="15.75" customHeight="1"/>
    <row r="61470" ht="15.75" customHeight="1"/>
    <row r="61472" ht="15.75" customHeight="1"/>
    <row r="61474" ht="15.75" customHeight="1"/>
    <row r="61476" ht="15.75" customHeight="1"/>
    <row r="61478" ht="15.75" customHeight="1"/>
    <row r="61480" ht="15.75" customHeight="1"/>
    <row r="61482" ht="15.75" customHeight="1"/>
    <row r="61484" ht="15.75" customHeight="1"/>
    <row r="61486" ht="15.75" customHeight="1"/>
    <row r="61488" ht="15.75" customHeight="1"/>
    <row r="61490" ht="15.75" customHeight="1"/>
    <row r="61492" ht="15.75" customHeight="1"/>
    <row r="61494" ht="15.75" customHeight="1"/>
    <row r="61496" ht="15.75" customHeight="1"/>
    <row r="61498" ht="15.75" customHeight="1"/>
    <row r="61500" ht="15.75" customHeight="1"/>
    <row r="61502" ht="15.75" customHeight="1"/>
    <row r="61504" ht="15.75" customHeight="1"/>
    <row r="61506" ht="15.75" customHeight="1"/>
    <row r="61508" ht="15.75" customHeight="1"/>
    <row r="61510" ht="15.75" customHeight="1"/>
    <row r="61512" ht="15.75" customHeight="1"/>
    <row r="61514" ht="15.75" customHeight="1"/>
    <row r="61516" ht="15.75" customHeight="1"/>
    <row r="61518" ht="15.75" customHeight="1"/>
    <row r="61520" ht="15.75" customHeight="1"/>
    <row r="61522" ht="15.75" customHeight="1"/>
    <row r="61524" ht="15.75" customHeight="1"/>
    <row r="61526" ht="15.75" customHeight="1"/>
    <row r="61528" ht="15.75" customHeight="1"/>
    <row r="61530" ht="15.75" customHeight="1"/>
    <row r="61532" ht="15.75" customHeight="1"/>
    <row r="61534" ht="15.75" customHeight="1"/>
    <row r="61536" ht="15.75" customHeight="1"/>
    <row r="61538" ht="15.75" customHeight="1"/>
    <row r="61540" ht="15.75" customHeight="1"/>
    <row r="61542" ht="15.75" customHeight="1"/>
    <row r="61544" ht="15.75" customHeight="1"/>
    <row r="61546" ht="15.75" customHeight="1"/>
    <row r="61548" ht="15.75" customHeight="1"/>
    <row r="61550" ht="15.75" customHeight="1"/>
    <row r="61552" ht="15.75" customHeight="1"/>
    <row r="61554" ht="15.75" customHeight="1"/>
    <row r="61556" ht="15.75" customHeight="1"/>
    <row r="61558" ht="15.75" customHeight="1"/>
    <row r="61560" ht="15.75" customHeight="1"/>
    <row r="61562" ht="15.75" customHeight="1"/>
    <row r="61564" ht="15.75" customHeight="1"/>
    <row r="61566" ht="15.75" customHeight="1"/>
    <row r="61568" ht="15.75" customHeight="1"/>
    <row r="61570" ht="15.75" customHeight="1"/>
    <row r="61572" ht="15.75" customHeight="1"/>
    <row r="61574" ht="15.75" customHeight="1"/>
    <row r="61576" ht="15.75" customHeight="1"/>
    <row r="61578" ht="15.75" customHeight="1"/>
    <row r="61580" ht="15.75" customHeight="1"/>
    <row r="61582" ht="15.75" customHeight="1"/>
    <row r="61584" ht="15.75" customHeight="1"/>
    <row r="61586" ht="15.75" customHeight="1"/>
    <row r="61588" ht="15.75" customHeight="1"/>
    <row r="61590" ht="15.75" customHeight="1"/>
    <row r="61592" ht="15.75" customHeight="1"/>
    <row r="61594" ht="15.75" customHeight="1"/>
    <row r="61596" ht="15.75" customHeight="1"/>
    <row r="61598" ht="15.75" customHeight="1"/>
    <row r="61600" ht="15.75" customHeight="1"/>
    <row r="61602" ht="15.75" customHeight="1"/>
    <row r="61604" ht="15.75" customHeight="1"/>
    <row r="61606" ht="15.75" customHeight="1"/>
    <row r="61608" ht="15.75" customHeight="1"/>
    <row r="61610" ht="15.75" customHeight="1"/>
    <row r="61612" ht="15.75" customHeight="1"/>
    <row r="61614" ht="15.75" customHeight="1"/>
    <row r="61616" ht="15.75" customHeight="1"/>
    <row r="61618" ht="15.75" customHeight="1"/>
    <row r="61620" ht="15.75" customHeight="1"/>
    <row r="61622" ht="15.75" customHeight="1"/>
    <row r="61624" ht="15.75" customHeight="1"/>
    <row r="61626" ht="15.75" customHeight="1"/>
    <row r="61628" ht="15.75" customHeight="1"/>
    <row r="61630" ht="15.75" customHeight="1"/>
    <row r="61632" ht="15.75" customHeight="1"/>
    <row r="61634" ht="15.75" customHeight="1"/>
    <row r="61636" ht="15.75" customHeight="1"/>
    <row r="61638" ht="15.75" customHeight="1"/>
    <row r="61640" ht="15.75" customHeight="1"/>
    <row r="61642" ht="15.75" customHeight="1"/>
    <row r="61644" ht="15.75" customHeight="1"/>
    <row r="61646" ht="15.75" customHeight="1"/>
    <row r="61648" ht="15.75" customHeight="1"/>
    <row r="61650" ht="15.75" customHeight="1"/>
    <row r="61652" ht="15.75" customHeight="1"/>
    <row r="61654" ht="15.75" customHeight="1"/>
    <row r="61656" ht="15.75" customHeight="1"/>
    <row r="61658" ht="15.75" customHeight="1"/>
    <row r="61660" ht="15.75" customHeight="1"/>
    <row r="61662" ht="15.75" customHeight="1"/>
    <row r="61664" ht="15.75" customHeight="1"/>
    <row r="61666" ht="15.75" customHeight="1"/>
    <row r="61668" ht="15.75" customHeight="1"/>
    <row r="61670" ht="15.75" customHeight="1"/>
    <row r="61672" ht="15.75" customHeight="1"/>
    <row r="61674" ht="15.75" customHeight="1"/>
    <row r="61676" ht="15.75" customHeight="1"/>
    <row r="61678" ht="15.75" customHeight="1"/>
    <row r="61680" ht="15.75" customHeight="1"/>
    <row r="61682" ht="15.75" customHeight="1"/>
    <row r="61684" ht="15.75" customHeight="1"/>
    <row r="61686" ht="15.75" customHeight="1"/>
    <row r="61688" ht="15.75" customHeight="1"/>
    <row r="61690" ht="15.75" customHeight="1"/>
    <row r="61692" ht="15.75" customHeight="1"/>
    <row r="61694" ht="15.75" customHeight="1"/>
    <row r="61696" ht="15.75" customHeight="1"/>
    <row r="61698" ht="15.75" customHeight="1"/>
    <row r="61700" ht="15.75" customHeight="1"/>
    <row r="61702" ht="15.75" customHeight="1"/>
    <row r="61704" ht="15.75" customHeight="1"/>
    <row r="61706" ht="15.75" customHeight="1"/>
    <row r="61708" ht="15.75" customHeight="1"/>
    <row r="61710" ht="15.75" customHeight="1"/>
    <row r="61712" ht="15.75" customHeight="1"/>
    <row r="61714" ht="15.75" customHeight="1"/>
    <row r="61716" ht="15.75" customHeight="1"/>
    <row r="61718" ht="15.75" customHeight="1"/>
    <row r="61720" ht="15.75" customHeight="1"/>
    <row r="61722" ht="15.75" customHeight="1"/>
    <row r="61724" ht="15.75" customHeight="1"/>
    <row r="61726" ht="15.75" customHeight="1"/>
    <row r="61728" ht="15.75" customHeight="1"/>
    <row r="61730" ht="15.75" customHeight="1"/>
    <row r="61732" ht="15.75" customHeight="1"/>
    <row r="61734" ht="15.75" customHeight="1"/>
    <row r="61736" ht="15.75" customHeight="1"/>
    <row r="61738" ht="15.75" customHeight="1"/>
    <row r="61740" ht="15.75" customHeight="1"/>
    <row r="61742" ht="15.75" customHeight="1"/>
    <row r="61744" ht="15.75" customHeight="1"/>
    <row r="61746" ht="15.75" customHeight="1"/>
    <row r="61748" ht="15.75" customHeight="1"/>
    <row r="61750" ht="15.75" customHeight="1"/>
    <row r="61752" ht="15.75" customHeight="1"/>
    <row r="61754" ht="15.75" customHeight="1"/>
    <row r="61756" ht="15.75" customHeight="1"/>
    <row r="61758" ht="15.75" customHeight="1"/>
    <row r="61760" ht="15.75" customHeight="1"/>
    <row r="61762" ht="15.75" customHeight="1"/>
    <row r="61764" ht="15.75" customHeight="1"/>
    <row r="61766" ht="15.75" customHeight="1"/>
    <row r="61768" ht="15.75" customHeight="1"/>
    <row r="61770" ht="15.75" customHeight="1"/>
    <row r="61772" ht="15.75" customHeight="1"/>
    <row r="61774" ht="15.75" customHeight="1"/>
    <row r="61776" ht="15.75" customHeight="1"/>
    <row r="61778" ht="15.75" customHeight="1"/>
    <row r="61780" ht="15.75" customHeight="1"/>
    <row r="61782" ht="15.75" customHeight="1"/>
    <row r="61784" ht="15.75" customHeight="1"/>
    <row r="61786" ht="15.75" customHeight="1"/>
    <row r="61788" ht="15.75" customHeight="1"/>
    <row r="61790" ht="15.75" customHeight="1"/>
    <row r="61792" ht="15.75" customHeight="1"/>
    <row r="61794" ht="15.75" customHeight="1"/>
    <row r="61796" ht="15.75" customHeight="1"/>
    <row r="61798" ht="15.75" customHeight="1"/>
    <row r="61800" ht="15.75" customHeight="1"/>
    <row r="61802" ht="15.75" customHeight="1"/>
    <row r="61804" ht="15.75" customHeight="1"/>
    <row r="61806" ht="15.75" customHeight="1"/>
    <row r="61808" ht="15.75" customHeight="1"/>
    <row r="61810" ht="15.75" customHeight="1"/>
    <row r="61812" ht="15.75" customHeight="1"/>
    <row r="61814" ht="15.75" customHeight="1"/>
    <row r="61816" ht="15.75" customHeight="1"/>
    <row r="61818" ht="15.75" customHeight="1"/>
    <row r="61820" ht="15.75" customHeight="1"/>
    <row r="61822" ht="15.75" customHeight="1"/>
    <row r="61824" ht="15.75" customHeight="1"/>
    <row r="61826" ht="15.75" customHeight="1"/>
    <row r="61828" ht="15.75" customHeight="1"/>
    <row r="61830" ht="15.75" customHeight="1"/>
    <row r="61832" ht="15.75" customHeight="1"/>
    <row r="61834" ht="15.75" customHeight="1"/>
    <row r="61836" ht="15.75" customHeight="1"/>
    <row r="61838" ht="15.75" customHeight="1"/>
    <row r="61840" ht="15.75" customHeight="1"/>
    <row r="61842" ht="15.75" customHeight="1"/>
    <row r="61844" ht="15.75" customHeight="1"/>
    <row r="61846" ht="15.75" customHeight="1"/>
    <row r="61848" ht="15.75" customHeight="1"/>
    <row r="61850" ht="15.75" customHeight="1"/>
    <row r="61852" ht="15.75" customHeight="1"/>
    <row r="61854" ht="15.75" customHeight="1"/>
    <row r="61856" ht="15.75" customHeight="1"/>
    <row r="61858" ht="15.75" customHeight="1"/>
    <row r="61860" ht="15.75" customHeight="1"/>
    <row r="61862" ht="15.75" customHeight="1"/>
    <row r="61864" ht="15.75" customHeight="1"/>
    <row r="61866" ht="15.75" customHeight="1"/>
    <row r="61868" ht="15.75" customHeight="1"/>
    <row r="61870" ht="15.75" customHeight="1"/>
    <row r="61872" ht="15.75" customHeight="1"/>
    <row r="61874" ht="15.75" customHeight="1"/>
    <row r="61876" ht="15.75" customHeight="1"/>
    <row r="61878" ht="15.75" customHeight="1"/>
    <row r="61880" ht="15.75" customHeight="1"/>
    <row r="61882" ht="15.75" customHeight="1"/>
    <row r="61884" ht="15.75" customHeight="1"/>
    <row r="61886" ht="15.75" customHeight="1"/>
    <row r="61888" ht="15.75" customHeight="1"/>
    <row r="61890" ht="15.75" customHeight="1"/>
    <row r="61892" ht="15.75" customHeight="1"/>
    <row r="61894" ht="15.75" customHeight="1"/>
    <row r="61896" ht="15.75" customHeight="1"/>
    <row r="61898" ht="15.75" customHeight="1"/>
    <row r="61900" ht="15.75" customHeight="1"/>
    <row r="61902" ht="15.75" customHeight="1"/>
    <row r="61904" ht="15.75" customHeight="1"/>
    <row r="61906" ht="15.75" customHeight="1"/>
    <row r="61908" ht="15.75" customHeight="1"/>
    <row r="61910" ht="15.75" customHeight="1"/>
    <row r="61912" ht="15.75" customHeight="1"/>
    <row r="61914" ht="15.75" customHeight="1"/>
    <row r="61916" ht="15.75" customHeight="1"/>
    <row r="61918" ht="15.75" customHeight="1"/>
    <row r="61920" ht="15.75" customHeight="1"/>
    <row r="61922" ht="15.75" customHeight="1"/>
    <row r="61924" ht="15.75" customHeight="1"/>
    <row r="61926" ht="15.75" customHeight="1"/>
    <row r="61928" ht="15.75" customHeight="1"/>
    <row r="61930" ht="15.75" customHeight="1"/>
    <row r="61932" ht="15.75" customHeight="1"/>
    <row r="61934" ht="15.75" customHeight="1"/>
    <row r="61936" ht="15.75" customHeight="1"/>
    <row r="61938" ht="15.75" customHeight="1"/>
    <row r="61940" ht="15.75" customHeight="1"/>
    <row r="61942" ht="15.75" customHeight="1"/>
    <row r="61944" ht="15.75" customHeight="1"/>
    <row r="61946" ht="15.75" customHeight="1"/>
    <row r="61948" ht="15.75" customHeight="1"/>
    <row r="61950" ht="15.75" customHeight="1"/>
    <row r="61952" ht="15.75" customHeight="1"/>
    <row r="61954" ht="15.75" customHeight="1"/>
    <row r="61956" ht="15.75" customHeight="1"/>
    <row r="61958" ht="15.75" customHeight="1"/>
    <row r="61960" ht="15.75" customHeight="1"/>
    <row r="61962" ht="15.75" customHeight="1"/>
    <row r="61964" ht="15.75" customHeight="1"/>
    <row r="61966" ht="15.75" customHeight="1"/>
    <row r="61968" ht="15.75" customHeight="1"/>
    <row r="61970" ht="15.75" customHeight="1"/>
    <row r="61972" ht="15.75" customHeight="1"/>
    <row r="61974" ht="15.75" customHeight="1"/>
    <row r="61976" ht="15.75" customHeight="1"/>
    <row r="61978" ht="15.75" customHeight="1"/>
    <row r="61980" ht="15.75" customHeight="1"/>
    <row r="61982" ht="15.75" customHeight="1"/>
    <row r="61984" ht="15.75" customHeight="1"/>
    <row r="61986" ht="15.75" customHeight="1"/>
    <row r="61988" ht="15.75" customHeight="1"/>
    <row r="61990" ht="15.75" customHeight="1"/>
    <row r="61992" ht="15.75" customHeight="1"/>
    <row r="61994" ht="15.75" customHeight="1"/>
    <row r="61996" ht="15.75" customHeight="1"/>
    <row r="61998" ht="15.75" customHeight="1"/>
    <row r="62000" ht="15.75" customHeight="1"/>
    <row r="62002" ht="15.75" customHeight="1"/>
    <row r="62004" ht="15.75" customHeight="1"/>
    <row r="62006" ht="15.75" customHeight="1"/>
    <row r="62008" ht="15.75" customHeight="1"/>
    <row r="62010" ht="15.75" customHeight="1"/>
    <row r="62012" ht="15.75" customHeight="1"/>
    <row r="62014" ht="15.75" customHeight="1"/>
    <row r="62016" ht="15.75" customHeight="1"/>
    <row r="62018" ht="15.75" customHeight="1"/>
    <row r="62020" ht="15.75" customHeight="1"/>
    <row r="62022" ht="15.75" customHeight="1"/>
    <row r="62024" ht="15.75" customHeight="1"/>
    <row r="62026" ht="15.75" customHeight="1"/>
    <row r="62028" ht="15.75" customHeight="1"/>
    <row r="62030" ht="15.75" customHeight="1"/>
    <row r="62032" ht="15.75" customHeight="1"/>
    <row r="62034" ht="15.75" customHeight="1"/>
    <row r="62036" ht="15.75" customHeight="1"/>
    <row r="62038" ht="15.75" customHeight="1"/>
    <row r="62040" ht="15.75" customHeight="1"/>
    <row r="62042" ht="15.75" customHeight="1"/>
    <row r="62044" ht="15.75" customHeight="1"/>
    <row r="62046" ht="15.75" customHeight="1"/>
    <row r="62048" ht="15.75" customHeight="1"/>
    <row r="62050" ht="15.75" customHeight="1"/>
    <row r="62052" ht="15.75" customHeight="1"/>
    <row r="62054" ht="15.75" customHeight="1"/>
    <row r="62056" ht="15.75" customHeight="1"/>
    <row r="62058" ht="15.75" customHeight="1"/>
    <row r="62060" ht="15.75" customHeight="1"/>
    <row r="62062" ht="15.75" customHeight="1"/>
    <row r="62064" ht="15.75" customHeight="1"/>
    <row r="62066" ht="15.75" customHeight="1"/>
    <row r="62068" ht="15.75" customHeight="1"/>
    <row r="62070" ht="15.75" customHeight="1"/>
    <row r="62072" ht="15.75" customHeight="1"/>
    <row r="62074" ht="15.75" customHeight="1"/>
    <row r="62076" ht="15.75" customHeight="1"/>
    <row r="62078" ht="15.75" customHeight="1"/>
    <row r="62080" ht="15.75" customHeight="1"/>
    <row r="62082" ht="15.75" customHeight="1"/>
    <row r="62084" ht="15.75" customHeight="1"/>
    <row r="62086" ht="15.75" customHeight="1"/>
    <row r="62088" ht="15.75" customHeight="1"/>
    <row r="62090" ht="15.75" customHeight="1"/>
    <row r="62092" ht="15.75" customHeight="1"/>
    <row r="62094" ht="15.75" customHeight="1"/>
    <row r="62096" ht="15.75" customHeight="1"/>
    <row r="62098" ht="15.75" customHeight="1"/>
    <row r="62100" ht="15.75" customHeight="1"/>
    <row r="62102" ht="15.75" customHeight="1"/>
    <row r="62104" ht="15.75" customHeight="1"/>
    <row r="62106" ht="15.75" customHeight="1"/>
    <row r="62108" ht="15.75" customHeight="1"/>
    <row r="62110" ht="15.75" customHeight="1"/>
    <row r="62112" ht="15.75" customHeight="1"/>
    <row r="62114" ht="15.75" customHeight="1"/>
    <row r="62116" ht="15.75" customHeight="1"/>
    <row r="62118" ht="15.75" customHeight="1"/>
    <row r="62120" ht="15.75" customHeight="1"/>
    <row r="62122" ht="15.75" customHeight="1"/>
    <row r="62124" ht="15.75" customHeight="1"/>
    <row r="62126" ht="15.75" customHeight="1"/>
    <row r="62128" ht="15.75" customHeight="1"/>
    <row r="62130" ht="15.75" customHeight="1"/>
    <row r="62132" ht="15.75" customHeight="1"/>
    <row r="62134" ht="15.75" customHeight="1"/>
    <row r="62136" ht="15.75" customHeight="1"/>
    <row r="62138" ht="15.75" customHeight="1"/>
    <row r="62140" ht="15.75" customHeight="1"/>
    <row r="62142" ht="15.75" customHeight="1"/>
    <row r="62144" ht="15.75" customHeight="1"/>
    <row r="62146" ht="15.75" customHeight="1"/>
    <row r="62148" ht="15.75" customHeight="1"/>
    <row r="62150" ht="15.75" customHeight="1"/>
    <row r="62152" ht="15.75" customHeight="1"/>
    <row r="62154" ht="15.75" customHeight="1"/>
    <row r="62156" ht="15.75" customHeight="1"/>
    <row r="62158" ht="15.75" customHeight="1"/>
    <row r="62160" ht="15.75" customHeight="1"/>
    <row r="62162" ht="15.75" customHeight="1"/>
    <row r="62164" ht="15.75" customHeight="1"/>
    <row r="62166" ht="15.75" customHeight="1"/>
    <row r="62168" ht="15.75" customHeight="1"/>
    <row r="62170" ht="15.75" customHeight="1"/>
    <row r="62172" ht="15.75" customHeight="1"/>
    <row r="62174" ht="15.75" customHeight="1"/>
    <row r="62176" ht="15.75" customHeight="1"/>
    <row r="62178" ht="15.75" customHeight="1"/>
    <row r="62180" ht="15.75" customHeight="1"/>
    <row r="62182" ht="15.75" customHeight="1"/>
    <row r="62184" ht="15.75" customHeight="1"/>
    <row r="62186" ht="15.75" customHeight="1"/>
    <row r="62188" ht="15.75" customHeight="1"/>
    <row r="62190" ht="15.75" customHeight="1"/>
    <row r="62192" ht="15.75" customHeight="1"/>
    <row r="62194" ht="15.75" customHeight="1"/>
    <row r="62196" ht="15.75" customHeight="1"/>
    <row r="62198" ht="15.75" customHeight="1"/>
    <row r="62200" ht="15.75" customHeight="1"/>
    <row r="62202" ht="15.75" customHeight="1"/>
    <row r="62204" ht="15.75" customHeight="1"/>
    <row r="62206" ht="15.75" customHeight="1"/>
    <row r="62208" ht="15.75" customHeight="1"/>
    <row r="62210" ht="15.75" customHeight="1"/>
    <row r="62212" ht="15.75" customHeight="1"/>
    <row r="62214" ht="15.75" customHeight="1"/>
    <row r="62216" ht="15.75" customHeight="1"/>
    <row r="62218" ht="15.75" customHeight="1"/>
    <row r="62220" ht="15.75" customHeight="1"/>
    <row r="62222" ht="15.75" customHeight="1"/>
    <row r="62224" ht="15.75" customHeight="1"/>
    <row r="62226" ht="15.75" customHeight="1"/>
    <row r="62228" ht="15.75" customHeight="1"/>
    <row r="62230" ht="15.75" customHeight="1"/>
    <row r="62232" ht="15.75" customHeight="1"/>
    <row r="62234" ht="15.75" customHeight="1"/>
    <row r="62236" ht="15.75" customHeight="1"/>
    <row r="62238" ht="15.75" customHeight="1"/>
    <row r="62240" ht="15.75" customHeight="1"/>
    <row r="62242" ht="15.75" customHeight="1"/>
    <row r="62244" ht="15.75" customHeight="1"/>
    <row r="62246" ht="15.75" customHeight="1"/>
    <row r="62248" ht="15.75" customHeight="1"/>
    <row r="62250" ht="15.75" customHeight="1"/>
    <row r="62252" ht="15.75" customHeight="1"/>
    <row r="62254" ht="15.75" customHeight="1"/>
    <row r="62256" ht="15.75" customHeight="1"/>
    <row r="62258" ht="15.75" customHeight="1"/>
    <row r="62260" ht="15.75" customHeight="1"/>
    <row r="62262" ht="15.75" customHeight="1"/>
    <row r="62264" ht="15.75" customHeight="1"/>
    <row r="62266" ht="15.75" customHeight="1"/>
    <row r="62268" ht="15.75" customHeight="1"/>
    <row r="62270" ht="15.75" customHeight="1"/>
    <row r="62272" ht="15.75" customHeight="1"/>
    <row r="62274" ht="15.75" customHeight="1"/>
    <row r="62276" ht="15.75" customHeight="1"/>
    <row r="62278" ht="15.75" customHeight="1"/>
    <row r="62280" ht="15.75" customHeight="1"/>
    <row r="62282" ht="15.75" customHeight="1"/>
    <row r="62284" ht="15.75" customHeight="1"/>
    <row r="62286" ht="15.75" customHeight="1"/>
    <row r="62288" ht="15.75" customHeight="1"/>
    <row r="62290" ht="15.75" customHeight="1"/>
    <row r="62292" ht="15.75" customHeight="1"/>
    <row r="62294" ht="15.75" customHeight="1"/>
    <row r="62296" ht="15.75" customHeight="1"/>
    <row r="62298" ht="15.75" customHeight="1"/>
    <row r="62300" ht="15.75" customHeight="1"/>
    <row r="62302" ht="15.75" customHeight="1"/>
    <row r="62304" ht="15.75" customHeight="1"/>
    <row r="62306" ht="15.75" customHeight="1"/>
    <row r="62308" ht="15.75" customHeight="1"/>
    <row r="62310" ht="15.75" customHeight="1"/>
    <row r="62312" ht="15.75" customHeight="1"/>
    <row r="62314" ht="15.75" customHeight="1"/>
    <row r="62316" ht="15.75" customHeight="1"/>
    <row r="62318" ht="15.75" customHeight="1"/>
    <row r="62320" ht="15.75" customHeight="1"/>
    <row r="62322" ht="15.75" customHeight="1"/>
    <row r="62324" ht="15.75" customHeight="1"/>
    <row r="62326" ht="15.75" customHeight="1"/>
    <row r="62328" ht="15.75" customHeight="1"/>
    <row r="62330" ht="15.75" customHeight="1"/>
    <row r="62332" ht="15.75" customHeight="1"/>
    <row r="62334" ht="15.75" customHeight="1"/>
    <row r="62336" ht="15.75" customHeight="1"/>
    <row r="62338" ht="15.75" customHeight="1"/>
    <row r="62340" ht="15.75" customHeight="1"/>
    <row r="62342" ht="15.75" customHeight="1"/>
    <row r="62344" ht="15.75" customHeight="1"/>
    <row r="62346" ht="15.75" customHeight="1"/>
    <row r="62348" ht="15.75" customHeight="1"/>
    <row r="62350" ht="15.75" customHeight="1"/>
    <row r="62352" ht="15.75" customHeight="1"/>
    <row r="62354" ht="15.75" customHeight="1"/>
    <row r="62356" ht="15.75" customHeight="1"/>
    <row r="62358" ht="15.75" customHeight="1"/>
    <row r="62360" ht="15.75" customHeight="1"/>
    <row r="62362" ht="15.75" customHeight="1"/>
    <row r="62364" ht="15.75" customHeight="1"/>
    <row r="62366" ht="15.75" customHeight="1"/>
    <row r="62368" ht="15.75" customHeight="1"/>
    <row r="62370" ht="15.75" customHeight="1"/>
    <row r="62372" ht="15.75" customHeight="1"/>
    <row r="62374" ht="15.75" customHeight="1"/>
    <row r="62376" ht="15.75" customHeight="1"/>
    <row r="62378" ht="15.75" customHeight="1"/>
    <row r="62380" ht="15.75" customHeight="1"/>
    <row r="62382" ht="15.75" customHeight="1"/>
    <row r="62384" ht="15.75" customHeight="1"/>
    <row r="62386" ht="15.75" customHeight="1"/>
    <row r="62388" ht="15.75" customHeight="1"/>
    <row r="62390" ht="15.75" customHeight="1"/>
    <row r="62392" ht="15.75" customHeight="1"/>
    <row r="62394" ht="15.75" customHeight="1"/>
    <row r="62396" ht="15.75" customHeight="1"/>
    <row r="62398" ht="15.75" customHeight="1"/>
    <row r="62400" ht="15.75" customHeight="1"/>
    <row r="62402" ht="15.75" customHeight="1"/>
    <row r="62404" ht="15.75" customHeight="1"/>
    <row r="62406" ht="15.75" customHeight="1"/>
    <row r="62408" ht="15.75" customHeight="1"/>
    <row r="62410" ht="15.75" customHeight="1"/>
    <row r="62412" ht="15.75" customHeight="1"/>
    <row r="62414" ht="15.75" customHeight="1"/>
    <row r="62416" ht="15.75" customHeight="1"/>
    <row r="62418" ht="15.75" customHeight="1"/>
    <row r="62420" ht="15.75" customHeight="1"/>
    <row r="62422" ht="15.75" customHeight="1"/>
    <row r="62424" ht="15.75" customHeight="1"/>
    <row r="62426" ht="15.75" customHeight="1"/>
    <row r="62428" ht="15.75" customHeight="1"/>
    <row r="62430" ht="15.75" customHeight="1"/>
    <row r="62432" ht="15.75" customHeight="1"/>
    <row r="62434" ht="15.75" customHeight="1"/>
    <row r="62436" ht="15.75" customHeight="1"/>
    <row r="62438" ht="15.75" customHeight="1"/>
    <row r="62440" ht="15.75" customHeight="1"/>
    <row r="62442" ht="15.75" customHeight="1"/>
    <row r="62444" ht="15.75" customHeight="1"/>
    <row r="62446" ht="15.75" customHeight="1"/>
    <row r="62448" ht="15.75" customHeight="1"/>
    <row r="62450" ht="15.75" customHeight="1"/>
    <row r="62452" ht="15.75" customHeight="1"/>
    <row r="62454" ht="15.75" customHeight="1"/>
    <row r="62456" ht="15.75" customHeight="1"/>
    <row r="62458" ht="15.75" customHeight="1"/>
    <row r="62460" ht="15.75" customHeight="1"/>
    <row r="62462" ht="15.75" customHeight="1"/>
    <row r="62464" ht="15.75" customHeight="1"/>
    <row r="62466" ht="15.75" customHeight="1"/>
    <row r="62468" ht="15.75" customHeight="1"/>
    <row r="62470" ht="15.75" customHeight="1"/>
    <row r="62472" ht="15.75" customHeight="1"/>
    <row r="62474" ht="15.75" customHeight="1"/>
    <row r="62476" ht="15.75" customHeight="1"/>
    <row r="62478" ht="15.75" customHeight="1"/>
    <row r="62480" ht="15.75" customHeight="1"/>
    <row r="62482" ht="15.75" customHeight="1"/>
    <row r="62484" ht="15.75" customHeight="1"/>
    <row r="62486" ht="15.75" customHeight="1"/>
    <row r="62488" ht="15.75" customHeight="1"/>
    <row r="62490" ht="15.75" customHeight="1"/>
    <row r="62492" ht="15.75" customHeight="1"/>
    <row r="62494" ht="15.75" customHeight="1"/>
    <row r="62496" ht="15.75" customHeight="1"/>
    <row r="62498" ht="15.75" customHeight="1"/>
    <row r="62500" ht="15.75" customHeight="1"/>
    <row r="62502" ht="15.75" customHeight="1"/>
    <row r="62504" ht="15.75" customHeight="1"/>
    <row r="62506" ht="15.75" customHeight="1"/>
    <row r="62508" ht="15.75" customHeight="1"/>
    <row r="62510" ht="15.75" customHeight="1"/>
    <row r="62512" ht="15.75" customHeight="1"/>
    <row r="62514" ht="15.75" customHeight="1"/>
    <row r="62516" ht="15.75" customHeight="1"/>
    <row r="62518" ht="15.75" customHeight="1"/>
    <row r="62520" ht="15.75" customHeight="1"/>
    <row r="62522" ht="15.75" customHeight="1"/>
    <row r="62524" ht="15.75" customHeight="1"/>
    <row r="62526" ht="15.75" customHeight="1"/>
    <row r="62528" ht="15.75" customHeight="1"/>
    <row r="62530" ht="15.75" customHeight="1"/>
    <row r="62532" ht="15.75" customHeight="1"/>
    <row r="62534" ht="15.75" customHeight="1"/>
    <row r="62536" ht="15.75" customHeight="1"/>
    <row r="62538" ht="15.75" customHeight="1"/>
    <row r="62540" ht="15.75" customHeight="1"/>
    <row r="62542" ht="15.75" customHeight="1"/>
    <row r="62544" ht="15.75" customHeight="1"/>
    <row r="62546" ht="15.75" customHeight="1"/>
    <row r="62548" ht="15.75" customHeight="1"/>
    <row r="62550" ht="15.75" customHeight="1"/>
    <row r="62552" ht="15.75" customHeight="1"/>
    <row r="62554" ht="15.75" customHeight="1"/>
    <row r="62556" ht="15.75" customHeight="1"/>
    <row r="62558" ht="15.75" customHeight="1"/>
    <row r="62560" ht="15.75" customHeight="1"/>
    <row r="62562" ht="15.75" customHeight="1"/>
    <row r="62564" ht="15.75" customHeight="1"/>
    <row r="62566" ht="15.75" customHeight="1"/>
    <row r="62568" ht="15.75" customHeight="1"/>
    <row r="62570" ht="15.75" customHeight="1"/>
    <row r="62572" ht="15.75" customHeight="1"/>
    <row r="62574" ht="15.75" customHeight="1"/>
    <row r="62576" ht="15.75" customHeight="1"/>
    <row r="62578" ht="15.75" customHeight="1"/>
    <row r="62580" ht="15.75" customHeight="1"/>
    <row r="62582" ht="15.75" customHeight="1"/>
    <row r="62584" ht="15.75" customHeight="1"/>
    <row r="62586" ht="15.75" customHeight="1"/>
    <row r="62588" ht="15.75" customHeight="1"/>
    <row r="62590" ht="15.75" customHeight="1"/>
    <row r="62592" ht="15.75" customHeight="1"/>
    <row r="62594" ht="15.75" customHeight="1"/>
    <row r="62596" ht="15.75" customHeight="1"/>
    <row r="62598" ht="15.75" customHeight="1"/>
    <row r="62600" ht="15.75" customHeight="1"/>
    <row r="62602" ht="15.75" customHeight="1"/>
    <row r="62604" ht="15.75" customHeight="1"/>
    <row r="62606" ht="15.75" customHeight="1"/>
    <row r="62608" ht="15.75" customHeight="1"/>
    <row r="62610" ht="15.75" customHeight="1"/>
    <row r="62612" ht="15.75" customHeight="1"/>
    <row r="62614" ht="15.75" customHeight="1"/>
    <row r="62616" ht="15.75" customHeight="1"/>
    <row r="62618" ht="15.75" customHeight="1"/>
    <row r="62620" ht="15.75" customHeight="1"/>
    <row r="62622" ht="15.75" customHeight="1"/>
    <row r="62624" ht="15.75" customHeight="1"/>
    <row r="62626" ht="15.75" customHeight="1"/>
    <row r="62628" ht="15.75" customHeight="1"/>
    <row r="62630" ht="15.75" customHeight="1"/>
    <row r="62632" ht="15.75" customHeight="1"/>
    <row r="62634" ht="15.75" customHeight="1"/>
    <row r="62636" ht="15.75" customHeight="1"/>
    <row r="62638" ht="15.75" customHeight="1"/>
    <row r="62640" ht="15.75" customHeight="1"/>
    <row r="62642" ht="15.75" customHeight="1"/>
    <row r="62644" ht="15.75" customHeight="1"/>
    <row r="62646" ht="15.75" customHeight="1"/>
    <row r="62648" ht="15.75" customHeight="1"/>
    <row r="62650" ht="15.75" customHeight="1"/>
    <row r="62652" ht="15.75" customHeight="1"/>
    <row r="62654" ht="15.75" customHeight="1"/>
    <row r="62656" ht="15.75" customHeight="1"/>
    <row r="62658" ht="15.75" customHeight="1"/>
    <row r="62660" ht="15.75" customHeight="1"/>
    <row r="62662" ht="15.75" customHeight="1"/>
    <row r="62664" ht="15.75" customHeight="1"/>
    <row r="62666" ht="15.75" customHeight="1"/>
    <row r="62668" ht="15.75" customHeight="1"/>
    <row r="62670" ht="15.75" customHeight="1"/>
    <row r="62672" ht="15.75" customHeight="1"/>
    <row r="62674" ht="15.75" customHeight="1"/>
    <row r="62676" ht="15.75" customHeight="1"/>
    <row r="62678" ht="15.75" customHeight="1"/>
    <row r="62680" ht="15.75" customHeight="1"/>
    <row r="62682" ht="15.75" customHeight="1"/>
    <row r="62684" ht="15.75" customHeight="1"/>
    <row r="62686" ht="15.75" customHeight="1"/>
    <row r="62688" ht="15.75" customHeight="1"/>
    <row r="62690" ht="15.75" customHeight="1"/>
    <row r="62692" ht="15.75" customHeight="1"/>
    <row r="62694" ht="15.75" customHeight="1"/>
    <row r="62696" ht="15.75" customHeight="1"/>
    <row r="62698" ht="15.75" customHeight="1"/>
    <row r="62700" ht="15.75" customHeight="1"/>
    <row r="62702" ht="15.75" customHeight="1"/>
    <row r="62704" ht="15.75" customHeight="1"/>
    <row r="62706" ht="15.75" customHeight="1"/>
    <row r="62708" ht="15.75" customHeight="1"/>
    <row r="62710" ht="15.75" customHeight="1"/>
    <row r="62712" ht="15.75" customHeight="1"/>
    <row r="62714" ht="15.75" customHeight="1"/>
    <row r="62716" ht="15.75" customHeight="1"/>
    <row r="62718" ht="15.75" customHeight="1"/>
    <row r="62720" ht="15.75" customHeight="1"/>
    <row r="62722" ht="15.75" customHeight="1"/>
    <row r="62724" ht="15.75" customHeight="1"/>
    <row r="62726" ht="15.75" customHeight="1"/>
    <row r="62728" ht="15.75" customHeight="1"/>
    <row r="62730" ht="15.75" customHeight="1"/>
    <row r="62732" ht="15.75" customHeight="1"/>
    <row r="62734" ht="15.75" customHeight="1"/>
    <row r="62736" ht="15.75" customHeight="1"/>
    <row r="62738" ht="15.75" customHeight="1"/>
    <row r="62740" ht="15.75" customHeight="1"/>
    <row r="62742" ht="15.75" customHeight="1"/>
    <row r="62744" ht="15.75" customHeight="1"/>
    <row r="62746" ht="15.75" customHeight="1"/>
    <row r="62748" ht="15.75" customHeight="1"/>
    <row r="62750" ht="15.75" customHeight="1"/>
    <row r="62752" ht="15.75" customHeight="1"/>
    <row r="62754" ht="15.75" customHeight="1"/>
    <row r="62756" ht="15.75" customHeight="1"/>
    <row r="62758" ht="15.75" customHeight="1"/>
    <row r="62760" ht="15.75" customHeight="1"/>
    <row r="62762" ht="15.75" customHeight="1"/>
    <row r="62764" ht="15.75" customHeight="1"/>
    <row r="62766" ht="15.75" customHeight="1"/>
    <row r="62768" ht="15.75" customHeight="1"/>
    <row r="62770" ht="15.75" customHeight="1"/>
    <row r="62772" ht="15.75" customHeight="1"/>
    <row r="62774" ht="15.75" customHeight="1"/>
    <row r="62776" ht="15.75" customHeight="1"/>
    <row r="62778" ht="15.75" customHeight="1"/>
    <row r="62780" ht="15.75" customHeight="1"/>
    <row r="62782" ht="15.75" customHeight="1"/>
    <row r="62784" ht="15.75" customHeight="1"/>
    <row r="62786" ht="15.75" customHeight="1"/>
    <row r="62788" ht="15.75" customHeight="1"/>
    <row r="62790" ht="15.75" customHeight="1"/>
    <row r="62792" ht="15.75" customHeight="1"/>
    <row r="62794" ht="15.75" customHeight="1"/>
    <row r="62796" ht="15.75" customHeight="1"/>
    <row r="62798" ht="15.75" customHeight="1"/>
    <row r="62800" ht="15.75" customHeight="1"/>
    <row r="62802" ht="15.75" customHeight="1"/>
    <row r="62804" ht="15.75" customHeight="1"/>
    <row r="62806" ht="15.75" customHeight="1"/>
    <row r="62808" ht="15.75" customHeight="1"/>
    <row r="62810" ht="15.75" customHeight="1"/>
    <row r="62812" ht="15.75" customHeight="1"/>
    <row r="62814" ht="15.75" customHeight="1"/>
    <row r="62816" ht="15.75" customHeight="1"/>
    <row r="62818" ht="15.75" customHeight="1"/>
    <row r="62820" ht="15.75" customHeight="1"/>
    <row r="62822" ht="15.75" customHeight="1"/>
    <row r="62824" ht="15.75" customHeight="1"/>
    <row r="62826" ht="15.75" customHeight="1"/>
    <row r="62828" ht="15.75" customHeight="1"/>
    <row r="62830" ht="15.75" customHeight="1"/>
    <row r="62832" ht="15.75" customHeight="1"/>
    <row r="62834" ht="15.75" customHeight="1"/>
    <row r="62836" ht="15.75" customHeight="1"/>
    <row r="62838" ht="15.75" customHeight="1"/>
    <row r="62840" ht="15.75" customHeight="1"/>
    <row r="62842" ht="15.75" customHeight="1"/>
    <row r="62844" ht="15.75" customHeight="1"/>
    <row r="62846" ht="15.75" customHeight="1"/>
    <row r="62848" ht="15.75" customHeight="1"/>
    <row r="62850" ht="15.75" customHeight="1"/>
    <row r="62852" ht="15.75" customHeight="1"/>
    <row r="62854" ht="15.75" customHeight="1"/>
    <row r="62856" ht="15.75" customHeight="1"/>
    <row r="62858" ht="15.75" customHeight="1"/>
    <row r="62860" ht="15.75" customHeight="1"/>
    <row r="62862" ht="15.75" customHeight="1"/>
    <row r="62864" ht="15.75" customHeight="1"/>
    <row r="62866" ht="15.75" customHeight="1"/>
    <row r="62868" ht="15.75" customHeight="1"/>
    <row r="62870" ht="15.75" customHeight="1"/>
    <row r="62872" ht="15.75" customHeight="1"/>
    <row r="62874" ht="15.75" customHeight="1"/>
    <row r="62876" ht="15.75" customHeight="1"/>
    <row r="62878" ht="15.75" customHeight="1"/>
    <row r="62880" ht="15.75" customHeight="1"/>
    <row r="62882" ht="15.75" customHeight="1"/>
    <row r="62884" ht="15.75" customHeight="1"/>
    <row r="62886" ht="15.75" customHeight="1"/>
    <row r="62888" ht="15.75" customHeight="1"/>
    <row r="62890" ht="15.75" customHeight="1"/>
    <row r="62892" ht="15.75" customHeight="1"/>
    <row r="62894" ht="15.75" customHeight="1"/>
    <row r="62896" ht="15.75" customHeight="1"/>
    <row r="62898" ht="15.75" customHeight="1"/>
    <row r="62900" ht="15.75" customHeight="1"/>
    <row r="62902" ht="15.75" customHeight="1"/>
    <row r="62904" ht="15.75" customHeight="1"/>
    <row r="62906" ht="15.75" customHeight="1"/>
    <row r="62908" ht="15.75" customHeight="1"/>
    <row r="62910" ht="15.75" customHeight="1"/>
    <row r="62912" ht="15.75" customHeight="1"/>
    <row r="62914" ht="15.75" customHeight="1"/>
    <row r="62916" ht="15.75" customHeight="1"/>
    <row r="62918" ht="15.75" customHeight="1"/>
    <row r="62920" ht="15.75" customHeight="1"/>
    <row r="62922" ht="15.75" customHeight="1"/>
    <row r="62924" ht="15.75" customHeight="1"/>
    <row r="62926" ht="15.75" customHeight="1"/>
    <row r="62928" ht="15.75" customHeight="1"/>
    <row r="62930" ht="15.75" customHeight="1"/>
    <row r="62932" ht="15.75" customHeight="1"/>
    <row r="62934" ht="15.75" customHeight="1"/>
    <row r="62936" ht="15.75" customHeight="1"/>
    <row r="62938" ht="15.75" customHeight="1"/>
    <row r="62940" ht="15.75" customHeight="1"/>
    <row r="62942" ht="15.75" customHeight="1"/>
    <row r="62944" ht="15.75" customHeight="1"/>
    <row r="62946" ht="15.75" customHeight="1"/>
    <row r="62948" ht="15.75" customHeight="1"/>
    <row r="62950" ht="15.75" customHeight="1"/>
    <row r="62952" ht="15.75" customHeight="1"/>
    <row r="62954" ht="15.75" customHeight="1"/>
    <row r="62956" ht="15.75" customHeight="1"/>
    <row r="62958" ht="15.75" customHeight="1"/>
    <row r="62960" ht="15.75" customHeight="1"/>
    <row r="62962" ht="15.75" customHeight="1"/>
    <row r="62964" ht="15.75" customHeight="1"/>
    <row r="62966" ht="15.75" customHeight="1"/>
    <row r="62968" ht="15.75" customHeight="1"/>
    <row r="62970" ht="15.75" customHeight="1"/>
    <row r="62972" ht="15.75" customHeight="1"/>
    <row r="62974" ht="15.75" customHeight="1"/>
    <row r="62976" ht="15.75" customHeight="1"/>
    <row r="62978" ht="15.75" customHeight="1"/>
    <row r="62980" ht="15.75" customHeight="1"/>
    <row r="62982" ht="15.75" customHeight="1"/>
    <row r="62984" ht="15.75" customHeight="1"/>
    <row r="62986" ht="15.75" customHeight="1"/>
    <row r="62988" ht="15.75" customHeight="1"/>
    <row r="62990" ht="15.75" customHeight="1"/>
    <row r="62992" ht="15.75" customHeight="1"/>
    <row r="62994" ht="15.75" customHeight="1"/>
    <row r="62996" ht="15.75" customHeight="1"/>
    <row r="62998" ht="15.75" customHeight="1"/>
    <row r="63000" ht="15.75" customHeight="1"/>
    <row r="63002" ht="15.75" customHeight="1"/>
    <row r="63004" ht="15.75" customHeight="1"/>
    <row r="63006" ht="15.75" customHeight="1"/>
    <row r="63008" ht="15.75" customHeight="1"/>
    <row r="63010" ht="15.75" customHeight="1"/>
    <row r="63012" ht="15.75" customHeight="1"/>
    <row r="63014" ht="15.75" customHeight="1"/>
    <row r="63016" ht="15.75" customHeight="1"/>
    <row r="63018" ht="15.75" customHeight="1"/>
    <row r="63020" ht="15.75" customHeight="1"/>
    <row r="63022" ht="15.75" customHeight="1"/>
    <row r="63024" ht="15.75" customHeight="1"/>
    <row r="63026" ht="15.75" customHeight="1"/>
    <row r="63028" ht="15.75" customHeight="1"/>
    <row r="63030" ht="15.75" customHeight="1"/>
    <row r="63032" ht="15.75" customHeight="1"/>
    <row r="63034" ht="15.75" customHeight="1"/>
    <row r="63036" ht="15.75" customHeight="1"/>
    <row r="63038" ht="15.75" customHeight="1"/>
    <row r="63040" ht="15.75" customHeight="1"/>
    <row r="63042" ht="15.75" customHeight="1"/>
    <row r="63044" ht="15.75" customHeight="1"/>
    <row r="63046" ht="15.75" customHeight="1"/>
    <row r="63048" ht="15.75" customHeight="1"/>
    <row r="63050" ht="15.75" customHeight="1"/>
    <row r="63052" ht="15.75" customHeight="1"/>
    <row r="63054" ht="15.75" customHeight="1"/>
    <row r="63056" ht="15.75" customHeight="1"/>
    <row r="63058" ht="15.75" customHeight="1"/>
    <row r="63060" ht="15.75" customHeight="1"/>
    <row r="63062" ht="15.75" customHeight="1"/>
    <row r="63064" ht="15.75" customHeight="1"/>
    <row r="63066" ht="15.75" customHeight="1"/>
    <row r="63068" ht="15.75" customHeight="1"/>
    <row r="63070" ht="15.75" customHeight="1"/>
    <row r="63072" ht="15.75" customHeight="1"/>
    <row r="63074" ht="15.75" customHeight="1"/>
    <row r="63076" ht="15.75" customHeight="1"/>
    <row r="63078" ht="15.75" customHeight="1"/>
    <row r="63080" ht="15.75" customHeight="1"/>
    <row r="63082" ht="15.75" customHeight="1"/>
    <row r="63084" ht="15.75" customHeight="1"/>
    <row r="63086" ht="15.75" customHeight="1"/>
    <row r="63088" ht="15.75" customHeight="1"/>
    <row r="63090" ht="15.75" customHeight="1"/>
    <row r="63092" ht="15.75" customHeight="1"/>
    <row r="63094" ht="15.75" customHeight="1"/>
    <row r="63096" ht="15.75" customHeight="1"/>
    <row r="63098" ht="15.75" customHeight="1"/>
    <row r="63100" ht="15.75" customHeight="1"/>
    <row r="63102" ht="15.75" customHeight="1"/>
    <row r="63104" ht="15.75" customHeight="1"/>
    <row r="63106" ht="15.75" customHeight="1"/>
    <row r="63108" ht="15.75" customHeight="1"/>
    <row r="63110" ht="15.75" customHeight="1"/>
    <row r="63112" ht="15.75" customHeight="1"/>
    <row r="63114" ht="15.75" customHeight="1"/>
    <row r="63116" ht="15.75" customHeight="1"/>
    <row r="63118" ht="15.75" customHeight="1"/>
    <row r="63120" ht="15.75" customHeight="1"/>
    <row r="63122" ht="15.75" customHeight="1"/>
    <row r="63124" ht="15.75" customHeight="1"/>
    <row r="63126" ht="15.75" customHeight="1"/>
    <row r="63128" ht="15.75" customHeight="1"/>
    <row r="63130" ht="15.75" customHeight="1"/>
    <row r="63132" ht="15.75" customHeight="1"/>
    <row r="63134" ht="15.75" customHeight="1"/>
    <row r="63136" ht="15.75" customHeight="1"/>
    <row r="63138" ht="15.75" customHeight="1"/>
    <row r="63140" ht="15.75" customHeight="1"/>
    <row r="63142" ht="15.75" customHeight="1"/>
    <row r="63144" ht="15.75" customHeight="1"/>
    <row r="63146" ht="15.75" customHeight="1"/>
    <row r="63148" ht="15.75" customHeight="1"/>
    <row r="63150" ht="15.75" customHeight="1"/>
    <row r="63152" ht="15.75" customHeight="1"/>
    <row r="63154" ht="15.75" customHeight="1"/>
    <row r="63156" ht="15.75" customHeight="1"/>
    <row r="63158" ht="15.75" customHeight="1"/>
    <row r="63160" ht="15.75" customHeight="1"/>
    <row r="63162" ht="15.75" customHeight="1"/>
    <row r="63164" ht="15.75" customHeight="1"/>
    <row r="63166" ht="15.75" customHeight="1"/>
    <row r="63168" ht="15.75" customHeight="1"/>
    <row r="63170" ht="15.75" customHeight="1"/>
    <row r="63172" ht="15.75" customHeight="1"/>
    <row r="63174" ht="15.75" customHeight="1"/>
    <row r="63176" ht="15.75" customHeight="1"/>
    <row r="63178" ht="15.75" customHeight="1"/>
    <row r="63180" ht="15.75" customHeight="1"/>
    <row r="63182" ht="15.75" customHeight="1"/>
    <row r="63184" ht="15.75" customHeight="1"/>
    <row r="63186" ht="15.75" customHeight="1"/>
    <row r="63188" ht="15.75" customHeight="1"/>
    <row r="63190" ht="15.75" customHeight="1"/>
    <row r="63192" ht="15.75" customHeight="1"/>
    <row r="63194" ht="15.75" customHeight="1"/>
    <row r="63196" ht="15.75" customHeight="1"/>
    <row r="63198" ht="15.75" customHeight="1"/>
    <row r="63200" ht="15.75" customHeight="1"/>
    <row r="63202" ht="15.75" customHeight="1"/>
    <row r="63204" ht="15.75" customHeight="1"/>
    <row r="63206" ht="15.75" customHeight="1"/>
    <row r="63208" ht="15.75" customHeight="1"/>
    <row r="63210" ht="15.75" customHeight="1"/>
    <row r="63212" ht="15.75" customHeight="1"/>
    <row r="63214" ht="15.75" customHeight="1"/>
    <row r="63216" ht="15.75" customHeight="1"/>
    <row r="63218" ht="15.75" customHeight="1"/>
    <row r="63220" ht="15.75" customHeight="1"/>
    <row r="63222" ht="15.75" customHeight="1"/>
    <row r="63224" ht="15.75" customHeight="1"/>
    <row r="63226" ht="15.75" customHeight="1"/>
    <row r="63228" ht="15.75" customHeight="1"/>
    <row r="63230" ht="15.75" customHeight="1"/>
    <row r="63232" ht="15.75" customHeight="1"/>
    <row r="63234" ht="15.75" customHeight="1"/>
    <row r="63236" ht="15.75" customHeight="1"/>
    <row r="63238" ht="15.75" customHeight="1"/>
    <row r="63240" ht="15.75" customHeight="1"/>
    <row r="63242" ht="15.75" customHeight="1"/>
    <row r="63244" ht="15.75" customHeight="1"/>
    <row r="63246" ht="15.75" customHeight="1"/>
    <row r="63248" ht="15.75" customHeight="1"/>
    <row r="63250" ht="15.75" customHeight="1"/>
    <row r="63252" ht="15.75" customHeight="1"/>
    <row r="63254" ht="15.75" customHeight="1"/>
    <row r="63256" ht="15.75" customHeight="1"/>
    <row r="63258" ht="15.75" customHeight="1"/>
    <row r="63260" ht="15.75" customHeight="1"/>
    <row r="63262" ht="15.75" customHeight="1"/>
    <row r="63264" ht="15.75" customHeight="1"/>
    <row r="63266" ht="15.75" customHeight="1"/>
    <row r="63268" ht="15.75" customHeight="1"/>
    <row r="63270" ht="15.75" customHeight="1"/>
    <row r="63272" ht="15.75" customHeight="1"/>
    <row r="63274" ht="15.75" customHeight="1"/>
    <row r="63276" ht="15.75" customHeight="1"/>
    <row r="63278" ht="15.75" customHeight="1"/>
    <row r="63280" ht="15.75" customHeight="1"/>
    <row r="63282" ht="15.75" customHeight="1"/>
    <row r="63284" ht="15.75" customHeight="1"/>
    <row r="63286" ht="15.75" customHeight="1"/>
    <row r="63288" ht="15.75" customHeight="1"/>
    <row r="63290" ht="15.75" customHeight="1"/>
    <row r="63292" ht="15.75" customHeight="1"/>
    <row r="63294" ht="15.75" customHeight="1"/>
    <row r="63296" ht="15.75" customHeight="1"/>
    <row r="63298" ht="15.75" customHeight="1"/>
    <row r="63300" ht="15.75" customHeight="1"/>
    <row r="63302" ht="15.75" customHeight="1"/>
    <row r="63304" ht="15.75" customHeight="1"/>
    <row r="63306" ht="15.75" customHeight="1"/>
    <row r="63308" ht="15.75" customHeight="1"/>
    <row r="63310" ht="15.75" customHeight="1"/>
    <row r="63312" ht="15.75" customHeight="1"/>
    <row r="63314" ht="15.75" customHeight="1"/>
    <row r="63316" ht="15.75" customHeight="1"/>
    <row r="63318" ht="15.75" customHeight="1"/>
    <row r="63320" ht="15.75" customHeight="1"/>
    <row r="63322" ht="15.75" customHeight="1"/>
    <row r="63324" ht="15.75" customHeight="1"/>
    <row r="63326" ht="15.75" customHeight="1"/>
    <row r="63328" ht="15.75" customHeight="1"/>
    <row r="63330" ht="15.75" customHeight="1"/>
    <row r="63332" ht="15.75" customHeight="1"/>
    <row r="63334" ht="15.75" customHeight="1"/>
    <row r="63336" ht="15.75" customHeight="1"/>
    <row r="63338" ht="15.75" customHeight="1"/>
    <row r="63340" ht="15.75" customHeight="1"/>
    <row r="63342" ht="15.75" customHeight="1"/>
    <row r="63344" ht="15.75" customHeight="1"/>
    <row r="63346" ht="15.75" customHeight="1"/>
    <row r="63348" ht="15.75" customHeight="1"/>
    <row r="63350" ht="15.75" customHeight="1"/>
    <row r="63352" ht="15.75" customHeight="1"/>
    <row r="63354" ht="15.75" customHeight="1"/>
    <row r="63356" ht="15.75" customHeight="1"/>
    <row r="63358" ht="15.75" customHeight="1"/>
    <row r="63360" ht="15.75" customHeight="1"/>
    <row r="63362" ht="15.75" customHeight="1"/>
    <row r="63364" ht="15.75" customHeight="1"/>
    <row r="63366" ht="15.75" customHeight="1"/>
    <row r="63368" ht="15.75" customHeight="1"/>
    <row r="63370" ht="15.75" customHeight="1"/>
    <row r="63372" ht="15.75" customHeight="1"/>
    <row r="63374" ht="15.75" customHeight="1"/>
    <row r="63376" ht="15.75" customHeight="1"/>
    <row r="63378" ht="15.75" customHeight="1"/>
    <row r="63380" ht="15.75" customHeight="1"/>
    <row r="63382" ht="15.75" customHeight="1"/>
    <row r="63384" ht="15.75" customHeight="1"/>
    <row r="63386" ht="15.75" customHeight="1"/>
    <row r="63388" ht="15.75" customHeight="1"/>
    <row r="63390" ht="15.75" customHeight="1"/>
    <row r="63392" ht="15.75" customHeight="1"/>
    <row r="63394" ht="15.75" customHeight="1"/>
    <row r="63396" ht="15.75" customHeight="1"/>
    <row r="63398" ht="15.75" customHeight="1"/>
    <row r="63400" ht="15.75" customHeight="1"/>
    <row r="63402" ht="15.75" customHeight="1"/>
    <row r="63404" ht="15.75" customHeight="1"/>
    <row r="63406" ht="15.75" customHeight="1"/>
    <row r="63408" ht="15.75" customHeight="1"/>
    <row r="63410" ht="15.75" customHeight="1"/>
    <row r="63412" ht="15.75" customHeight="1"/>
    <row r="63414" ht="15.75" customHeight="1"/>
    <row r="63416" ht="15.75" customHeight="1"/>
    <row r="63418" ht="15.75" customHeight="1"/>
    <row r="63420" ht="15.75" customHeight="1"/>
    <row r="63422" ht="15.75" customHeight="1"/>
    <row r="63424" ht="15.75" customHeight="1"/>
    <row r="63426" ht="15.75" customHeight="1"/>
    <row r="63428" ht="15.75" customHeight="1"/>
    <row r="63430" ht="15.75" customHeight="1"/>
    <row r="63432" ht="15.75" customHeight="1"/>
    <row r="63434" ht="15.75" customHeight="1"/>
    <row r="63436" ht="15.75" customHeight="1"/>
    <row r="63438" ht="15.75" customHeight="1"/>
    <row r="63440" ht="15.75" customHeight="1"/>
    <row r="63442" ht="15.75" customHeight="1"/>
    <row r="63444" ht="15.75" customHeight="1"/>
    <row r="63446" ht="15.75" customHeight="1"/>
    <row r="63448" ht="15.75" customHeight="1"/>
    <row r="63450" ht="15.75" customHeight="1"/>
    <row r="63452" ht="15.75" customHeight="1"/>
    <row r="63454" ht="15.75" customHeight="1"/>
    <row r="63456" ht="15.75" customHeight="1"/>
    <row r="63458" ht="15.75" customHeight="1"/>
    <row r="63460" ht="15.75" customHeight="1"/>
    <row r="63462" ht="15.75" customHeight="1"/>
    <row r="63464" ht="15.75" customHeight="1"/>
    <row r="63466" ht="15.75" customHeight="1"/>
    <row r="63468" ht="15.75" customHeight="1"/>
    <row r="63470" ht="15.75" customHeight="1"/>
    <row r="63472" ht="15.75" customHeight="1"/>
    <row r="63474" ht="15.75" customHeight="1"/>
    <row r="63476" ht="15.75" customHeight="1"/>
    <row r="63478" ht="15.75" customHeight="1"/>
    <row r="63480" ht="15.75" customHeight="1"/>
    <row r="63482" ht="15.75" customHeight="1"/>
    <row r="63484" ht="15.75" customHeight="1"/>
    <row r="63486" ht="15.75" customHeight="1"/>
    <row r="63488" ht="15.75" customHeight="1"/>
    <row r="63490" ht="15.75" customHeight="1"/>
    <row r="63492" ht="15.75" customHeight="1"/>
    <row r="63494" ht="15.75" customHeight="1"/>
    <row r="63496" ht="15.75" customHeight="1"/>
    <row r="63498" ht="15.75" customHeight="1"/>
    <row r="63500" ht="15.75" customHeight="1"/>
    <row r="63502" ht="15.75" customHeight="1"/>
    <row r="63504" ht="15.75" customHeight="1"/>
    <row r="63506" ht="15.75" customHeight="1"/>
    <row r="63508" ht="15.75" customHeight="1"/>
    <row r="63510" ht="15.75" customHeight="1"/>
    <row r="63512" ht="15.75" customHeight="1"/>
    <row r="63514" ht="15.75" customHeight="1"/>
    <row r="63516" ht="15.75" customHeight="1"/>
    <row r="63518" ht="15.75" customHeight="1"/>
    <row r="63520" ht="15.75" customHeight="1"/>
    <row r="63522" ht="15.75" customHeight="1"/>
    <row r="63524" ht="15.75" customHeight="1"/>
    <row r="63526" ht="15.75" customHeight="1"/>
    <row r="63528" ht="15.75" customHeight="1"/>
    <row r="63530" ht="15.75" customHeight="1"/>
    <row r="63532" ht="15.75" customHeight="1"/>
    <row r="63534" ht="15.75" customHeight="1"/>
    <row r="63536" ht="15.75" customHeight="1"/>
    <row r="63538" ht="15.75" customHeight="1"/>
    <row r="63540" ht="15.75" customHeight="1"/>
    <row r="63542" ht="15.75" customHeight="1"/>
    <row r="63544" ht="15.75" customHeight="1"/>
    <row r="63546" ht="15.75" customHeight="1"/>
    <row r="63548" ht="15.75" customHeight="1"/>
    <row r="63550" ht="15.75" customHeight="1"/>
    <row r="63552" ht="15.75" customHeight="1"/>
    <row r="63554" ht="15.75" customHeight="1"/>
    <row r="63556" ht="15.75" customHeight="1"/>
    <row r="63558" ht="15.75" customHeight="1"/>
    <row r="63560" ht="15.75" customHeight="1"/>
    <row r="63562" ht="15.75" customHeight="1"/>
    <row r="63564" ht="15.75" customHeight="1"/>
    <row r="63566" ht="15.75" customHeight="1"/>
    <row r="63568" ht="15.75" customHeight="1"/>
    <row r="63570" ht="15.75" customHeight="1"/>
    <row r="63572" ht="15.75" customHeight="1"/>
    <row r="63574" ht="15.75" customHeight="1"/>
    <row r="63576" ht="15.75" customHeight="1"/>
    <row r="63578" ht="15.75" customHeight="1"/>
    <row r="63580" ht="15.75" customHeight="1"/>
    <row r="63582" ht="15.75" customHeight="1"/>
    <row r="63584" ht="15.75" customHeight="1"/>
    <row r="63586" ht="15.75" customHeight="1"/>
    <row r="63588" ht="15.75" customHeight="1"/>
    <row r="63590" ht="15.75" customHeight="1"/>
    <row r="63592" ht="15.75" customHeight="1"/>
    <row r="63594" ht="15.75" customHeight="1"/>
    <row r="63596" ht="15.75" customHeight="1"/>
    <row r="63598" ht="15.75" customHeight="1"/>
    <row r="63600" ht="15.75" customHeight="1"/>
    <row r="63602" ht="15.75" customHeight="1"/>
    <row r="63604" ht="15.75" customHeight="1"/>
    <row r="63606" ht="15.75" customHeight="1"/>
    <row r="63608" ht="15.75" customHeight="1"/>
    <row r="63610" ht="15.75" customHeight="1"/>
    <row r="63612" ht="15.75" customHeight="1"/>
    <row r="63614" ht="15.75" customHeight="1"/>
    <row r="63616" ht="15.75" customHeight="1"/>
    <row r="63618" ht="15.75" customHeight="1"/>
    <row r="63620" ht="15.75" customHeight="1"/>
    <row r="63622" ht="15.75" customHeight="1"/>
    <row r="63624" ht="15.75" customHeight="1"/>
    <row r="63626" ht="15.75" customHeight="1"/>
    <row r="63628" ht="15.75" customHeight="1"/>
    <row r="63630" ht="15.75" customHeight="1"/>
    <row r="63632" ht="15.75" customHeight="1"/>
    <row r="63634" ht="15.75" customHeight="1"/>
    <row r="63636" ht="15.75" customHeight="1"/>
    <row r="63638" ht="15.75" customHeight="1"/>
    <row r="63640" ht="15.75" customHeight="1"/>
    <row r="63642" ht="15.75" customHeight="1"/>
    <row r="63644" ht="15.75" customHeight="1"/>
    <row r="63646" ht="15.75" customHeight="1"/>
    <row r="63648" ht="15.75" customHeight="1"/>
    <row r="63650" ht="15.75" customHeight="1"/>
    <row r="63652" ht="15.75" customHeight="1"/>
    <row r="63654" ht="15.75" customHeight="1"/>
    <row r="63656" ht="15.75" customHeight="1"/>
    <row r="63658" ht="15.75" customHeight="1"/>
    <row r="63660" ht="15.75" customHeight="1"/>
    <row r="63662" ht="15.75" customHeight="1"/>
    <row r="63664" ht="15.75" customHeight="1"/>
    <row r="63666" ht="15.75" customHeight="1"/>
    <row r="63668" ht="15.75" customHeight="1"/>
    <row r="63670" ht="15.75" customHeight="1"/>
    <row r="63672" ht="15.75" customHeight="1"/>
    <row r="63674" ht="15.75" customHeight="1"/>
    <row r="63676" ht="15.75" customHeight="1"/>
    <row r="63678" ht="15.75" customHeight="1"/>
    <row r="63680" ht="15.75" customHeight="1"/>
    <row r="63682" ht="15.75" customHeight="1"/>
    <row r="63684" ht="15.75" customHeight="1"/>
    <row r="63686" ht="15.75" customHeight="1"/>
    <row r="63688" ht="15.75" customHeight="1"/>
    <row r="63690" ht="15.75" customHeight="1"/>
    <row r="63692" ht="15.75" customHeight="1"/>
    <row r="63694" ht="15.75" customHeight="1"/>
    <row r="63696" ht="15.75" customHeight="1"/>
    <row r="63698" ht="15.75" customHeight="1"/>
    <row r="63700" ht="15.75" customHeight="1"/>
    <row r="63702" ht="15.75" customHeight="1"/>
    <row r="63704" ht="15.75" customHeight="1"/>
    <row r="63706" ht="15.75" customHeight="1"/>
    <row r="63708" ht="15.75" customHeight="1"/>
    <row r="63710" ht="15.75" customHeight="1"/>
    <row r="63712" ht="15.75" customHeight="1"/>
    <row r="63714" ht="15.75" customHeight="1"/>
    <row r="63716" ht="15.75" customHeight="1"/>
    <row r="63718" ht="15.75" customHeight="1"/>
    <row r="63720" ht="15.75" customHeight="1"/>
    <row r="63722" ht="15.75" customHeight="1"/>
    <row r="63724" ht="15.75" customHeight="1"/>
    <row r="63726" ht="15.75" customHeight="1"/>
    <row r="63728" ht="15.75" customHeight="1"/>
    <row r="63730" ht="15.75" customHeight="1"/>
    <row r="63732" ht="15.75" customHeight="1"/>
    <row r="63734" ht="15.75" customHeight="1"/>
    <row r="63736" ht="15.75" customHeight="1"/>
    <row r="63738" ht="15.75" customHeight="1"/>
    <row r="63740" ht="15.75" customHeight="1"/>
    <row r="63742" ht="15.75" customHeight="1"/>
    <row r="63744" ht="15.75" customHeight="1"/>
    <row r="63746" ht="15.75" customHeight="1"/>
    <row r="63748" ht="15.75" customHeight="1"/>
    <row r="63750" ht="15.75" customHeight="1"/>
    <row r="63752" ht="15.75" customHeight="1"/>
    <row r="63754" ht="15.75" customHeight="1"/>
    <row r="63756" ht="15.75" customHeight="1"/>
    <row r="63758" ht="15.75" customHeight="1"/>
    <row r="63760" ht="15.75" customHeight="1"/>
    <row r="63762" ht="15.75" customHeight="1"/>
    <row r="63764" ht="15.75" customHeight="1"/>
    <row r="63766" ht="15.75" customHeight="1"/>
    <row r="63768" ht="15.75" customHeight="1"/>
    <row r="63770" ht="15.75" customHeight="1"/>
    <row r="63772" ht="15.75" customHeight="1"/>
    <row r="63774" ht="15.75" customHeight="1"/>
    <row r="63776" ht="15.75" customHeight="1"/>
    <row r="63778" ht="15.75" customHeight="1"/>
    <row r="63780" ht="15.75" customHeight="1"/>
    <row r="63782" ht="15.75" customHeight="1"/>
    <row r="63784" ht="15.75" customHeight="1"/>
    <row r="63786" ht="15.75" customHeight="1"/>
    <row r="63788" ht="15.75" customHeight="1"/>
    <row r="63790" ht="15.75" customHeight="1"/>
    <row r="63792" ht="15.75" customHeight="1"/>
    <row r="63794" ht="15.75" customHeight="1"/>
    <row r="63796" ht="15.75" customHeight="1"/>
    <row r="63798" ht="15.75" customHeight="1"/>
    <row r="63800" ht="15.75" customHeight="1"/>
    <row r="63802" ht="15.75" customHeight="1"/>
    <row r="63804" ht="15.75" customHeight="1"/>
    <row r="63806" ht="15.75" customHeight="1"/>
    <row r="63808" ht="15.75" customHeight="1"/>
    <row r="63810" ht="15.75" customHeight="1"/>
    <row r="63812" ht="15.75" customHeight="1"/>
    <row r="63814" ht="15.75" customHeight="1"/>
    <row r="63816" ht="15.75" customHeight="1"/>
    <row r="63818" ht="15.75" customHeight="1"/>
    <row r="63820" ht="15.75" customHeight="1"/>
    <row r="63822" ht="15.75" customHeight="1"/>
    <row r="63824" ht="15.75" customHeight="1"/>
    <row r="63826" ht="15.75" customHeight="1"/>
    <row r="63828" ht="15.75" customHeight="1"/>
    <row r="63830" ht="15.75" customHeight="1"/>
    <row r="63832" ht="15.75" customHeight="1"/>
    <row r="63834" ht="15.75" customHeight="1"/>
    <row r="63836" ht="15.75" customHeight="1"/>
    <row r="63838" ht="15.75" customHeight="1"/>
    <row r="63840" ht="15.75" customHeight="1"/>
    <row r="63842" ht="15.75" customHeight="1"/>
    <row r="63844" ht="15.75" customHeight="1"/>
    <row r="63846" ht="15.75" customHeight="1"/>
    <row r="63848" ht="15.75" customHeight="1"/>
    <row r="63850" ht="15.75" customHeight="1"/>
    <row r="63852" ht="15.75" customHeight="1"/>
    <row r="63854" ht="15.75" customHeight="1"/>
    <row r="63856" ht="15.75" customHeight="1"/>
    <row r="63858" ht="15.75" customHeight="1"/>
    <row r="63860" ht="15.75" customHeight="1"/>
    <row r="63862" ht="15.75" customHeight="1"/>
    <row r="63864" ht="15.75" customHeight="1"/>
    <row r="63866" ht="15.75" customHeight="1"/>
    <row r="63868" ht="15.75" customHeight="1"/>
    <row r="63870" ht="15.75" customHeight="1"/>
    <row r="63872" ht="15.75" customHeight="1"/>
    <row r="63874" ht="15.75" customHeight="1"/>
    <row r="63876" ht="15.75" customHeight="1"/>
    <row r="63878" ht="15.75" customHeight="1"/>
    <row r="63880" ht="15.75" customHeight="1"/>
    <row r="63882" ht="15.75" customHeight="1"/>
    <row r="63884" ht="15.75" customHeight="1"/>
    <row r="63886" ht="15.75" customHeight="1"/>
    <row r="63888" ht="15.75" customHeight="1"/>
    <row r="63890" ht="15.75" customHeight="1"/>
    <row r="63892" ht="15.75" customHeight="1"/>
    <row r="63894" ht="15.75" customHeight="1"/>
    <row r="63896" ht="15.75" customHeight="1"/>
    <row r="63898" ht="15.75" customHeight="1"/>
    <row r="63900" ht="15.75" customHeight="1"/>
    <row r="63902" ht="15.75" customHeight="1"/>
    <row r="63904" ht="15.75" customHeight="1"/>
    <row r="63906" ht="15.75" customHeight="1"/>
    <row r="63908" ht="15.75" customHeight="1"/>
    <row r="63910" ht="15.75" customHeight="1"/>
    <row r="63912" ht="15.75" customHeight="1"/>
    <row r="63914" ht="15.75" customHeight="1"/>
    <row r="63916" ht="15.75" customHeight="1"/>
    <row r="63918" ht="15.75" customHeight="1"/>
    <row r="63920" ht="15.75" customHeight="1"/>
    <row r="63922" ht="15.75" customHeight="1"/>
    <row r="63924" ht="15.75" customHeight="1"/>
    <row r="63926" ht="15.75" customHeight="1"/>
    <row r="63928" ht="15.75" customHeight="1"/>
    <row r="63930" ht="15.75" customHeight="1"/>
    <row r="63932" ht="15.75" customHeight="1"/>
    <row r="63934" ht="15.75" customHeight="1"/>
    <row r="63936" ht="15.75" customHeight="1"/>
    <row r="63938" ht="15.75" customHeight="1"/>
    <row r="63940" ht="15.75" customHeight="1"/>
    <row r="63942" ht="15.75" customHeight="1"/>
    <row r="63944" ht="15.75" customHeight="1"/>
    <row r="63946" ht="15.75" customHeight="1"/>
    <row r="63948" ht="15.75" customHeight="1"/>
    <row r="63950" ht="15.75" customHeight="1"/>
    <row r="63952" ht="15.75" customHeight="1"/>
    <row r="63954" ht="15.75" customHeight="1"/>
    <row r="63956" ht="15.75" customHeight="1"/>
    <row r="63958" ht="15.75" customHeight="1"/>
    <row r="63960" ht="15.75" customHeight="1"/>
    <row r="63962" ht="15.75" customHeight="1"/>
    <row r="63964" ht="15.75" customHeight="1"/>
    <row r="63966" ht="15.75" customHeight="1"/>
    <row r="63968" ht="15.75" customHeight="1"/>
    <row r="63970" ht="15.75" customHeight="1"/>
    <row r="63972" ht="15.75" customHeight="1"/>
    <row r="63974" ht="15.75" customHeight="1"/>
    <row r="63976" ht="15.75" customHeight="1"/>
    <row r="63978" ht="15.75" customHeight="1"/>
    <row r="63980" ht="15.75" customHeight="1"/>
    <row r="63982" ht="15.75" customHeight="1"/>
    <row r="63984" ht="15.75" customHeight="1"/>
    <row r="63986" ht="15.75" customHeight="1"/>
    <row r="63988" ht="15.75" customHeight="1"/>
    <row r="63990" ht="15.75" customHeight="1"/>
    <row r="63992" ht="15.75" customHeight="1"/>
    <row r="63994" ht="15.75" customHeight="1"/>
    <row r="63996" ht="15.75" customHeight="1"/>
    <row r="63998" ht="15.75" customHeight="1"/>
    <row r="64000" ht="15.75" customHeight="1"/>
    <row r="64002" ht="15.75" customHeight="1"/>
    <row r="64004" ht="15.75" customHeight="1"/>
    <row r="64006" ht="15.75" customHeight="1"/>
    <row r="64008" ht="15.75" customHeight="1"/>
    <row r="64010" ht="15.75" customHeight="1"/>
    <row r="64012" ht="15.75" customHeight="1"/>
    <row r="64014" ht="15.75" customHeight="1"/>
    <row r="64016" ht="15.75" customHeight="1"/>
    <row r="64018" ht="15.75" customHeight="1"/>
    <row r="64020" ht="15.75" customHeight="1"/>
    <row r="64022" ht="15.75" customHeight="1"/>
    <row r="64024" ht="15.75" customHeight="1"/>
    <row r="64026" ht="15.75" customHeight="1"/>
    <row r="64028" ht="15.75" customHeight="1"/>
    <row r="64030" ht="15.75" customHeight="1"/>
    <row r="64032" ht="15.75" customHeight="1"/>
    <row r="64034" ht="15.75" customHeight="1"/>
    <row r="64036" ht="15.75" customHeight="1"/>
    <row r="64038" ht="15.75" customHeight="1"/>
    <row r="64040" ht="15.75" customHeight="1"/>
    <row r="64042" ht="15.75" customHeight="1"/>
    <row r="64044" ht="15.75" customHeight="1"/>
    <row r="64046" ht="15.75" customHeight="1"/>
    <row r="64048" ht="15.75" customHeight="1"/>
    <row r="64050" ht="15.75" customHeight="1"/>
    <row r="64052" ht="15.75" customHeight="1"/>
    <row r="64054" ht="15.75" customHeight="1"/>
    <row r="64056" ht="15.75" customHeight="1"/>
    <row r="64058" ht="15.75" customHeight="1"/>
    <row r="64060" ht="15.75" customHeight="1"/>
    <row r="64062" ht="15.75" customHeight="1"/>
    <row r="64064" ht="15.75" customHeight="1"/>
    <row r="64066" ht="15.75" customHeight="1"/>
    <row r="64068" ht="15.75" customHeight="1"/>
    <row r="64070" ht="15.75" customHeight="1"/>
    <row r="64072" ht="15.75" customHeight="1"/>
    <row r="64074" ht="15.75" customHeight="1"/>
    <row r="64076" ht="15.75" customHeight="1"/>
    <row r="64078" ht="15.75" customHeight="1"/>
    <row r="64080" ht="15.75" customHeight="1"/>
    <row r="64082" ht="15.75" customHeight="1"/>
    <row r="64084" ht="15.75" customHeight="1"/>
    <row r="64086" ht="15.75" customHeight="1"/>
    <row r="64088" ht="15.75" customHeight="1"/>
    <row r="64090" ht="15.75" customHeight="1"/>
    <row r="64092" ht="15.75" customHeight="1"/>
    <row r="64094" ht="15.75" customHeight="1"/>
    <row r="64096" ht="15.75" customHeight="1"/>
    <row r="64098" ht="15.75" customHeight="1"/>
    <row r="64100" ht="15.75" customHeight="1"/>
    <row r="64102" ht="15.75" customHeight="1"/>
    <row r="64104" ht="15.75" customHeight="1"/>
    <row r="64106" ht="15.75" customHeight="1"/>
    <row r="64108" ht="15.75" customHeight="1"/>
    <row r="64110" ht="15.75" customHeight="1"/>
    <row r="64112" ht="15.75" customHeight="1"/>
    <row r="64114" ht="15.75" customHeight="1"/>
    <row r="64116" ht="15.75" customHeight="1"/>
    <row r="64118" ht="15.75" customHeight="1"/>
    <row r="64120" ht="15.75" customHeight="1"/>
    <row r="64122" ht="15.75" customHeight="1"/>
    <row r="64124" ht="15.75" customHeight="1"/>
    <row r="64126" ht="15.75" customHeight="1"/>
    <row r="64128" ht="15.75" customHeight="1"/>
    <row r="64130" ht="15.75" customHeight="1"/>
    <row r="64132" ht="15.75" customHeight="1"/>
    <row r="64134" ht="15.75" customHeight="1"/>
    <row r="64136" ht="15.75" customHeight="1"/>
    <row r="64138" ht="15.75" customHeight="1"/>
    <row r="64140" ht="15.75" customHeight="1"/>
    <row r="64142" ht="15.75" customHeight="1"/>
    <row r="64144" ht="15.75" customHeight="1"/>
    <row r="64146" ht="15.75" customHeight="1"/>
    <row r="64148" ht="15.75" customHeight="1"/>
    <row r="64150" ht="15.75" customHeight="1"/>
    <row r="64152" ht="15.75" customHeight="1"/>
    <row r="64154" ht="15.75" customHeight="1"/>
    <row r="64156" ht="15.75" customHeight="1"/>
    <row r="64158" ht="15.75" customHeight="1"/>
    <row r="64160" ht="15.75" customHeight="1"/>
    <row r="64162" ht="15.75" customHeight="1"/>
    <row r="64164" ht="15.75" customHeight="1"/>
    <row r="64166" ht="15.75" customHeight="1"/>
    <row r="64168" ht="15.75" customHeight="1"/>
    <row r="64170" ht="15.75" customHeight="1"/>
    <row r="64172" ht="15.75" customHeight="1"/>
    <row r="64174" ht="15.75" customHeight="1"/>
    <row r="64176" ht="15.75" customHeight="1"/>
    <row r="64178" ht="15.75" customHeight="1"/>
    <row r="64180" ht="15.75" customHeight="1"/>
    <row r="64182" ht="15.75" customHeight="1"/>
    <row r="64184" ht="15.75" customHeight="1"/>
    <row r="64186" ht="15.75" customHeight="1"/>
    <row r="64188" ht="15.75" customHeight="1"/>
    <row r="64190" ht="15.75" customHeight="1"/>
    <row r="64192" ht="15.75" customHeight="1"/>
    <row r="64194" ht="15.75" customHeight="1"/>
    <row r="64196" ht="15.75" customHeight="1"/>
    <row r="64198" ht="15.75" customHeight="1"/>
    <row r="64200" ht="15.75" customHeight="1"/>
    <row r="64202" ht="15.75" customHeight="1"/>
    <row r="64204" ht="15.75" customHeight="1"/>
    <row r="64206" ht="15.75" customHeight="1"/>
    <row r="64208" ht="15.75" customHeight="1"/>
    <row r="64210" ht="15.75" customHeight="1"/>
    <row r="64212" ht="15.75" customHeight="1"/>
    <row r="64214" ht="15.75" customHeight="1"/>
    <row r="64216" ht="15.75" customHeight="1"/>
    <row r="64218" ht="15.75" customHeight="1"/>
    <row r="64220" ht="15.75" customHeight="1"/>
    <row r="64222" ht="15.75" customHeight="1"/>
    <row r="64224" ht="15.75" customHeight="1"/>
    <row r="64226" ht="15.75" customHeight="1"/>
    <row r="64228" ht="15.75" customHeight="1"/>
    <row r="64230" ht="15.75" customHeight="1"/>
    <row r="64232" ht="15.75" customHeight="1"/>
    <row r="64234" ht="15.75" customHeight="1"/>
    <row r="64236" ht="15.75" customHeight="1"/>
    <row r="64238" ht="15.75" customHeight="1"/>
    <row r="64240" ht="15.75" customHeight="1"/>
    <row r="64242" ht="15.75" customHeight="1"/>
    <row r="64244" ht="15.75" customHeight="1"/>
    <row r="64246" ht="15.75" customHeight="1"/>
    <row r="64248" ht="15.75" customHeight="1"/>
    <row r="64250" ht="15.75" customHeight="1"/>
    <row r="64252" ht="15.75" customHeight="1"/>
    <row r="64254" ht="15.75" customHeight="1"/>
    <row r="64256" ht="15.75" customHeight="1"/>
    <row r="64258" ht="15.75" customHeight="1"/>
    <row r="64260" ht="15.75" customHeight="1"/>
    <row r="64262" ht="15.75" customHeight="1"/>
    <row r="64264" ht="15.75" customHeight="1"/>
    <row r="64266" ht="15.75" customHeight="1"/>
    <row r="64268" ht="15.75" customHeight="1"/>
    <row r="64270" ht="15.75" customHeight="1"/>
    <row r="64272" ht="15.75" customHeight="1"/>
    <row r="64274" ht="15.75" customHeight="1"/>
    <row r="64276" ht="15.75" customHeight="1"/>
    <row r="64278" ht="15.75" customHeight="1"/>
    <row r="64280" ht="15.75" customHeight="1"/>
    <row r="64282" ht="15.75" customHeight="1"/>
    <row r="64284" ht="15.75" customHeight="1"/>
    <row r="64286" ht="15.75" customHeight="1"/>
    <row r="64288" ht="15.75" customHeight="1"/>
    <row r="64290" ht="15.75" customHeight="1"/>
    <row r="64292" ht="15.75" customHeight="1"/>
    <row r="64294" ht="15.75" customHeight="1"/>
    <row r="64296" ht="15.75" customHeight="1"/>
    <row r="64298" ht="15.75" customHeight="1"/>
    <row r="64300" ht="15.75" customHeight="1"/>
    <row r="64302" ht="15.75" customHeight="1"/>
    <row r="64304" ht="15.75" customHeight="1"/>
    <row r="64306" ht="15.75" customHeight="1"/>
    <row r="64308" ht="15.75" customHeight="1"/>
    <row r="64310" ht="15.75" customHeight="1"/>
    <row r="64312" ht="15.75" customHeight="1"/>
    <row r="64314" ht="15.75" customHeight="1"/>
    <row r="64316" ht="15.75" customHeight="1"/>
    <row r="64318" ht="15.75" customHeight="1"/>
    <row r="64320" ht="15.75" customHeight="1"/>
    <row r="64322" ht="15.75" customHeight="1"/>
    <row r="64324" ht="15.75" customHeight="1"/>
    <row r="64326" ht="15.75" customHeight="1"/>
    <row r="64328" ht="15.75" customHeight="1"/>
    <row r="64330" ht="15.75" customHeight="1"/>
    <row r="64332" ht="15.75" customHeight="1"/>
    <row r="64334" ht="15.75" customHeight="1"/>
    <row r="64336" ht="15.75" customHeight="1"/>
    <row r="64338" ht="15.75" customHeight="1"/>
    <row r="64340" ht="15.75" customHeight="1"/>
    <row r="64342" ht="15.75" customHeight="1"/>
    <row r="64344" ht="15.75" customHeight="1"/>
    <row r="64346" ht="15.75" customHeight="1"/>
    <row r="64348" ht="15.75" customHeight="1"/>
    <row r="64350" ht="15.75" customHeight="1"/>
    <row r="64352" ht="15.75" customHeight="1"/>
    <row r="64354" ht="15.75" customHeight="1"/>
    <row r="64356" ht="15.75" customHeight="1"/>
    <row r="64358" ht="15.75" customHeight="1"/>
    <row r="64360" ht="15.75" customHeight="1"/>
    <row r="64362" ht="15.75" customHeight="1"/>
    <row r="64364" ht="15.75" customHeight="1"/>
    <row r="64366" ht="15.75" customHeight="1"/>
    <row r="64368" ht="15.75" customHeight="1"/>
    <row r="64370" ht="15.75" customHeight="1"/>
    <row r="64372" ht="15.75" customHeight="1"/>
    <row r="64374" ht="15.75" customHeight="1"/>
    <row r="64376" ht="15.75" customHeight="1"/>
    <row r="64378" ht="15.75" customHeight="1"/>
    <row r="64380" ht="15.75" customHeight="1"/>
    <row r="64382" ht="15.75" customHeight="1"/>
    <row r="64384" ht="15.75" customHeight="1"/>
    <row r="64386" ht="15.75" customHeight="1"/>
    <row r="64388" ht="15.75" customHeight="1"/>
    <row r="64390" ht="15.75" customHeight="1"/>
    <row r="64392" ht="15.75" customHeight="1"/>
    <row r="64394" ht="15.75" customHeight="1"/>
    <row r="64396" ht="15.75" customHeight="1"/>
    <row r="64398" ht="15.75" customHeight="1"/>
    <row r="64400" ht="15.75" customHeight="1"/>
    <row r="64402" ht="15.75" customHeight="1"/>
    <row r="64404" ht="15.75" customHeight="1"/>
    <row r="64406" ht="15.75" customHeight="1"/>
    <row r="64408" ht="15.75" customHeight="1"/>
    <row r="64410" ht="15.75" customHeight="1"/>
    <row r="64412" ht="15.75" customHeight="1"/>
    <row r="64414" ht="15.75" customHeight="1"/>
    <row r="64416" ht="15.75" customHeight="1"/>
    <row r="64418" ht="15.75" customHeight="1"/>
    <row r="64420" ht="15.75" customHeight="1"/>
    <row r="64422" ht="15.75" customHeight="1"/>
    <row r="64424" ht="15.75" customHeight="1"/>
    <row r="64426" ht="15.75" customHeight="1"/>
    <row r="64428" ht="15.75" customHeight="1"/>
    <row r="64430" ht="15.75" customHeight="1"/>
    <row r="64432" ht="15.75" customHeight="1"/>
    <row r="64434" ht="15.75" customHeight="1"/>
    <row r="64436" ht="15.75" customHeight="1"/>
    <row r="64438" ht="15.75" customHeight="1"/>
    <row r="64440" ht="15.75" customHeight="1"/>
    <row r="64442" ht="15.75" customHeight="1"/>
    <row r="64444" ht="15.75" customHeight="1"/>
    <row r="64446" ht="15.75" customHeight="1"/>
    <row r="64448" ht="15.75" customHeight="1"/>
    <row r="64450" ht="15.75" customHeight="1"/>
    <row r="64452" ht="15.75" customHeight="1"/>
    <row r="64454" ht="15.75" customHeight="1"/>
    <row r="64456" ht="15.75" customHeight="1"/>
    <row r="64458" ht="15.75" customHeight="1"/>
    <row r="64460" ht="15.75" customHeight="1"/>
    <row r="64462" ht="15.75" customHeight="1"/>
    <row r="64464" ht="15.75" customHeight="1"/>
    <row r="64466" ht="15.75" customHeight="1"/>
    <row r="64468" ht="15.75" customHeight="1"/>
    <row r="64470" ht="15.75" customHeight="1"/>
    <row r="64472" ht="15.75" customHeight="1"/>
    <row r="64474" ht="15.75" customHeight="1"/>
    <row r="64476" ht="15.75" customHeight="1"/>
    <row r="64478" ht="15.75" customHeight="1"/>
    <row r="64480" ht="15.75" customHeight="1"/>
    <row r="64482" ht="15.75" customHeight="1"/>
    <row r="64484" ht="15.75" customHeight="1"/>
    <row r="64486" ht="15.75" customHeight="1"/>
    <row r="64488" ht="15.75" customHeight="1"/>
    <row r="64490" ht="15.75" customHeight="1"/>
    <row r="64492" ht="15.75" customHeight="1"/>
    <row r="64494" ht="15.75" customHeight="1"/>
    <row r="64496" ht="15.75" customHeight="1"/>
    <row r="64498" ht="15.75" customHeight="1"/>
    <row r="64500" ht="15.75" customHeight="1"/>
    <row r="64502" ht="15.75" customHeight="1"/>
    <row r="64504" ht="15.75" customHeight="1"/>
    <row r="64506" ht="15.75" customHeight="1"/>
    <row r="64508" ht="15.75" customHeight="1"/>
    <row r="64510" ht="15.75" customHeight="1"/>
    <row r="64512" ht="15.75" customHeight="1"/>
    <row r="64514" ht="15.75" customHeight="1"/>
    <row r="64516" ht="15.75" customHeight="1"/>
    <row r="64518" ht="15.75" customHeight="1"/>
    <row r="64520" ht="15.75" customHeight="1"/>
    <row r="64522" ht="15.75" customHeight="1"/>
    <row r="64524" ht="15.75" customHeight="1"/>
    <row r="64526" ht="15.75" customHeight="1"/>
    <row r="64528" ht="15.75" customHeight="1"/>
    <row r="64530" ht="15.75" customHeight="1"/>
    <row r="64532" ht="15.75" customHeight="1"/>
    <row r="64534" ht="15.75" customHeight="1"/>
    <row r="64536" ht="15.75" customHeight="1"/>
    <row r="64538" ht="15.75" customHeight="1"/>
    <row r="64540" ht="15.75" customHeight="1"/>
    <row r="64542" ht="15.75" customHeight="1"/>
    <row r="64544" ht="15.75" customHeight="1"/>
    <row r="64546" ht="15.75" customHeight="1"/>
    <row r="64548" ht="15.75" customHeight="1"/>
    <row r="64550" ht="15.75" customHeight="1"/>
    <row r="64552" ht="15.75" customHeight="1"/>
    <row r="64554" ht="15.75" customHeight="1"/>
    <row r="64556" ht="15.75" customHeight="1"/>
    <row r="64558" ht="15.75" customHeight="1"/>
    <row r="64560" ht="15.75" customHeight="1"/>
    <row r="64562" ht="15.75" customHeight="1"/>
    <row r="64564" ht="15.75" customHeight="1"/>
    <row r="64566" ht="15.75" customHeight="1"/>
    <row r="64568" ht="15.75" customHeight="1"/>
    <row r="64570" ht="15.75" customHeight="1"/>
    <row r="64572" ht="15.75" customHeight="1"/>
    <row r="64574" ht="15.75" customHeight="1"/>
    <row r="64576" ht="15.75" customHeight="1"/>
    <row r="64578" ht="15.75" customHeight="1"/>
    <row r="64580" ht="15.75" customHeight="1"/>
    <row r="64582" ht="15.75" customHeight="1"/>
    <row r="64584" ht="15.75" customHeight="1"/>
    <row r="64586" ht="15.75" customHeight="1"/>
    <row r="64588" ht="15.75" customHeight="1"/>
    <row r="64590" ht="15.75" customHeight="1"/>
    <row r="64592" ht="15.75" customHeight="1"/>
    <row r="64594" ht="15.75" customHeight="1"/>
    <row r="64596" ht="15.75" customHeight="1"/>
    <row r="64598" ht="15.75" customHeight="1"/>
    <row r="64600" ht="15.75" customHeight="1"/>
    <row r="64602" ht="15.75" customHeight="1"/>
    <row r="64604" ht="15.75" customHeight="1"/>
    <row r="64606" ht="15.75" customHeight="1"/>
    <row r="64608" ht="15.75" customHeight="1"/>
    <row r="64610" ht="15.75" customHeight="1"/>
    <row r="64612" ht="15.75" customHeight="1"/>
    <row r="64614" ht="15.75" customHeight="1"/>
    <row r="64616" ht="15.75" customHeight="1"/>
    <row r="64618" ht="15.75" customHeight="1"/>
    <row r="64620" ht="15.75" customHeight="1"/>
    <row r="64622" ht="15.75" customHeight="1"/>
    <row r="64624" ht="15.75" customHeight="1"/>
    <row r="64626" ht="15.75" customHeight="1"/>
    <row r="64628" ht="15.75" customHeight="1"/>
    <row r="64630" ht="15.75" customHeight="1"/>
    <row r="64632" ht="15.75" customHeight="1"/>
    <row r="64634" ht="15.75" customHeight="1"/>
    <row r="64636" ht="15.75" customHeight="1"/>
    <row r="64638" ht="15.75" customHeight="1"/>
    <row r="64640" ht="15.75" customHeight="1"/>
    <row r="64642" ht="15.75" customHeight="1"/>
    <row r="64644" ht="15.75" customHeight="1"/>
    <row r="64646" ht="15.75" customHeight="1"/>
    <row r="64648" ht="15.75" customHeight="1"/>
    <row r="64650" ht="15.75" customHeight="1"/>
    <row r="64652" ht="15.75" customHeight="1"/>
    <row r="64654" ht="15.75" customHeight="1"/>
    <row r="64656" ht="15.75" customHeight="1"/>
    <row r="64658" ht="15.75" customHeight="1"/>
    <row r="64660" ht="15.75" customHeight="1"/>
    <row r="64662" ht="15.75" customHeight="1"/>
    <row r="64664" ht="15.75" customHeight="1"/>
    <row r="64666" ht="15.75" customHeight="1"/>
    <row r="64668" ht="15.75" customHeight="1"/>
    <row r="64670" ht="15.75" customHeight="1"/>
    <row r="64672" ht="15.75" customHeight="1"/>
    <row r="64674" ht="15.75" customHeight="1"/>
    <row r="64676" ht="15.75" customHeight="1"/>
    <row r="64678" ht="15.75" customHeight="1"/>
    <row r="64680" ht="15.75" customHeight="1"/>
    <row r="64682" ht="15.75" customHeight="1"/>
    <row r="64684" ht="15.75" customHeight="1"/>
    <row r="64686" ht="15.75" customHeight="1"/>
    <row r="64688" ht="15.75" customHeight="1"/>
    <row r="64690" ht="15.75" customHeight="1"/>
    <row r="64692" ht="15.75" customHeight="1"/>
    <row r="64694" ht="15.75" customHeight="1"/>
    <row r="64696" ht="15.75" customHeight="1"/>
    <row r="64698" ht="15.75" customHeight="1"/>
    <row r="64700" ht="15.75" customHeight="1"/>
    <row r="64702" ht="15.75" customHeight="1"/>
    <row r="64704" ht="15.75" customHeight="1"/>
    <row r="64706" ht="15.75" customHeight="1"/>
    <row r="64708" ht="15.75" customHeight="1"/>
    <row r="64710" ht="15.75" customHeight="1"/>
    <row r="64712" ht="15.75" customHeight="1"/>
    <row r="64714" ht="15.75" customHeight="1"/>
    <row r="64716" ht="15.75" customHeight="1"/>
    <row r="64718" ht="15.75" customHeight="1"/>
    <row r="64720" ht="15.75" customHeight="1"/>
    <row r="64722" ht="15.75" customHeight="1"/>
    <row r="64724" ht="15.75" customHeight="1"/>
    <row r="64726" ht="15.75" customHeight="1"/>
    <row r="64728" ht="15.75" customHeight="1"/>
    <row r="64730" ht="15.75" customHeight="1"/>
    <row r="64732" ht="15.75" customHeight="1"/>
    <row r="64734" ht="15.75" customHeight="1"/>
    <row r="64736" ht="15.75" customHeight="1"/>
    <row r="64738" ht="15.75" customHeight="1"/>
    <row r="64740" ht="15.75" customHeight="1"/>
    <row r="64742" ht="15.75" customHeight="1"/>
    <row r="64744" ht="15.75" customHeight="1"/>
    <row r="64746" ht="15.75" customHeight="1"/>
    <row r="64748" ht="15.75" customHeight="1"/>
    <row r="64750" ht="15.75" customHeight="1"/>
    <row r="64752" ht="15.75" customHeight="1"/>
    <row r="64754" ht="15.75" customHeight="1"/>
    <row r="64756" ht="15.75" customHeight="1"/>
    <row r="64758" ht="15.75" customHeight="1"/>
    <row r="64760" ht="15.75" customHeight="1"/>
    <row r="64762" ht="15.75" customHeight="1"/>
    <row r="64764" ht="15.75" customHeight="1"/>
    <row r="64766" ht="15.75" customHeight="1"/>
    <row r="64768" ht="15.75" customHeight="1"/>
    <row r="64770" ht="15.75" customHeight="1"/>
    <row r="64772" ht="15.75" customHeight="1"/>
    <row r="64774" ht="15.75" customHeight="1"/>
    <row r="64776" ht="15.75" customHeight="1"/>
    <row r="64778" ht="15.75" customHeight="1"/>
    <row r="64780" ht="15.75" customHeight="1"/>
    <row r="64782" ht="15.75" customHeight="1"/>
    <row r="64784" ht="15.75" customHeight="1"/>
    <row r="64786" ht="15.75" customHeight="1"/>
    <row r="64788" ht="15.75" customHeight="1"/>
    <row r="64790" ht="15.75" customHeight="1"/>
    <row r="64792" ht="15.75" customHeight="1"/>
    <row r="64794" ht="15.75" customHeight="1"/>
    <row r="64796" ht="15.75" customHeight="1"/>
    <row r="64798" ht="15.75" customHeight="1"/>
    <row r="64800" ht="15.75" customHeight="1"/>
    <row r="64802" ht="15.75" customHeight="1"/>
    <row r="64804" ht="15.75" customHeight="1"/>
    <row r="64806" ht="15.75" customHeight="1"/>
    <row r="64808" ht="15.75" customHeight="1"/>
    <row r="64810" ht="15.75" customHeight="1"/>
    <row r="64812" ht="15.75" customHeight="1"/>
    <row r="64814" ht="15.75" customHeight="1"/>
    <row r="64816" ht="15.75" customHeight="1"/>
    <row r="64818" ht="15.75" customHeight="1"/>
    <row r="64820" ht="15.75" customHeight="1"/>
    <row r="64822" ht="15.75" customHeight="1"/>
    <row r="64824" ht="15.75" customHeight="1"/>
    <row r="64826" ht="15.75" customHeight="1"/>
    <row r="64828" ht="15.75" customHeight="1"/>
    <row r="64830" ht="15.75" customHeight="1"/>
    <row r="64832" ht="15.75" customHeight="1"/>
    <row r="64834" ht="15.75" customHeight="1"/>
    <row r="64836" ht="15.75" customHeight="1"/>
    <row r="64838" ht="15.75" customHeight="1"/>
    <row r="64840" ht="15.75" customHeight="1"/>
    <row r="64842" ht="15.75" customHeight="1"/>
    <row r="64844" ht="15.75" customHeight="1"/>
    <row r="64846" ht="15.75" customHeight="1"/>
    <row r="64848" ht="15.75" customHeight="1"/>
    <row r="64850" ht="15.75" customHeight="1"/>
    <row r="64852" ht="15.75" customHeight="1"/>
    <row r="64854" ht="15.75" customHeight="1"/>
    <row r="64856" ht="15.75" customHeight="1"/>
    <row r="64858" ht="15.75" customHeight="1"/>
    <row r="64860" ht="15.75" customHeight="1"/>
    <row r="64862" ht="15.75" customHeight="1"/>
    <row r="64864" ht="15.75" customHeight="1"/>
    <row r="64866" ht="15.75" customHeight="1"/>
    <row r="64868" ht="15.75" customHeight="1"/>
    <row r="64870" ht="15.75" customHeight="1"/>
    <row r="64872" ht="15.75" customHeight="1"/>
    <row r="64874" ht="15.75" customHeight="1"/>
    <row r="64876" ht="15.75" customHeight="1"/>
    <row r="64878" ht="15.75" customHeight="1"/>
    <row r="64880" ht="15.75" customHeight="1"/>
    <row r="64882" ht="15.75" customHeight="1"/>
    <row r="64884" ht="15.75" customHeight="1"/>
    <row r="64886" ht="15.75" customHeight="1"/>
    <row r="64888" ht="15.75" customHeight="1"/>
    <row r="64890" ht="15.75" customHeight="1"/>
    <row r="64892" ht="15.75" customHeight="1"/>
    <row r="64894" ht="15.75" customHeight="1"/>
    <row r="64896" ht="15.75" customHeight="1"/>
    <row r="64898" ht="15.75" customHeight="1"/>
    <row r="64900" ht="15.75" customHeight="1"/>
    <row r="64902" ht="15.75" customHeight="1"/>
    <row r="64904" ht="15.75" customHeight="1"/>
    <row r="64906" ht="15.75" customHeight="1"/>
    <row r="64908" ht="15.75" customHeight="1"/>
    <row r="64910" ht="15.75" customHeight="1"/>
    <row r="64912" ht="15.75" customHeight="1"/>
    <row r="64914" ht="15.75" customHeight="1"/>
    <row r="64916" ht="15.75" customHeight="1"/>
    <row r="64918" ht="15.75" customHeight="1"/>
    <row r="64920" ht="15.75" customHeight="1"/>
    <row r="64922" ht="15.75" customHeight="1"/>
    <row r="64924" ht="15.75" customHeight="1"/>
    <row r="64926" ht="15.75" customHeight="1"/>
    <row r="64928" ht="15.75" customHeight="1"/>
    <row r="64930" ht="15.75" customHeight="1"/>
    <row r="64932" ht="15.75" customHeight="1"/>
    <row r="64934" ht="15.75" customHeight="1"/>
    <row r="64936" ht="15.75" customHeight="1"/>
    <row r="64938" ht="15.75" customHeight="1"/>
    <row r="64940" ht="15.75" customHeight="1"/>
    <row r="64942" ht="15.75" customHeight="1"/>
    <row r="64944" ht="15.75" customHeight="1"/>
    <row r="64946" ht="15.75" customHeight="1"/>
    <row r="64948" ht="15.75" customHeight="1"/>
    <row r="64950" ht="15.75" customHeight="1"/>
    <row r="64952" ht="15.75" customHeight="1"/>
    <row r="64954" ht="15.75" customHeight="1"/>
    <row r="64956" ht="15.75" customHeight="1"/>
    <row r="64958" ht="15.75" customHeight="1"/>
    <row r="64960" ht="15.75" customHeight="1"/>
    <row r="64962" ht="15.75" customHeight="1"/>
    <row r="64964" ht="15.75" customHeight="1"/>
    <row r="64966" ht="15.75" customHeight="1"/>
    <row r="64968" ht="15.75" customHeight="1"/>
    <row r="64970" ht="15.75" customHeight="1"/>
    <row r="64972" ht="15.75" customHeight="1"/>
    <row r="64974" ht="15.75" customHeight="1"/>
    <row r="64976" ht="15.75" customHeight="1"/>
    <row r="64978" ht="15.75" customHeight="1"/>
    <row r="64980" ht="15.75" customHeight="1"/>
    <row r="64982" ht="15.75" customHeight="1"/>
    <row r="64984" ht="15.75" customHeight="1"/>
    <row r="64986" ht="15.75" customHeight="1"/>
    <row r="64988" ht="15.75" customHeight="1"/>
    <row r="64990" ht="15.75" customHeight="1"/>
    <row r="64992" ht="15.75" customHeight="1"/>
    <row r="64994" ht="15.75" customHeight="1"/>
    <row r="64996" ht="15.75" customHeight="1"/>
    <row r="64998" ht="15.75" customHeight="1"/>
    <row r="65000" ht="15.75" customHeight="1"/>
    <row r="65002" ht="15.75" customHeight="1"/>
    <row r="65004" ht="15.75" customHeight="1"/>
    <row r="65006" ht="15.75" customHeight="1"/>
    <row r="65008" ht="15.75" customHeight="1"/>
    <row r="65010" ht="15.75" customHeight="1"/>
    <row r="65012" ht="15.75" customHeight="1"/>
    <row r="65014" ht="15.75" customHeight="1"/>
    <row r="65016" ht="15.75" customHeight="1"/>
    <row r="65018" ht="15.75" customHeight="1"/>
    <row r="65020" ht="15.75" customHeight="1"/>
    <row r="65022" ht="15.75" customHeight="1"/>
    <row r="65024" ht="15.75" customHeight="1"/>
    <row r="65026" ht="15.75" customHeight="1"/>
    <row r="65028" ht="15.75" customHeight="1"/>
    <row r="65030" ht="15.75" customHeight="1"/>
    <row r="65032" ht="15.75" customHeight="1"/>
    <row r="65034" ht="15.75" customHeight="1"/>
    <row r="65036" ht="15.75" customHeight="1"/>
    <row r="65038" ht="15.75" customHeight="1"/>
    <row r="65040" ht="15.75" customHeight="1"/>
    <row r="65042" ht="15.75" customHeight="1"/>
    <row r="65044" ht="15.75" customHeight="1"/>
    <row r="65046" ht="15.75" customHeight="1"/>
    <row r="65048" ht="15.75" customHeight="1"/>
    <row r="65050" ht="15.75" customHeight="1"/>
    <row r="65052" ht="15.75" customHeight="1"/>
    <row r="65054" ht="15.75" customHeight="1"/>
    <row r="65056" ht="15.75" customHeight="1"/>
    <row r="65058" ht="15.75" customHeight="1"/>
    <row r="65060" ht="15.75" customHeight="1"/>
    <row r="65062" ht="15.75" customHeight="1"/>
    <row r="65064" ht="15.75" customHeight="1"/>
    <row r="65066" ht="15.75" customHeight="1"/>
    <row r="65068" ht="15.75" customHeight="1"/>
    <row r="65070" ht="15.75" customHeight="1"/>
    <row r="65072" ht="15.75" customHeight="1"/>
    <row r="65074" ht="15.75" customHeight="1"/>
    <row r="65076" ht="15.75" customHeight="1"/>
    <row r="65078" ht="15.75" customHeight="1"/>
    <row r="65080" ht="15.75" customHeight="1"/>
    <row r="65082" ht="15.75" customHeight="1"/>
    <row r="65084" ht="15.75" customHeight="1"/>
    <row r="65086" ht="15.75" customHeight="1"/>
    <row r="65088" ht="15.75" customHeight="1"/>
    <row r="65090" ht="15.75" customHeight="1"/>
    <row r="65092" ht="15.75" customHeight="1"/>
    <row r="65094" ht="15.75" customHeight="1"/>
    <row r="65096" ht="15.75" customHeight="1"/>
    <row r="65098" ht="15.75" customHeight="1"/>
    <row r="65100" ht="15.75" customHeight="1"/>
    <row r="65102" ht="15.75" customHeight="1"/>
    <row r="65104" ht="15.75" customHeight="1"/>
    <row r="65106" ht="15.75" customHeight="1"/>
    <row r="65108" ht="15.75" customHeight="1"/>
    <row r="65110" ht="15.75" customHeight="1"/>
    <row r="65112" ht="15.75" customHeight="1"/>
    <row r="65114" ht="15.75" customHeight="1"/>
    <row r="65116" ht="15.75" customHeight="1"/>
    <row r="65118" ht="15.75" customHeight="1"/>
    <row r="65120" ht="15.75" customHeight="1"/>
    <row r="65122" ht="15.75" customHeight="1"/>
    <row r="65124" ht="15.75" customHeight="1"/>
    <row r="65126" ht="15.75" customHeight="1"/>
    <row r="65128" ht="15.75" customHeight="1"/>
    <row r="65130" ht="15.75" customHeight="1"/>
    <row r="65132" ht="15.75" customHeight="1"/>
    <row r="65134" ht="15.75" customHeight="1"/>
    <row r="65136" ht="15.75" customHeight="1"/>
    <row r="65138" ht="15.75" customHeight="1"/>
    <row r="65140" ht="15.75" customHeight="1"/>
    <row r="65142" ht="15.75" customHeight="1"/>
    <row r="65144" ht="15.75" customHeight="1"/>
    <row r="65146" ht="15.75" customHeight="1"/>
    <row r="65148" ht="15.75" customHeight="1"/>
    <row r="65150" ht="15.75" customHeight="1"/>
    <row r="65152" ht="15.75" customHeight="1"/>
    <row r="65154" ht="15.75" customHeight="1"/>
    <row r="65156" ht="15.75" customHeight="1"/>
    <row r="65158" ht="15.75" customHeight="1"/>
    <row r="65160" ht="15.75" customHeight="1"/>
    <row r="65162" ht="15.75" customHeight="1"/>
    <row r="65164" ht="15.75" customHeight="1"/>
    <row r="65166" ht="15.75" customHeight="1"/>
    <row r="65168" ht="15.75" customHeight="1"/>
    <row r="65170" ht="15.75" customHeight="1"/>
    <row r="65172" ht="15.75" customHeight="1"/>
    <row r="65174" ht="15.75" customHeight="1"/>
    <row r="65176" ht="15.75" customHeight="1"/>
    <row r="65178" ht="15.75" customHeight="1"/>
    <row r="65180" ht="15.75" customHeight="1"/>
    <row r="65182" ht="15.75" customHeight="1"/>
    <row r="65184" ht="15.75" customHeight="1"/>
    <row r="65186" ht="15.75" customHeight="1"/>
    <row r="65188" ht="15.75" customHeight="1"/>
    <row r="65190" ht="15.75" customHeight="1"/>
    <row r="65192" ht="15.75" customHeight="1"/>
    <row r="65194" ht="15.75" customHeight="1"/>
    <row r="65196" ht="15.75" customHeight="1"/>
    <row r="65198" ht="15.75" customHeight="1"/>
    <row r="65200" ht="15.75" customHeight="1"/>
    <row r="65202" ht="15.75" customHeight="1"/>
    <row r="65204" ht="15.75" customHeight="1"/>
    <row r="65206" ht="15.75" customHeight="1"/>
    <row r="65208" ht="15.75" customHeight="1"/>
    <row r="65210" ht="15.75" customHeight="1"/>
    <row r="65212" ht="15.75" customHeight="1"/>
    <row r="65214" ht="15.75" customHeight="1"/>
    <row r="65216" ht="15.75" customHeight="1"/>
    <row r="65218" ht="15.75" customHeight="1"/>
    <row r="65220" ht="15.75" customHeight="1"/>
    <row r="65222" ht="15.75" customHeight="1"/>
    <row r="65224" ht="15.75" customHeight="1"/>
    <row r="65226" ht="15.75" customHeight="1"/>
    <row r="65228" ht="15.75" customHeight="1"/>
    <row r="65230" ht="15.75" customHeight="1"/>
    <row r="65232" ht="15.75" customHeight="1"/>
    <row r="65234" ht="15.75" customHeight="1"/>
    <row r="65236" ht="15.75" customHeight="1"/>
    <row r="65238" ht="15.75" customHeight="1"/>
    <row r="65240" ht="15.75" customHeight="1"/>
    <row r="65242" ht="15.75" customHeight="1"/>
    <row r="65244" ht="15.75" customHeight="1"/>
    <row r="65246" ht="15.75" customHeight="1"/>
    <row r="65248" ht="15.75" customHeight="1"/>
    <row r="65250" ht="15.75" customHeight="1"/>
    <row r="65252" ht="15.75" customHeight="1"/>
    <row r="65254" ht="15.75" customHeight="1"/>
    <row r="65256" ht="15.75" customHeight="1"/>
    <row r="65258" ht="15.75" customHeight="1"/>
    <row r="65260" ht="15.75" customHeight="1"/>
    <row r="65262" ht="15.75" customHeight="1"/>
    <row r="65264" ht="15.75" customHeight="1"/>
    <row r="65266" ht="15.75" customHeight="1"/>
    <row r="65268" ht="15.75" customHeight="1"/>
    <row r="65270" ht="15.75" customHeight="1"/>
    <row r="65272" ht="15.75" customHeight="1"/>
    <row r="65274" ht="15.75" customHeight="1"/>
    <row r="65276" ht="15.75" customHeight="1"/>
    <row r="65278" ht="15.75" customHeight="1"/>
    <row r="65280" ht="15.75" customHeight="1"/>
    <row r="65282" ht="15.75" customHeight="1"/>
    <row r="65284" ht="15.75" customHeight="1"/>
    <row r="65286" ht="15.75" customHeight="1"/>
    <row r="65288" ht="15.75" customHeight="1"/>
    <row r="65290" ht="15.75" customHeight="1"/>
    <row r="65292" ht="15.75" customHeight="1"/>
    <row r="65294" ht="15.75" customHeight="1"/>
    <row r="65296" ht="15.75" customHeight="1"/>
    <row r="65298" ht="15.75" customHeight="1"/>
    <row r="65300" ht="15.75" customHeight="1"/>
    <row r="65302" ht="15.75" customHeight="1"/>
    <row r="65304" ht="15.75" customHeight="1"/>
    <row r="65306" ht="15.75" customHeight="1"/>
    <row r="65308" ht="15.75" customHeight="1"/>
    <row r="65310" ht="15.75" customHeight="1"/>
    <row r="65312" ht="15.75" customHeight="1"/>
    <row r="65314" ht="15.75" customHeight="1"/>
    <row r="65316" ht="15.75" customHeight="1"/>
    <row r="65318" ht="15.75" customHeight="1"/>
    <row r="65320" ht="15.75" customHeight="1"/>
    <row r="65322" ht="15.75" customHeight="1"/>
    <row r="65324" ht="15.75" customHeight="1"/>
    <row r="65326" ht="15.75" customHeight="1"/>
    <row r="65328" ht="15.75" customHeight="1"/>
    <row r="65330" ht="15.75" customHeight="1"/>
    <row r="65332" ht="15.75" customHeight="1"/>
    <row r="65334" ht="15.75" customHeight="1"/>
    <row r="65336" ht="15.75" customHeight="1"/>
    <row r="65338" ht="15.75" customHeight="1"/>
    <row r="65340" ht="15.75" customHeight="1"/>
    <row r="65342" ht="15.75" customHeight="1"/>
    <row r="65344" ht="15.75" customHeight="1"/>
    <row r="65346" ht="15.75" customHeight="1"/>
    <row r="65348" ht="15.75" customHeight="1"/>
    <row r="65350" ht="15.75" customHeight="1"/>
    <row r="65352" ht="15.75" customHeight="1"/>
    <row r="65354" ht="15.75" customHeight="1"/>
    <row r="65356" ht="15.75" customHeight="1"/>
    <row r="65358" ht="15.75" customHeight="1"/>
    <row r="65360" ht="15.75" customHeight="1"/>
    <row r="65362" ht="15.75" customHeight="1"/>
    <row r="65364" ht="15.75" customHeight="1"/>
    <row r="65366" ht="15.75" customHeight="1"/>
    <row r="65368" ht="15.75" customHeight="1"/>
    <row r="65370" ht="15.75" customHeight="1"/>
    <row r="65372" ht="15.75" customHeight="1"/>
    <row r="65374" ht="15.75" customHeight="1"/>
    <row r="65376" ht="15.75" customHeight="1"/>
    <row r="65378" ht="15.75" customHeight="1"/>
    <row r="65380" ht="15.75" customHeight="1"/>
    <row r="65382" ht="15.75" customHeight="1"/>
    <row r="65384" ht="15.75" customHeight="1"/>
    <row r="65386" ht="15.75" customHeight="1"/>
    <row r="65388" ht="15.75" customHeight="1"/>
    <row r="65390" ht="15.75" customHeight="1"/>
    <row r="65392" ht="15.75" customHeight="1"/>
    <row r="65394" ht="15.75" customHeight="1"/>
    <row r="65396" ht="15.75" customHeight="1"/>
    <row r="65398" ht="15.75" customHeight="1"/>
    <row r="65400" ht="15.75" customHeight="1"/>
    <row r="65402" ht="15.75" customHeight="1"/>
    <row r="65404" ht="15.75" customHeight="1"/>
    <row r="65406" ht="15.75" customHeight="1"/>
    <row r="65408" ht="15.75" customHeight="1"/>
    <row r="65410" ht="15.75" customHeight="1"/>
    <row r="65412" ht="15.75" customHeight="1"/>
    <row r="65414" ht="15.75" customHeight="1"/>
    <row r="65416" ht="15.75" customHeight="1"/>
    <row r="65418" ht="15.75" customHeight="1"/>
    <row r="65420" ht="15.75" customHeight="1"/>
    <row r="65422" ht="15.75" customHeight="1"/>
    <row r="65424" ht="15.75" customHeight="1"/>
    <row r="65426" ht="15.75" customHeight="1"/>
    <row r="65428" ht="15.75" customHeight="1"/>
    <row r="65430" ht="15.75" customHeight="1"/>
    <row r="65432" ht="15.75" customHeight="1"/>
    <row r="65434" ht="15.75" customHeight="1"/>
    <row r="65436" ht="15.75" customHeight="1"/>
    <row r="65438" ht="15.75" customHeight="1"/>
    <row r="65440" ht="15.75" customHeight="1"/>
    <row r="65442" ht="15.75" customHeight="1"/>
    <row r="65444" ht="15.75" customHeight="1"/>
    <row r="65446" ht="15.75" customHeight="1"/>
    <row r="65448" ht="15.75" customHeight="1"/>
    <row r="65450" ht="15.75" customHeight="1"/>
    <row r="65452" ht="15.75" customHeight="1"/>
    <row r="65454" ht="15.75" customHeight="1"/>
    <row r="65456" ht="15.75" customHeight="1"/>
    <row r="65458" ht="15.75" customHeight="1"/>
    <row r="65460" ht="15.75" customHeight="1"/>
    <row r="65462" ht="15.75" customHeight="1"/>
    <row r="65464" ht="15.75" customHeight="1"/>
    <row r="65466" ht="15.75" customHeight="1"/>
    <row r="65468" ht="15.75" customHeight="1"/>
    <row r="65470" ht="15.75" customHeight="1"/>
    <row r="65472" ht="15.75" customHeight="1"/>
    <row r="65474" ht="15.75" customHeight="1"/>
    <row r="65476" ht="15.75" customHeight="1"/>
    <row r="65478" ht="15.75" customHeight="1"/>
    <row r="65480" ht="15.75" customHeight="1"/>
    <row r="65482" ht="15.75" customHeight="1"/>
    <row r="65484" ht="15.75" customHeight="1"/>
    <row r="65486" ht="15.75" customHeight="1"/>
    <row r="65488" ht="15.75" customHeight="1"/>
    <row r="65490" ht="15.75" customHeight="1"/>
    <row r="65492" ht="15.75" customHeight="1"/>
    <row r="65494" ht="15.75" customHeight="1"/>
    <row r="65496" ht="15.75" customHeight="1"/>
    <row r="65498" ht="15.75" customHeight="1"/>
    <row r="65500" ht="15.75" customHeight="1"/>
    <row r="65502" ht="15.75" customHeight="1"/>
    <row r="65504" ht="15.75" customHeight="1"/>
    <row r="65506" ht="15.75" customHeight="1"/>
    <row r="65508" ht="15.75" customHeight="1"/>
    <row r="65510" ht="15.75" customHeight="1"/>
    <row r="65512" ht="15.75" customHeight="1"/>
    <row r="65514" ht="15.75" customHeight="1"/>
    <row r="65516" ht="15.75" customHeight="1"/>
    <row r="65518" ht="15.75" customHeight="1"/>
    <row r="65520" ht="15.75" customHeight="1"/>
    <row r="65522" ht="15.75" customHeight="1"/>
    <row r="65524" ht="15.75" customHeight="1"/>
    <row r="65526" ht="15.75" customHeight="1"/>
    <row r="65528" ht="15.75" customHeight="1"/>
    <row r="65530" ht="15.75" customHeight="1"/>
    <row r="65532" ht="15.75" customHeight="1"/>
    <row r="65534" ht="15.75" customHeight="1"/>
    <row r="65536" ht="15.75" customHeight="1"/>
    <row r="65538" ht="15.75" customHeight="1"/>
  </sheetData>
  <mergeCells count="48">
    <mergeCell ref="A22:C22"/>
    <mergeCell ref="A17:C17"/>
    <mergeCell ref="A7:C7"/>
    <mergeCell ref="A56:P56"/>
    <mergeCell ref="A35:B35"/>
    <mergeCell ref="A13:C13"/>
    <mergeCell ref="A14:C14"/>
    <mergeCell ref="A15:C15"/>
    <mergeCell ref="A16:C16"/>
    <mergeCell ref="A19:C19"/>
    <mergeCell ref="A25:C25"/>
    <mergeCell ref="A28:C28"/>
    <mergeCell ref="A34:C34"/>
    <mergeCell ref="A23:C23"/>
    <mergeCell ref="A24:C24"/>
    <mergeCell ref="Q56:AG56"/>
    <mergeCell ref="A50:C50"/>
    <mergeCell ref="A51:B51"/>
    <mergeCell ref="A55:B55"/>
    <mergeCell ref="A49:B49"/>
    <mergeCell ref="A3:C6"/>
    <mergeCell ref="E3:E6"/>
    <mergeCell ref="A21:C21"/>
    <mergeCell ref="A10:C10"/>
    <mergeCell ref="A11:C11"/>
    <mergeCell ref="A12:C12"/>
    <mergeCell ref="A8:C8"/>
    <mergeCell ref="A9:C9"/>
    <mergeCell ref="A18:C18"/>
    <mergeCell ref="A20:C20"/>
    <mergeCell ref="F3:F6"/>
    <mergeCell ref="Y4:Y5"/>
    <mergeCell ref="Q3:R3"/>
    <mergeCell ref="K4:M5"/>
    <mergeCell ref="G3:G6"/>
    <mergeCell ref="H3:H6"/>
    <mergeCell ref="I3:I6"/>
    <mergeCell ref="J3:J6"/>
    <mergeCell ref="K3:P3"/>
    <mergeCell ref="Q5:R5"/>
    <mergeCell ref="AG4:AG6"/>
    <mergeCell ref="N5:P5"/>
    <mergeCell ref="S5:T5"/>
    <mergeCell ref="U5:W5"/>
    <mergeCell ref="AE4:AF5"/>
    <mergeCell ref="N4:P4"/>
    <mergeCell ref="Q4:X4"/>
    <mergeCell ref="Z4:AD5"/>
  </mergeCells>
  <phoneticPr fontId="5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AZ208"/>
  <sheetViews>
    <sheetView view="pageBreakPreview" topLeftCell="A6" zoomScaleNormal="100" workbookViewId="0">
      <selection activeCell="J65" sqref="J65"/>
    </sheetView>
  </sheetViews>
  <sheetFormatPr defaultColWidth="9.109375" defaultRowHeight="15.6"/>
  <cols>
    <col min="1" max="1" width="2.33203125" style="699" customWidth="1"/>
    <col min="2" max="2" width="17.33203125" style="699" customWidth="1"/>
    <col min="3" max="3" width="2.33203125" style="699" customWidth="1"/>
    <col min="4" max="4" width="1.6640625" style="700" customWidth="1"/>
    <col min="5" max="5" width="10.5546875" style="681" hidden="1" customWidth="1"/>
    <col min="6" max="6" width="7.5546875" style="681" customWidth="1"/>
    <col min="7" max="7" width="7" style="681" customWidth="1"/>
    <col min="8" max="8" width="7.109375" style="681" customWidth="1"/>
    <col min="9" max="9" width="8.44140625" style="681" customWidth="1"/>
    <col min="10" max="10" width="7.44140625" style="681" customWidth="1"/>
    <col min="11" max="11" width="5.5546875" style="681" customWidth="1"/>
    <col min="12" max="12" width="6.44140625" style="681" customWidth="1"/>
    <col min="13" max="13" width="5.5546875" style="681" customWidth="1"/>
    <col min="14" max="14" width="7.88671875" style="681" customWidth="1"/>
    <col min="15" max="15" width="9.33203125" style="681" customWidth="1"/>
    <col min="16" max="16" width="8.88671875" style="681" customWidth="1"/>
    <col min="17" max="18" width="8.6640625" style="681" customWidth="1"/>
    <col min="19" max="19" width="5.33203125" style="681" customWidth="1"/>
    <col min="20" max="20" width="5.44140625" style="681" customWidth="1"/>
    <col min="21" max="22" width="5.109375" style="681" customWidth="1"/>
    <col min="23" max="24" width="5.33203125" style="681" customWidth="1"/>
    <col min="25" max="25" width="6.88671875" style="681" customWidth="1"/>
    <col min="26" max="26" width="7" style="681" customWidth="1"/>
    <col min="27" max="27" width="6.88671875" style="681" customWidth="1"/>
    <col min="28" max="28" width="5" style="681" customWidth="1"/>
    <col min="29" max="29" width="6.88671875" style="681" customWidth="1"/>
    <col min="30" max="30" width="7.44140625" style="681" customWidth="1"/>
    <col min="31" max="31" width="6.88671875" style="681" customWidth="1"/>
    <col min="32" max="32" width="5.88671875" style="681" customWidth="1"/>
    <col min="33" max="33" width="4.5546875" style="681" customWidth="1"/>
    <col min="34" max="52" width="9.109375" style="681"/>
    <col min="53" max="53" width="9.6640625" style="681" bestFit="1" customWidth="1"/>
    <col min="54" max="16384" width="9.109375" style="681"/>
  </cols>
  <sheetData>
    <row r="1" spans="1:50" s="714" customFormat="1" ht="35.1" customHeight="1">
      <c r="A1" s="859"/>
      <c r="B1" s="859"/>
      <c r="C1" s="859"/>
      <c r="D1" s="859"/>
      <c r="E1" s="859"/>
      <c r="F1" s="808"/>
      <c r="G1" s="808"/>
      <c r="H1" s="808"/>
      <c r="I1" s="808"/>
      <c r="J1" s="808"/>
      <c r="N1" s="808"/>
      <c r="O1" s="809"/>
      <c r="P1" s="808" t="s">
        <v>1189</v>
      </c>
      <c r="Q1" s="809" t="s">
        <v>22</v>
      </c>
      <c r="U1" s="808"/>
      <c r="X1" s="808"/>
      <c r="Y1" s="809"/>
      <c r="AB1" s="809"/>
      <c r="AC1" s="809"/>
      <c r="AD1" s="809"/>
      <c r="AE1" s="809"/>
      <c r="AF1" s="809"/>
      <c r="AG1" s="809"/>
    </row>
    <row r="2" spans="1:50" ht="15.75" customHeight="1" thickBot="1">
      <c r="A2" s="681"/>
      <c r="B2" s="682"/>
      <c r="C2" s="682"/>
      <c r="D2" s="683"/>
      <c r="J2" s="684"/>
      <c r="K2" s="684"/>
      <c r="L2" s="684"/>
      <c r="M2" s="684"/>
      <c r="N2" s="684"/>
      <c r="O2" s="684"/>
      <c r="P2" s="684"/>
      <c r="Q2" s="686"/>
      <c r="R2" s="684"/>
      <c r="S2" s="684"/>
      <c r="T2" s="684"/>
      <c r="U2" s="684"/>
      <c r="V2" s="684"/>
      <c r="W2" s="684"/>
      <c r="X2" s="684"/>
      <c r="Y2" s="684"/>
      <c r="Z2" s="684"/>
      <c r="AA2" s="684"/>
      <c r="AB2" s="684"/>
      <c r="AC2" s="684"/>
      <c r="AD2" s="684"/>
      <c r="AE2" s="684"/>
      <c r="AF2" s="684"/>
      <c r="AG2" s="686" t="s">
        <v>514</v>
      </c>
    </row>
    <row r="3" spans="1:50" s="860" customFormat="1" ht="16.5" customHeight="1">
      <c r="A3" s="1405" t="s">
        <v>23</v>
      </c>
      <c r="B3" s="1405"/>
      <c r="C3" s="1405"/>
      <c r="D3" s="687"/>
      <c r="E3" s="1504" t="s">
        <v>2</v>
      </c>
      <c r="F3" s="1493" t="s">
        <v>24</v>
      </c>
      <c r="G3" s="1497" t="s">
        <v>2</v>
      </c>
      <c r="H3" s="1497" t="s">
        <v>452</v>
      </c>
      <c r="I3" s="1497" t="s">
        <v>472</v>
      </c>
      <c r="J3" s="1499" t="s">
        <v>453</v>
      </c>
      <c r="K3" s="1502" t="s">
        <v>504</v>
      </c>
      <c r="L3" s="1503"/>
      <c r="M3" s="1503"/>
      <c r="N3" s="1503"/>
      <c r="O3" s="1503"/>
      <c r="P3" s="1503"/>
      <c r="Q3" s="1496" t="s">
        <v>512</v>
      </c>
      <c r="R3" s="1496"/>
      <c r="U3" s="861"/>
      <c r="V3" s="861"/>
      <c r="W3" s="861"/>
      <c r="Z3" s="861"/>
      <c r="AA3" s="861"/>
      <c r="AB3" s="861"/>
      <c r="AC3" s="861"/>
      <c r="AD3" s="861"/>
      <c r="AE3" s="861"/>
      <c r="AF3" s="861"/>
      <c r="AG3" s="861"/>
    </row>
    <row r="4" spans="1:50" s="860" customFormat="1" ht="19.5" customHeight="1">
      <c r="A4" s="1406"/>
      <c r="B4" s="1406"/>
      <c r="C4" s="1406"/>
      <c r="D4" s="688"/>
      <c r="E4" s="1505"/>
      <c r="F4" s="1479"/>
      <c r="G4" s="1498"/>
      <c r="H4" s="1498"/>
      <c r="I4" s="1498"/>
      <c r="J4" s="1500"/>
      <c r="K4" s="1478" t="s">
        <v>532</v>
      </c>
      <c r="L4" s="1491"/>
      <c r="M4" s="1485"/>
      <c r="N4" s="1487" t="s">
        <v>454</v>
      </c>
      <c r="O4" s="1488"/>
      <c r="P4" s="1488"/>
      <c r="Q4" s="1489" t="s">
        <v>505</v>
      </c>
      <c r="R4" s="1489"/>
      <c r="S4" s="1489"/>
      <c r="T4" s="1489"/>
      <c r="U4" s="1489"/>
      <c r="V4" s="1489"/>
      <c r="W4" s="1489"/>
      <c r="X4" s="1490"/>
      <c r="Y4" s="1494" t="s">
        <v>451</v>
      </c>
      <c r="Z4" s="1478" t="s">
        <v>450</v>
      </c>
      <c r="AA4" s="1491"/>
      <c r="AB4" s="1491"/>
      <c r="AC4" s="1491"/>
      <c r="AD4" s="1485"/>
      <c r="AE4" s="1478" t="s">
        <v>455</v>
      </c>
      <c r="AF4" s="1485"/>
      <c r="AG4" s="1478" t="s">
        <v>144</v>
      </c>
    </row>
    <row r="5" spans="1:50" s="860" customFormat="1" ht="38.25" customHeight="1">
      <c r="A5" s="1406"/>
      <c r="B5" s="1406"/>
      <c r="C5" s="1406"/>
      <c r="D5" s="688"/>
      <c r="E5" s="1505"/>
      <c r="F5" s="1479"/>
      <c r="G5" s="1498"/>
      <c r="H5" s="1498"/>
      <c r="I5" s="1498"/>
      <c r="J5" s="1500"/>
      <c r="K5" s="1480"/>
      <c r="L5" s="1492"/>
      <c r="M5" s="1486"/>
      <c r="N5" s="1481" t="s">
        <v>506</v>
      </c>
      <c r="O5" s="1481"/>
      <c r="P5" s="1481"/>
      <c r="Q5" s="1481" t="s">
        <v>510</v>
      </c>
      <c r="R5" s="1481"/>
      <c r="S5" s="1482" t="s">
        <v>507</v>
      </c>
      <c r="T5" s="1483"/>
      <c r="U5" s="1484" t="s">
        <v>508</v>
      </c>
      <c r="V5" s="1482"/>
      <c r="W5" s="1483"/>
      <c r="X5" s="863" t="s">
        <v>509</v>
      </c>
      <c r="Y5" s="1495"/>
      <c r="Z5" s="1480"/>
      <c r="AA5" s="1492"/>
      <c r="AB5" s="1492"/>
      <c r="AC5" s="1492"/>
      <c r="AD5" s="1486"/>
      <c r="AE5" s="1480"/>
      <c r="AF5" s="1486"/>
      <c r="AG5" s="1479"/>
    </row>
    <row r="6" spans="1:50" s="866" customFormat="1" ht="99.9" customHeight="1">
      <c r="A6" s="1407"/>
      <c r="B6" s="1407"/>
      <c r="C6" s="1407"/>
      <c r="D6" s="689"/>
      <c r="E6" s="1506"/>
      <c r="F6" s="1480"/>
      <c r="G6" s="1495"/>
      <c r="H6" s="1495"/>
      <c r="I6" s="1495"/>
      <c r="J6" s="1501"/>
      <c r="K6" s="864" t="s">
        <v>449</v>
      </c>
      <c r="L6" s="864" t="s">
        <v>530</v>
      </c>
      <c r="M6" s="864" t="s">
        <v>531</v>
      </c>
      <c r="N6" s="864" t="s">
        <v>457</v>
      </c>
      <c r="O6" s="865" t="s">
        <v>463</v>
      </c>
      <c r="P6" s="865" t="s">
        <v>460</v>
      </c>
      <c r="Q6" s="865" t="s">
        <v>462</v>
      </c>
      <c r="R6" s="865" t="s">
        <v>464</v>
      </c>
      <c r="S6" s="865" t="s">
        <v>465</v>
      </c>
      <c r="T6" s="865" t="s">
        <v>1081</v>
      </c>
      <c r="U6" s="865" t="s">
        <v>459</v>
      </c>
      <c r="V6" s="865" t="s">
        <v>461</v>
      </c>
      <c r="W6" s="865" t="s">
        <v>456</v>
      </c>
      <c r="X6" s="865" t="s">
        <v>458</v>
      </c>
      <c r="Y6" s="865" t="s">
        <v>466</v>
      </c>
      <c r="Z6" s="865" t="s">
        <v>467</v>
      </c>
      <c r="AA6" s="865" t="s">
        <v>628</v>
      </c>
      <c r="AB6" s="865" t="s">
        <v>468</v>
      </c>
      <c r="AC6" s="865" t="s">
        <v>629</v>
      </c>
      <c r="AD6" s="865" t="s">
        <v>630</v>
      </c>
      <c r="AE6" s="865" t="s">
        <v>469</v>
      </c>
      <c r="AF6" s="865" t="s">
        <v>470</v>
      </c>
      <c r="AG6" s="1480"/>
    </row>
    <row r="7" spans="1:50" s="812" customFormat="1" ht="24.9" hidden="1" customHeight="1">
      <c r="A7" s="1475" t="s">
        <v>894</v>
      </c>
      <c r="B7" s="1475"/>
      <c r="C7" s="1475"/>
      <c r="D7" s="690"/>
      <c r="E7" s="811" t="s">
        <v>14</v>
      </c>
      <c r="F7" s="811" t="s">
        <v>14</v>
      </c>
      <c r="G7" s="811"/>
      <c r="H7" s="811" t="s">
        <v>14</v>
      </c>
      <c r="I7" s="811"/>
      <c r="J7" s="811"/>
      <c r="K7" s="811"/>
      <c r="L7" s="811"/>
      <c r="M7" s="811"/>
      <c r="N7" s="811"/>
      <c r="O7" s="811"/>
      <c r="P7" s="811"/>
      <c r="Q7" s="811" t="s">
        <v>14</v>
      </c>
      <c r="R7" s="811"/>
      <c r="S7" s="811" t="s">
        <v>14</v>
      </c>
      <c r="T7" s="811"/>
      <c r="U7" s="811"/>
      <c r="V7" s="811"/>
      <c r="W7" s="811"/>
      <c r="X7" s="811"/>
      <c r="Y7" s="811"/>
      <c r="Z7" s="811"/>
      <c r="AA7" s="811"/>
      <c r="AB7" s="811"/>
      <c r="AC7" s="811"/>
      <c r="AD7" s="811"/>
      <c r="AE7" s="811"/>
      <c r="AF7" s="867" t="s">
        <v>14</v>
      </c>
    </row>
    <row r="8" spans="1:50" s="812" customFormat="1" ht="24.9" hidden="1" customHeight="1">
      <c r="A8" s="1443" t="s">
        <v>835</v>
      </c>
      <c r="B8" s="1443"/>
      <c r="C8" s="1443"/>
      <c r="D8" s="813"/>
      <c r="E8" s="814" t="s">
        <v>14</v>
      </c>
      <c r="F8" s="811" t="s">
        <v>14</v>
      </c>
      <c r="G8" s="811"/>
      <c r="H8" s="811" t="s">
        <v>14</v>
      </c>
      <c r="I8" s="811"/>
      <c r="J8" s="811"/>
      <c r="K8" s="811"/>
      <c r="L8" s="811"/>
      <c r="M8" s="811"/>
      <c r="N8" s="811"/>
      <c r="O8" s="811"/>
      <c r="P8" s="811"/>
      <c r="Q8" s="811" t="s">
        <v>14</v>
      </c>
      <c r="R8" s="811"/>
      <c r="S8" s="811" t="s">
        <v>14</v>
      </c>
      <c r="T8" s="811"/>
      <c r="U8" s="811"/>
      <c r="V8" s="811"/>
      <c r="W8" s="811"/>
      <c r="X8" s="811"/>
      <c r="Y8" s="811"/>
      <c r="Z8" s="811"/>
      <c r="AA8" s="811"/>
      <c r="AB8" s="811"/>
      <c r="AC8" s="811"/>
      <c r="AD8" s="811"/>
      <c r="AE8" s="811"/>
      <c r="AF8" s="811" t="s">
        <v>14</v>
      </c>
    </row>
    <row r="9" spans="1:50" s="812" customFormat="1" ht="24.9" hidden="1" customHeight="1">
      <c r="A9" s="1443" t="s">
        <v>836</v>
      </c>
      <c r="B9" s="1443"/>
      <c r="C9" s="1443"/>
      <c r="D9" s="813"/>
      <c r="E9" s="815">
        <v>17631</v>
      </c>
      <c r="F9" s="811" t="s">
        <v>14</v>
      </c>
      <c r="G9" s="811"/>
      <c r="H9" s="811" t="s">
        <v>14</v>
      </c>
      <c r="I9" s="811"/>
      <c r="J9" s="811"/>
      <c r="K9" s="811"/>
      <c r="L9" s="811"/>
      <c r="M9" s="811"/>
      <c r="N9" s="811"/>
      <c r="O9" s="811"/>
      <c r="P9" s="811"/>
      <c r="Q9" s="811" t="s">
        <v>14</v>
      </c>
      <c r="R9" s="811"/>
      <c r="S9" s="811" t="s">
        <v>14</v>
      </c>
      <c r="T9" s="811"/>
      <c r="U9" s="811"/>
      <c r="V9" s="811"/>
      <c r="W9" s="811"/>
      <c r="X9" s="811"/>
      <c r="Y9" s="811"/>
      <c r="Z9" s="811"/>
      <c r="AA9" s="811"/>
      <c r="AB9" s="811"/>
      <c r="AC9" s="811"/>
      <c r="AD9" s="811"/>
      <c r="AE9" s="811"/>
      <c r="AF9" s="811" t="s">
        <v>14</v>
      </c>
    </row>
    <row r="10" spans="1:50" s="812" customFormat="1" ht="19.5" hidden="1" customHeight="1">
      <c r="A10" s="1443" t="s">
        <v>837</v>
      </c>
      <c r="B10" s="1443"/>
      <c r="C10" s="1443"/>
      <c r="D10" s="813"/>
      <c r="E10" s="816"/>
      <c r="F10" s="817" t="s">
        <v>15</v>
      </c>
      <c r="G10" s="818"/>
      <c r="H10" s="819" t="s">
        <v>15</v>
      </c>
      <c r="I10" s="819"/>
      <c r="J10" s="819"/>
      <c r="K10" s="819"/>
      <c r="L10" s="819"/>
      <c r="M10" s="819"/>
      <c r="N10" s="819" t="s">
        <v>15</v>
      </c>
      <c r="O10" s="819"/>
      <c r="P10" s="819" t="s">
        <v>15</v>
      </c>
      <c r="Q10" s="819" t="s">
        <v>15</v>
      </c>
      <c r="R10" s="819" t="s">
        <v>15</v>
      </c>
      <c r="S10" s="819" t="s">
        <v>15</v>
      </c>
      <c r="T10" s="819" t="s">
        <v>15</v>
      </c>
      <c r="U10" s="819" t="s">
        <v>15</v>
      </c>
      <c r="V10" s="819" t="s">
        <v>15</v>
      </c>
      <c r="W10" s="819" t="s">
        <v>15</v>
      </c>
      <c r="X10" s="819" t="s">
        <v>15</v>
      </c>
      <c r="Y10" s="819"/>
      <c r="Z10" s="819" t="s">
        <v>15</v>
      </c>
      <c r="AA10" s="819"/>
      <c r="AB10" s="819"/>
      <c r="AC10" s="819"/>
      <c r="AD10" s="819"/>
      <c r="AE10" s="819" t="s">
        <v>15</v>
      </c>
      <c r="AF10" s="819" t="s">
        <v>15</v>
      </c>
    </row>
    <row r="11" spans="1:50" s="812" customFormat="1" ht="19.5" hidden="1" customHeight="1">
      <c r="A11" s="1443" t="s">
        <v>838</v>
      </c>
      <c r="B11" s="1443"/>
      <c r="C11" s="1443"/>
      <c r="D11" s="813"/>
      <c r="E11" s="816"/>
      <c r="F11" s="820" t="s">
        <v>15</v>
      </c>
      <c r="G11" s="819"/>
      <c r="H11" s="819" t="s">
        <v>15</v>
      </c>
      <c r="I11" s="819"/>
      <c r="J11" s="819"/>
      <c r="K11" s="819"/>
      <c r="L11" s="819"/>
      <c r="M11" s="819"/>
      <c r="N11" s="819" t="s">
        <v>15</v>
      </c>
      <c r="O11" s="819"/>
      <c r="P11" s="819" t="s">
        <v>15</v>
      </c>
      <c r="Q11" s="819" t="s">
        <v>15</v>
      </c>
      <c r="R11" s="819" t="s">
        <v>15</v>
      </c>
      <c r="S11" s="819" t="s">
        <v>15</v>
      </c>
      <c r="T11" s="819" t="s">
        <v>15</v>
      </c>
      <c r="U11" s="819" t="s">
        <v>15</v>
      </c>
      <c r="V11" s="819" t="s">
        <v>15</v>
      </c>
      <c r="W11" s="819" t="s">
        <v>15</v>
      </c>
      <c r="X11" s="819" t="s">
        <v>15</v>
      </c>
      <c r="Y11" s="819"/>
      <c r="Z11" s="819" t="s">
        <v>15</v>
      </c>
      <c r="AA11" s="819"/>
      <c r="AB11" s="819"/>
      <c r="AC11" s="819"/>
      <c r="AD11" s="819"/>
      <c r="AE11" s="819" t="s">
        <v>15</v>
      </c>
      <c r="AF11" s="819" t="s">
        <v>15</v>
      </c>
    </row>
    <row r="12" spans="1:50" s="812" customFormat="1" ht="19.5" hidden="1" customHeight="1">
      <c r="A12" s="1443" t="s">
        <v>839</v>
      </c>
      <c r="B12" s="1443"/>
      <c r="C12" s="1443"/>
      <c r="D12" s="813"/>
      <c r="E12" s="816"/>
      <c r="F12" s="820" t="s">
        <v>15</v>
      </c>
      <c r="G12" s="819"/>
      <c r="H12" s="819" t="s">
        <v>15</v>
      </c>
      <c r="I12" s="819"/>
      <c r="J12" s="819"/>
      <c r="K12" s="819"/>
      <c r="L12" s="819"/>
      <c r="M12" s="819"/>
      <c r="N12" s="819" t="s">
        <v>15</v>
      </c>
      <c r="O12" s="819" t="s">
        <v>15</v>
      </c>
      <c r="P12" s="819" t="s">
        <v>15</v>
      </c>
      <c r="Q12" s="819" t="s">
        <v>15</v>
      </c>
      <c r="R12" s="819" t="s">
        <v>15</v>
      </c>
      <c r="S12" s="819" t="s">
        <v>15</v>
      </c>
      <c r="T12" s="819" t="s">
        <v>15</v>
      </c>
      <c r="U12" s="819" t="s">
        <v>15</v>
      </c>
      <c r="V12" s="819" t="s">
        <v>15</v>
      </c>
      <c r="W12" s="819" t="s">
        <v>15</v>
      </c>
      <c r="X12" s="819" t="s">
        <v>15</v>
      </c>
      <c r="Y12" s="819"/>
      <c r="Z12" s="819" t="s">
        <v>15</v>
      </c>
      <c r="AA12" s="819"/>
      <c r="AB12" s="819"/>
      <c r="AC12" s="819"/>
      <c r="AD12" s="819"/>
      <c r="AE12" s="819" t="s">
        <v>15</v>
      </c>
      <c r="AF12" s="819" t="s">
        <v>15</v>
      </c>
    </row>
    <row r="13" spans="1:50" s="812" customFormat="1" ht="19.5" hidden="1" customHeight="1">
      <c r="A13" s="1443" t="s">
        <v>840</v>
      </c>
      <c r="B13" s="1443"/>
      <c r="C13" s="1443"/>
      <c r="D13" s="813"/>
      <c r="E13" s="816"/>
      <c r="F13" s="820" t="s">
        <v>15</v>
      </c>
      <c r="G13" s="819"/>
      <c r="H13" s="819" t="s">
        <v>15</v>
      </c>
      <c r="I13" s="819"/>
      <c r="J13" s="819"/>
      <c r="K13" s="819"/>
      <c r="L13" s="819"/>
      <c r="M13" s="819"/>
      <c r="N13" s="819" t="s">
        <v>15</v>
      </c>
      <c r="O13" s="819" t="s">
        <v>15</v>
      </c>
      <c r="P13" s="819" t="s">
        <v>15</v>
      </c>
      <c r="Q13" s="819" t="s">
        <v>15</v>
      </c>
      <c r="R13" s="819" t="s">
        <v>15</v>
      </c>
      <c r="S13" s="819" t="s">
        <v>15</v>
      </c>
      <c r="T13" s="819" t="s">
        <v>15</v>
      </c>
      <c r="U13" s="819" t="s">
        <v>15</v>
      </c>
      <c r="V13" s="819" t="s">
        <v>15</v>
      </c>
      <c r="W13" s="819" t="s">
        <v>15</v>
      </c>
      <c r="X13" s="819" t="s">
        <v>15</v>
      </c>
      <c r="Y13" s="819"/>
      <c r="Z13" s="819" t="s">
        <v>15</v>
      </c>
      <c r="AA13" s="819"/>
      <c r="AB13" s="819"/>
      <c r="AC13" s="819"/>
      <c r="AD13" s="819"/>
      <c r="AE13" s="819" t="s">
        <v>15</v>
      </c>
      <c r="AF13" s="819" t="s">
        <v>15</v>
      </c>
    </row>
    <row r="14" spans="1:50" s="870" customFormat="1" ht="12.6" hidden="1" customHeight="1">
      <c r="A14" s="1508" t="s">
        <v>1082</v>
      </c>
      <c r="B14" s="1508"/>
      <c r="C14" s="1508"/>
      <c r="D14" s="868"/>
      <c r="E14" s="869"/>
      <c r="F14" s="821">
        <v>0</v>
      </c>
      <c r="G14" s="821">
        <v>0</v>
      </c>
      <c r="H14" s="821">
        <v>0</v>
      </c>
      <c r="I14" s="821">
        <v>0</v>
      </c>
      <c r="J14" s="821">
        <v>0</v>
      </c>
      <c r="K14" s="821">
        <v>0</v>
      </c>
      <c r="L14" s="821">
        <v>0</v>
      </c>
      <c r="M14" s="821">
        <v>0</v>
      </c>
      <c r="N14" s="821">
        <v>0</v>
      </c>
      <c r="O14" s="821">
        <v>0</v>
      </c>
      <c r="P14" s="821">
        <v>0</v>
      </c>
      <c r="Q14" s="821">
        <v>0</v>
      </c>
      <c r="R14" s="821">
        <v>0</v>
      </c>
      <c r="S14" s="821">
        <v>0</v>
      </c>
      <c r="T14" s="821">
        <v>0</v>
      </c>
      <c r="U14" s="821">
        <v>0</v>
      </c>
      <c r="V14" s="821">
        <v>0</v>
      </c>
      <c r="W14" s="821">
        <v>0</v>
      </c>
      <c r="X14" s="821">
        <v>0</v>
      </c>
      <c r="Y14" s="821">
        <v>0</v>
      </c>
      <c r="Z14" s="821">
        <v>0</v>
      </c>
      <c r="AA14" s="821">
        <v>0</v>
      </c>
      <c r="AB14" s="821">
        <v>0</v>
      </c>
      <c r="AC14" s="821"/>
      <c r="AD14" s="821"/>
      <c r="AE14" s="821">
        <v>0</v>
      </c>
      <c r="AF14" s="821">
        <v>0</v>
      </c>
      <c r="AG14" s="821">
        <v>0</v>
      </c>
    </row>
    <row r="15" spans="1:50" s="870" customFormat="1" ht="12.6" hidden="1" customHeight="1">
      <c r="A15" s="1508" t="s">
        <v>1083</v>
      </c>
      <c r="B15" s="1508"/>
      <c r="C15" s="1508"/>
      <c r="D15" s="871"/>
      <c r="E15" s="869"/>
      <c r="F15" s="872">
        <v>13306.805675435782</v>
      </c>
      <c r="G15" s="821">
        <v>0</v>
      </c>
      <c r="H15" s="821">
        <v>0</v>
      </c>
      <c r="I15" s="821">
        <v>0</v>
      </c>
      <c r="J15" s="821">
        <v>0</v>
      </c>
      <c r="K15" s="821">
        <v>0</v>
      </c>
      <c r="L15" s="821">
        <v>0</v>
      </c>
      <c r="M15" s="821">
        <v>0</v>
      </c>
      <c r="N15" s="821">
        <v>89.387306497404097</v>
      </c>
      <c r="O15" s="821">
        <v>0</v>
      </c>
      <c r="P15" s="821">
        <v>3.1301727917989415</v>
      </c>
      <c r="Q15" s="821">
        <v>11.986427230317434</v>
      </c>
      <c r="R15" s="821">
        <v>22.066757638551582</v>
      </c>
      <c r="S15" s="821">
        <v>3.5477033907083655</v>
      </c>
      <c r="T15" s="821">
        <v>2.9313453169358898</v>
      </c>
      <c r="U15" s="821">
        <v>5.9867719100767083</v>
      </c>
      <c r="V15" s="821">
        <v>2.0183679973985429</v>
      </c>
      <c r="W15" s="821">
        <v>10.468433554229703</v>
      </c>
      <c r="X15" s="821">
        <v>13.078611808773944</v>
      </c>
      <c r="Y15" s="821">
        <v>0</v>
      </c>
      <c r="Z15" s="821">
        <v>12.696113554332074</v>
      </c>
      <c r="AA15" s="821">
        <v>0</v>
      </c>
      <c r="AB15" s="821">
        <v>0</v>
      </c>
      <c r="AC15" s="821"/>
      <c r="AD15" s="821"/>
      <c r="AE15" s="821">
        <v>12.293131397638376</v>
      </c>
      <c r="AF15" s="821">
        <v>3.1448369015796138</v>
      </c>
      <c r="AG15" s="821">
        <v>0.96448994730876114</v>
      </c>
      <c r="AH15" s="872">
        <v>13367.838154574758</v>
      </c>
      <c r="AI15" s="907">
        <v>12599.531255358484</v>
      </c>
      <c r="AJ15" s="907">
        <v>883.41804494600865</v>
      </c>
      <c r="AK15" s="907">
        <v>1447.0469988801751</v>
      </c>
      <c r="AL15" s="907">
        <v>1187.1049677341509</v>
      </c>
      <c r="AM15" s="907">
        <v>7310.4628424750572</v>
      </c>
      <c r="AN15" s="907">
        <v>3239.0396497430406</v>
      </c>
      <c r="AO15" s="908" t="s">
        <v>15</v>
      </c>
      <c r="AP15" s="908" t="s">
        <v>15</v>
      </c>
      <c r="AQ15" s="907">
        <v>3340.247919224948</v>
      </c>
      <c r="AR15" s="907">
        <v>417.36532794567876</v>
      </c>
      <c r="AS15" s="907">
        <v>577.20029491135983</v>
      </c>
      <c r="AT15" s="907">
        <v>5358.0444905130062</v>
      </c>
      <c r="AU15" s="907">
        <v>2177.2015078924701</v>
      </c>
      <c r="AV15" s="907">
        <v>545.45012967914283</v>
      </c>
      <c r="AW15" s="907">
        <v>157.84997267647904</v>
      </c>
      <c r="AX15" s="908" t="s">
        <v>15</v>
      </c>
    </row>
    <row r="16" spans="1:50" s="870" customFormat="1" ht="12.6" hidden="1" customHeight="1">
      <c r="A16" s="1508" t="s">
        <v>1084</v>
      </c>
      <c r="B16" s="1508"/>
      <c r="C16" s="1508"/>
      <c r="D16" s="871"/>
      <c r="E16" s="869"/>
      <c r="F16" s="872">
        <v>13388.599999999999</v>
      </c>
      <c r="G16" s="821">
        <v>100</v>
      </c>
      <c r="H16" s="821">
        <v>44.272023183540469</v>
      </c>
      <c r="I16" s="821">
        <v>55.727976816459531</v>
      </c>
      <c r="J16" s="874">
        <v>7461.1959040484999</v>
      </c>
      <c r="K16" s="821">
        <v>0</v>
      </c>
      <c r="L16" s="821">
        <v>0</v>
      </c>
      <c r="M16" s="821">
        <v>0</v>
      </c>
      <c r="N16" s="821">
        <v>72.754071584010973</v>
      </c>
      <c r="O16" s="821">
        <v>0</v>
      </c>
      <c r="P16" s="821">
        <v>4.3047699876458649</v>
      </c>
      <c r="Q16" s="821">
        <v>16.421158869775205</v>
      </c>
      <c r="R16" s="821">
        <v>22.684663361883505</v>
      </c>
      <c r="S16" s="821">
        <v>20.746540945309274</v>
      </c>
      <c r="T16" s="821">
        <v>16.892983622879608</v>
      </c>
      <c r="U16" s="821">
        <v>5.2556807693969301</v>
      </c>
      <c r="V16" s="821">
        <v>10.182572879320325</v>
      </c>
      <c r="W16" s="821">
        <v>5.4286107867814311</v>
      </c>
      <c r="X16" s="821">
        <v>3.2758190174816906</v>
      </c>
      <c r="Y16" s="821">
        <v>0</v>
      </c>
      <c r="Z16" s="821">
        <v>4.4201943725553878</v>
      </c>
      <c r="AA16" s="821">
        <v>0</v>
      </c>
      <c r="AB16" s="821">
        <v>0</v>
      </c>
      <c r="AC16" s="821"/>
      <c r="AD16" s="821"/>
      <c r="AE16" s="821">
        <v>1.7472881448277373</v>
      </c>
      <c r="AF16" s="821">
        <v>4.2554360848153694</v>
      </c>
      <c r="AG16" s="821">
        <v>2.2085581196620341</v>
      </c>
      <c r="AH16" s="872">
        <v>13388.6</v>
      </c>
      <c r="AI16" s="907">
        <v>8956.0728250925367</v>
      </c>
      <c r="AJ16" s="907">
        <v>848.13627467630045</v>
      </c>
      <c r="AK16" s="907">
        <v>798.93390243048646</v>
      </c>
      <c r="AL16" s="907">
        <v>1193.7879841147126</v>
      </c>
      <c r="AM16" s="907">
        <v>7631.3040880926319</v>
      </c>
      <c r="AN16" s="907">
        <v>4269.0925521257805</v>
      </c>
      <c r="AO16" s="907">
        <v>6560.5479960436405</v>
      </c>
      <c r="AP16" s="907">
        <v>3794.2716396473397</v>
      </c>
      <c r="AQ16" s="907">
        <v>915.78481916101828</v>
      </c>
      <c r="AR16" s="907">
        <v>405.81454825509616</v>
      </c>
      <c r="AS16" s="907">
        <v>979.81202462332044</v>
      </c>
      <c r="AT16" s="907">
        <v>4539.8352830272597</v>
      </c>
      <c r="AU16" s="907">
        <v>2946.567972025879</v>
      </c>
      <c r="AV16" s="907">
        <v>610.24731472935059</v>
      </c>
      <c r="AW16" s="907">
        <v>281.05015962073503</v>
      </c>
      <c r="AX16" s="907">
        <v>1429.6512567674386</v>
      </c>
    </row>
    <row r="17" spans="1:52" s="870" customFormat="1" ht="12.6" hidden="1" customHeight="1">
      <c r="A17" s="1507" t="s">
        <v>1085</v>
      </c>
      <c r="B17" s="1507"/>
      <c r="C17" s="1507"/>
      <c r="D17" s="871"/>
      <c r="E17" s="869"/>
      <c r="F17" s="872">
        <v>13660.999999999885</v>
      </c>
      <c r="G17" s="821">
        <v>100</v>
      </c>
      <c r="H17" s="821">
        <v>47.415059761583208</v>
      </c>
      <c r="I17" s="821">
        <v>52.584940238416792</v>
      </c>
      <c r="J17" s="874">
        <v>7183.6286859700576</v>
      </c>
      <c r="K17" s="821">
        <v>0</v>
      </c>
      <c r="L17" s="821">
        <v>0</v>
      </c>
      <c r="M17" s="821">
        <v>0</v>
      </c>
      <c r="N17" s="821">
        <v>68.691447203025845</v>
      </c>
      <c r="O17" s="821">
        <v>0</v>
      </c>
      <c r="P17" s="821">
        <v>7.6578695783354647</v>
      </c>
      <c r="Q17" s="821">
        <v>15.204715246898267</v>
      </c>
      <c r="R17" s="821">
        <v>18.162671037116887</v>
      </c>
      <c r="S17" s="821">
        <v>16.682481326325536</v>
      </c>
      <c r="T17" s="821">
        <v>16.500962201156188</v>
      </c>
      <c r="U17" s="821">
        <v>4.6452452624764202</v>
      </c>
      <c r="V17" s="821">
        <v>10.691681021899779</v>
      </c>
      <c r="W17" s="821">
        <v>5.2410202996180804</v>
      </c>
      <c r="X17" s="821">
        <v>4.1944641418398678</v>
      </c>
      <c r="Y17" s="821">
        <v>0</v>
      </c>
      <c r="Z17" s="821">
        <v>3.3024016868467041</v>
      </c>
      <c r="AA17" s="821">
        <v>0</v>
      </c>
      <c r="AB17" s="821">
        <v>0</v>
      </c>
      <c r="AC17" s="821"/>
      <c r="AD17" s="821"/>
      <c r="AE17" s="821">
        <v>2.1423933103548416</v>
      </c>
      <c r="AF17" s="821">
        <v>3.6455837980908412</v>
      </c>
      <c r="AG17" s="821">
        <v>3.0668664652815281</v>
      </c>
      <c r="AH17" s="872">
        <v>13614.999999999931</v>
      </c>
      <c r="AI17" s="907">
        <v>6208.8754923766355</v>
      </c>
      <c r="AJ17" s="907">
        <v>726.70773988136023</v>
      </c>
      <c r="AK17" s="907">
        <v>899.08522919191864</v>
      </c>
      <c r="AL17" s="907">
        <v>1170.8292747509465</v>
      </c>
      <c r="AM17" s="907">
        <v>6616.4607880449976</v>
      </c>
      <c r="AN17" s="907">
        <v>3658.9872463208699</v>
      </c>
      <c r="AO17" s="907">
        <v>4548.580960655544</v>
      </c>
      <c r="AP17" s="907">
        <v>3236.9764726313228</v>
      </c>
      <c r="AQ17" s="907">
        <v>677.33698172718414</v>
      </c>
      <c r="AR17" s="907">
        <v>408.84061304301656</v>
      </c>
      <c r="AS17" s="907">
        <v>834.20278449536477</v>
      </c>
      <c r="AT17" s="907">
        <v>3337.1163438485778</v>
      </c>
      <c r="AU17" s="907">
        <v>2050.4619203690763</v>
      </c>
      <c r="AV17" s="907">
        <v>348.96462808718405</v>
      </c>
      <c r="AW17" s="907">
        <v>211.03810501929698</v>
      </c>
      <c r="AX17" s="907">
        <v>523.17302965315491</v>
      </c>
      <c r="AY17" s="870">
        <v>210.85260118563642</v>
      </c>
      <c r="AZ17" s="870">
        <v>4078.4578609230357</v>
      </c>
    </row>
    <row r="18" spans="1:52" s="870" customFormat="1" ht="5.25" hidden="1" customHeight="1">
      <c r="A18" s="1507" t="s">
        <v>1086</v>
      </c>
      <c r="B18" s="1507"/>
      <c r="C18" s="1507"/>
      <c r="D18" s="871"/>
      <c r="E18" s="869"/>
      <c r="F18" s="851">
        <v>13884.2158</v>
      </c>
      <c r="G18" s="852">
        <v>100</v>
      </c>
      <c r="H18" s="852">
        <v>41.530432140000002</v>
      </c>
      <c r="I18" s="852">
        <v>58.469567859999998</v>
      </c>
      <c r="J18" s="875">
        <v>8118.0409790098411</v>
      </c>
      <c r="K18" s="852">
        <v>0</v>
      </c>
      <c r="L18" s="852">
        <v>0</v>
      </c>
      <c r="M18" s="852">
        <v>0</v>
      </c>
      <c r="N18" s="852">
        <v>69.649666513247894</v>
      </c>
      <c r="O18" s="852">
        <v>22.360448489132022</v>
      </c>
      <c r="P18" s="852">
        <v>6.894324655904831</v>
      </c>
      <c r="Q18" s="852">
        <v>13.586593478058738</v>
      </c>
      <c r="R18" s="852">
        <v>12.767295419244322</v>
      </c>
      <c r="S18" s="852">
        <v>16.583388136761723</v>
      </c>
      <c r="T18" s="852">
        <v>15.616586956853213</v>
      </c>
      <c r="U18" s="852">
        <v>4.4420642710275153</v>
      </c>
      <c r="V18" s="852">
        <v>12.367962034214292</v>
      </c>
      <c r="W18" s="852">
        <v>6.3407367585057637</v>
      </c>
      <c r="X18" s="852">
        <v>5.5282894858677745</v>
      </c>
      <c r="Y18" s="852">
        <v>0</v>
      </c>
      <c r="Z18" s="852">
        <v>2.1946525381094335</v>
      </c>
      <c r="AA18" s="852">
        <v>0</v>
      </c>
      <c r="AB18" s="852">
        <v>0</v>
      </c>
      <c r="AC18" s="852">
        <v>0</v>
      </c>
      <c r="AD18" s="852">
        <v>0</v>
      </c>
      <c r="AE18" s="852">
        <v>3.8619273316467315</v>
      </c>
      <c r="AF18" s="852">
        <v>5.5833632242395934</v>
      </c>
      <c r="AG18" s="852">
        <v>1.762135304142662</v>
      </c>
      <c r="AH18" s="872"/>
      <c r="AI18" s="907"/>
      <c r="AJ18" s="907"/>
      <c r="AK18" s="907"/>
      <c r="AL18" s="907"/>
      <c r="AM18" s="907"/>
      <c r="AN18" s="907"/>
      <c r="AO18" s="907"/>
      <c r="AP18" s="907"/>
      <c r="AQ18" s="907"/>
      <c r="AR18" s="907"/>
      <c r="AS18" s="907"/>
      <c r="AT18" s="907"/>
      <c r="AU18" s="907"/>
      <c r="AV18" s="907"/>
      <c r="AW18" s="907"/>
      <c r="AX18" s="907"/>
    </row>
    <row r="19" spans="1:52" s="870" customFormat="1" ht="12.6" hidden="1" customHeight="1">
      <c r="A19" s="1507" t="s">
        <v>1087</v>
      </c>
      <c r="B19" s="1507"/>
      <c r="C19" s="1507"/>
      <c r="D19" s="868"/>
      <c r="E19" s="907"/>
      <c r="F19" s="876">
        <v>0</v>
      </c>
      <c r="G19" s="852">
        <v>0</v>
      </c>
      <c r="H19" s="852">
        <v>0</v>
      </c>
      <c r="I19" s="852">
        <v>0</v>
      </c>
      <c r="J19" s="876">
        <v>0</v>
      </c>
      <c r="K19" s="852">
        <v>0</v>
      </c>
      <c r="L19" s="852">
        <v>0</v>
      </c>
      <c r="M19" s="852">
        <v>0</v>
      </c>
      <c r="N19" s="852">
        <v>0</v>
      </c>
      <c r="O19" s="852">
        <v>0</v>
      </c>
      <c r="P19" s="852">
        <v>0</v>
      </c>
      <c r="Q19" s="852">
        <v>0</v>
      </c>
      <c r="R19" s="852">
        <v>0</v>
      </c>
      <c r="S19" s="852">
        <v>0</v>
      </c>
      <c r="T19" s="852">
        <v>0</v>
      </c>
      <c r="U19" s="852">
        <v>0</v>
      </c>
      <c r="V19" s="852">
        <v>0</v>
      </c>
      <c r="W19" s="852">
        <v>0</v>
      </c>
      <c r="X19" s="852">
        <v>0</v>
      </c>
      <c r="Y19" s="852">
        <v>0</v>
      </c>
      <c r="Z19" s="852">
        <v>0</v>
      </c>
      <c r="AA19" s="852">
        <v>0</v>
      </c>
      <c r="AB19" s="852">
        <v>0</v>
      </c>
      <c r="AC19" s="852">
        <v>0</v>
      </c>
      <c r="AD19" s="852">
        <v>0</v>
      </c>
      <c r="AE19" s="852">
        <v>0</v>
      </c>
      <c r="AF19" s="852">
        <v>0</v>
      </c>
      <c r="AG19" s="852">
        <v>0</v>
      </c>
      <c r="AH19" s="874"/>
      <c r="AI19" s="907"/>
      <c r="AJ19" s="907"/>
      <c r="AK19" s="907"/>
      <c r="AL19" s="907"/>
      <c r="AM19" s="907"/>
      <c r="AN19" s="907"/>
      <c r="AO19" s="907"/>
      <c r="AP19" s="907"/>
      <c r="AQ19" s="907"/>
      <c r="AR19" s="907"/>
      <c r="AS19" s="907"/>
      <c r="AT19" s="907"/>
      <c r="AU19" s="907"/>
      <c r="AV19" s="907"/>
      <c r="AW19" s="907"/>
      <c r="AX19" s="907"/>
    </row>
    <row r="20" spans="1:52" s="870" customFormat="1" ht="12.6" customHeight="1">
      <c r="A20" s="1507" t="s">
        <v>1088</v>
      </c>
      <c r="B20" s="1507"/>
      <c r="C20" s="1507"/>
      <c r="D20" s="871"/>
      <c r="E20" s="907"/>
      <c r="F20" s="851">
        <v>14412</v>
      </c>
      <c r="G20" s="852">
        <v>100</v>
      </c>
      <c r="H20" s="852">
        <v>51.891124580000003</v>
      </c>
      <c r="I20" s="852">
        <v>48.108875419999997</v>
      </c>
      <c r="J20" s="875">
        <v>7478.5488750000004</v>
      </c>
      <c r="K20" s="852">
        <v>4.014470084</v>
      </c>
      <c r="L20" s="852">
        <v>0</v>
      </c>
      <c r="M20" s="852">
        <v>0</v>
      </c>
      <c r="N20" s="852">
        <v>28.604024410000001</v>
      </c>
      <c r="O20" s="852">
        <v>21.044419139999999</v>
      </c>
      <c r="P20" s="852">
        <v>14.81223855</v>
      </c>
      <c r="Q20" s="852">
        <v>16.55652138</v>
      </c>
      <c r="R20" s="852">
        <v>15.202936830000001</v>
      </c>
      <c r="S20" s="852">
        <v>19.71199227</v>
      </c>
      <c r="T20" s="852">
        <v>18.76305146</v>
      </c>
      <c r="U20" s="852">
        <v>8.2591403260000007</v>
      </c>
      <c r="V20" s="852">
        <v>16.654632530000001</v>
      </c>
      <c r="W20" s="852">
        <v>8.101260323</v>
      </c>
      <c r="X20" s="852">
        <v>15.266523830000001</v>
      </c>
      <c r="Y20" s="852">
        <v>1.5672649240000001</v>
      </c>
      <c r="Z20" s="852">
        <v>2.687125757</v>
      </c>
      <c r="AA20" s="852">
        <v>1.5167225520000001</v>
      </c>
      <c r="AB20" s="852">
        <v>1.205722416</v>
      </c>
      <c r="AC20" s="852">
        <v>0</v>
      </c>
      <c r="AD20" s="852">
        <v>0</v>
      </c>
      <c r="AE20" s="852">
        <v>4.6942694420000004</v>
      </c>
      <c r="AF20" s="852">
        <v>7.2259872180000002</v>
      </c>
      <c r="AG20" s="852">
        <v>1.1510355640000001</v>
      </c>
      <c r="AH20" s="874"/>
      <c r="AI20" s="907"/>
      <c r="AJ20" s="907"/>
      <c r="AK20" s="907"/>
      <c r="AL20" s="907"/>
      <c r="AM20" s="907"/>
      <c r="AN20" s="907"/>
      <c r="AO20" s="907"/>
      <c r="AP20" s="907"/>
      <c r="AQ20" s="907"/>
      <c r="AR20" s="907"/>
      <c r="AS20" s="907"/>
      <c r="AT20" s="907"/>
      <c r="AU20" s="907"/>
      <c r="AV20" s="907"/>
      <c r="AW20" s="907"/>
      <c r="AX20" s="907"/>
    </row>
    <row r="21" spans="1:52" s="870" customFormat="1" ht="12.6" customHeight="1">
      <c r="A21" s="1507" t="s">
        <v>1089</v>
      </c>
      <c r="B21" s="1507"/>
      <c r="C21" s="1507"/>
      <c r="D21" s="871"/>
      <c r="E21" s="907"/>
      <c r="F21" s="851">
        <v>14563.000000000737</v>
      </c>
      <c r="G21" s="852">
        <v>100</v>
      </c>
      <c r="H21" s="852">
        <v>52.165681420177314</v>
      </c>
      <c r="I21" s="852">
        <v>47.834318579822281</v>
      </c>
      <c r="J21" s="875">
        <f>F21*I21/100</f>
        <v>6966.1118147798707</v>
      </c>
      <c r="K21" s="852">
        <v>6.0716791626035143</v>
      </c>
      <c r="L21" s="852">
        <v>1.6367180344682106</v>
      </c>
      <c r="M21" s="852">
        <v>15.508203207042992</v>
      </c>
      <c r="N21" s="852">
        <v>32.030910567443065</v>
      </c>
      <c r="O21" s="852">
        <v>20.801194088284706</v>
      </c>
      <c r="P21" s="852">
        <v>14.172096921760192</v>
      </c>
      <c r="Q21" s="852">
        <v>18.375296424594957</v>
      </c>
      <c r="R21" s="852">
        <v>16.616321945894853</v>
      </c>
      <c r="S21" s="852">
        <v>19.307149751506991</v>
      </c>
      <c r="T21" s="852">
        <v>14.754122929979196</v>
      </c>
      <c r="U21" s="852">
        <v>8.8058212701939009</v>
      </c>
      <c r="V21" s="852">
        <v>17.314015898672849</v>
      </c>
      <c r="W21" s="852">
        <v>11.923238958217723</v>
      </c>
      <c r="X21" s="852">
        <v>18.405650039304565</v>
      </c>
      <c r="Y21" s="852">
        <v>3.0207159256827705</v>
      </c>
      <c r="Z21" s="852">
        <v>6.12017318166696</v>
      </c>
      <c r="AA21" s="852">
        <v>3.4426512919117895</v>
      </c>
      <c r="AB21" s="852">
        <v>2.8254740410265455</v>
      </c>
      <c r="AC21" s="852">
        <v>0</v>
      </c>
      <c r="AD21" s="852">
        <v>0</v>
      </c>
      <c r="AE21" s="852">
        <v>9.5890676843881781</v>
      </c>
      <c r="AF21" s="852">
        <v>13.545543479815828</v>
      </c>
      <c r="AG21" s="852">
        <v>0.98981581510509475</v>
      </c>
      <c r="AH21" s="874"/>
      <c r="AI21" s="907"/>
      <c r="AJ21" s="907"/>
      <c r="AK21" s="907"/>
      <c r="AL21" s="907"/>
      <c r="AM21" s="907"/>
      <c r="AN21" s="907"/>
      <c r="AO21" s="907"/>
      <c r="AP21" s="907"/>
      <c r="AQ21" s="907"/>
      <c r="AR21" s="907"/>
      <c r="AS21" s="907"/>
      <c r="AT21" s="907"/>
      <c r="AU21" s="907"/>
      <c r="AV21" s="907"/>
      <c r="AW21" s="907"/>
      <c r="AX21" s="907"/>
    </row>
    <row r="22" spans="1:52" s="870" customFormat="1" ht="12.6" customHeight="1">
      <c r="A22" s="1507" t="s">
        <v>1090</v>
      </c>
      <c r="B22" s="1507"/>
      <c r="C22" s="1507"/>
      <c r="D22" s="871"/>
      <c r="E22" s="907"/>
      <c r="F22" s="851">
        <v>14821.000000244734</v>
      </c>
      <c r="G22" s="852">
        <v>100</v>
      </c>
      <c r="H22" s="852">
        <v>60.243738515175465</v>
      </c>
      <c r="I22" s="852">
        <v>39.756261484824563</v>
      </c>
      <c r="J22" s="875">
        <f>F22*I22/100</f>
        <v>5892.2755147631451</v>
      </c>
      <c r="K22" s="852">
        <v>3.7705019543159235</v>
      </c>
      <c r="L22" s="852">
        <v>1.0102541653875741</v>
      </c>
      <c r="M22" s="852">
        <v>11.974840371072153</v>
      </c>
      <c r="N22" s="852">
        <v>14.867202098408759</v>
      </c>
      <c r="O22" s="852">
        <v>17.194150714843822</v>
      </c>
      <c r="P22" s="852">
        <v>9.3366423406646426</v>
      </c>
      <c r="Q22" s="852">
        <v>15.529938316902035</v>
      </c>
      <c r="R22" s="852">
        <v>11.735535755256356</v>
      </c>
      <c r="S22" s="852">
        <v>15.257187245119496</v>
      </c>
      <c r="T22" s="852">
        <v>12.566588289565003</v>
      </c>
      <c r="U22" s="852">
        <v>7.2320503126973419</v>
      </c>
      <c r="V22" s="852">
        <v>15.611832021991225</v>
      </c>
      <c r="W22" s="852">
        <v>10.853754468058083</v>
      </c>
      <c r="X22" s="852">
        <v>21.146324292510787</v>
      </c>
      <c r="Y22" s="852">
        <v>2.3300117236682114</v>
      </c>
      <c r="Z22" s="852">
        <v>3.2774957699106717</v>
      </c>
      <c r="AA22" s="852">
        <v>3.0657678113559728</v>
      </c>
      <c r="AB22" s="852">
        <v>2.0060826134693905</v>
      </c>
      <c r="AC22" s="852">
        <v>5.6772411257670363</v>
      </c>
      <c r="AD22" s="852">
        <v>1.9348047821342444</v>
      </c>
      <c r="AE22" s="852">
        <v>9.3158034841033341</v>
      </c>
      <c r="AF22" s="852">
        <v>12.150438351999535</v>
      </c>
      <c r="AG22" s="852">
        <v>1.0682428392254972</v>
      </c>
      <c r="AH22" s="874"/>
      <c r="AI22" s="907"/>
      <c r="AJ22" s="907"/>
      <c r="AK22" s="907"/>
      <c r="AL22" s="907"/>
      <c r="AM22" s="907"/>
      <c r="AN22" s="907"/>
      <c r="AO22" s="907"/>
      <c r="AP22" s="907"/>
      <c r="AQ22" s="907"/>
      <c r="AR22" s="907"/>
      <c r="AS22" s="907"/>
      <c r="AT22" s="907"/>
      <c r="AU22" s="907"/>
      <c r="AV22" s="907"/>
      <c r="AW22" s="907"/>
      <c r="AX22" s="907"/>
    </row>
    <row r="23" spans="1:52" s="870" customFormat="1" ht="14.4" customHeight="1">
      <c r="A23" s="1507" t="s">
        <v>1091</v>
      </c>
      <c r="B23" s="1507"/>
      <c r="C23" s="1507"/>
      <c r="D23" s="871"/>
      <c r="E23" s="869"/>
      <c r="F23" s="851">
        <v>14935.000010349095</v>
      </c>
      <c r="G23" s="852">
        <v>100</v>
      </c>
      <c r="H23" s="852">
        <v>56.806941568962813</v>
      </c>
      <c r="I23" s="852">
        <v>43.193058431037173</v>
      </c>
      <c r="J23" s="875">
        <f>F23*I23/100</f>
        <v>6450.8832811454931</v>
      </c>
      <c r="K23" s="852">
        <v>6.4571736069790786</v>
      </c>
      <c r="L23" s="852">
        <v>1.9297499948440571</v>
      </c>
      <c r="M23" s="852">
        <v>12.961698228949189</v>
      </c>
      <c r="N23" s="852">
        <v>19.229376589694603</v>
      </c>
      <c r="O23" s="852">
        <v>18.675376241987717</v>
      </c>
      <c r="P23" s="852">
        <v>10.045998704291211</v>
      </c>
      <c r="Q23" s="852">
        <v>17.706794385433469</v>
      </c>
      <c r="R23" s="852">
        <v>13.802904664009644</v>
      </c>
      <c r="S23" s="852">
        <v>17.540971207953124</v>
      </c>
      <c r="T23" s="852">
        <v>13.186066863855713</v>
      </c>
      <c r="U23" s="852">
        <v>8.0678938345049147</v>
      </c>
      <c r="V23" s="852">
        <v>14.424692391614633</v>
      </c>
      <c r="W23" s="852">
        <v>10.438333095389677</v>
      </c>
      <c r="X23" s="852">
        <v>22.533523034165878</v>
      </c>
      <c r="Y23" s="852">
        <v>2.7391325385589691</v>
      </c>
      <c r="Z23" s="852">
        <v>3.7072646784535177</v>
      </c>
      <c r="AA23" s="852">
        <v>2.8145527818007685</v>
      </c>
      <c r="AB23" s="852">
        <v>2.2811354836505373</v>
      </c>
      <c r="AC23" s="852">
        <v>7.545868177039627</v>
      </c>
      <c r="AD23" s="852">
        <v>1.5523305763003821</v>
      </c>
      <c r="AE23" s="852">
        <v>9.4516826828643676</v>
      </c>
      <c r="AF23" s="852">
        <v>12.375920366934045</v>
      </c>
      <c r="AG23" s="852">
        <v>1.2729334758826762</v>
      </c>
      <c r="AI23" s="873"/>
      <c r="AJ23" s="873"/>
      <c r="AK23" s="873"/>
      <c r="AL23" s="873"/>
      <c r="AM23" s="873"/>
      <c r="AN23" s="873"/>
      <c r="AO23" s="873"/>
      <c r="AP23" s="873"/>
      <c r="AQ23" s="873"/>
      <c r="AR23" s="873"/>
      <c r="AS23" s="873"/>
      <c r="AT23" s="873"/>
      <c r="AU23" s="873"/>
      <c r="AV23" s="873"/>
    </row>
    <row r="24" spans="1:52" s="870" customFormat="1" ht="14.4" customHeight="1">
      <c r="A24" s="1507" t="s">
        <v>1190</v>
      </c>
      <c r="B24" s="1507"/>
      <c r="C24" s="1507"/>
      <c r="D24" s="871"/>
      <c r="E24" s="869"/>
      <c r="F24" s="851">
        <v>15829.000000031147</v>
      </c>
      <c r="G24" s="852">
        <v>100</v>
      </c>
      <c r="H24" s="852">
        <v>61.284522243685323</v>
      </c>
      <c r="I24" s="852">
        <v>38.715477756314698</v>
      </c>
      <c r="J24" s="875">
        <f>F24*I24/100</f>
        <v>6128.272974059113</v>
      </c>
      <c r="K24" s="852">
        <v>5.6006825546377073</v>
      </c>
      <c r="L24" s="852">
        <v>1.7998311721986613</v>
      </c>
      <c r="M24" s="852">
        <v>11.223583179121098</v>
      </c>
      <c r="N24" s="852">
        <v>16.500272293476808</v>
      </c>
      <c r="O24" s="852">
        <v>17.553448056204459</v>
      </c>
      <c r="P24" s="852">
        <v>9.4670449478940579</v>
      </c>
      <c r="Q24" s="852">
        <v>17.697845415977152</v>
      </c>
      <c r="R24" s="852">
        <v>12.264097762265013</v>
      </c>
      <c r="S24" s="852">
        <v>15.583420467407242</v>
      </c>
      <c r="T24" s="852">
        <v>12.088344463323548</v>
      </c>
      <c r="U24" s="852">
        <v>7.1960114732320983</v>
      </c>
      <c r="V24" s="852">
        <v>14.67890887398878</v>
      </c>
      <c r="W24" s="852">
        <v>9.6714191249369978</v>
      </c>
      <c r="X24" s="852">
        <v>20.643745970850571</v>
      </c>
      <c r="Y24" s="852">
        <v>3.0133775823935558</v>
      </c>
      <c r="Z24" s="852">
        <v>3.7088542463310392</v>
      </c>
      <c r="AA24" s="852">
        <v>2.6609340309332445</v>
      </c>
      <c r="AB24" s="852">
        <v>1.6079584623803909</v>
      </c>
      <c r="AC24" s="852">
        <v>5.8023187601354707</v>
      </c>
      <c r="AD24" s="852">
        <v>1.7568967764957149</v>
      </c>
      <c r="AE24" s="852">
        <v>9.1054309577092862</v>
      </c>
      <c r="AF24" s="852">
        <v>9.9732181128390245</v>
      </c>
      <c r="AG24" s="852">
        <v>1.4442948354691467</v>
      </c>
      <c r="AI24" s="873"/>
      <c r="AJ24" s="873"/>
      <c r="AK24" s="873"/>
      <c r="AL24" s="873"/>
      <c r="AM24" s="873"/>
      <c r="AN24" s="873"/>
      <c r="AO24" s="873"/>
      <c r="AP24" s="873"/>
      <c r="AQ24" s="873"/>
      <c r="AR24" s="873"/>
      <c r="AS24" s="873"/>
      <c r="AT24" s="873"/>
      <c r="AU24" s="873"/>
      <c r="AV24" s="873"/>
    </row>
    <row r="25" spans="1:52" s="879" customFormat="1" ht="12.6" customHeight="1">
      <c r="A25" s="1509" t="s">
        <v>17</v>
      </c>
      <c r="B25" s="1509"/>
      <c r="C25" s="1509"/>
      <c r="D25" s="868"/>
      <c r="E25" s="821"/>
      <c r="F25" s="853"/>
      <c r="G25" s="854"/>
      <c r="H25" s="852"/>
      <c r="I25" s="852"/>
      <c r="J25" s="909"/>
      <c r="K25" s="856"/>
      <c r="L25" s="856"/>
      <c r="M25" s="856"/>
      <c r="N25" s="856"/>
      <c r="O25" s="856"/>
      <c r="P25" s="856"/>
      <c r="Q25" s="856"/>
      <c r="R25" s="856"/>
      <c r="S25" s="856"/>
      <c r="T25" s="856"/>
      <c r="U25" s="856"/>
      <c r="V25" s="856"/>
      <c r="W25" s="856"/>
      <c r="X25" s="856"/>
      <c r="Y25" s="856"/>
      <c r="Z25" s="856"/>
      <c r="AA25" s="856"/>
      <c r="AB25" s="856"/>
      <c r="AC25" s="856"/>
      <c r="AD25" s="856"/>
      <c r="AE25" s="856"/>
      <c r="AF25" s="856"/>
      <c r="AG25" s="856"/>
    </row>
    <row r="26" spans="1:52" s="879" customFormat="1" ht="12.6" customHeight="1">
      <c r="A26" s="881"/>
      <c r="B26" s="888" t="s">
        <v>1092</v>
      </c>
      <c r="C26" s="881"/>
      <c r="D26" s="882"/>
      <c r="E26" s="897" t="e">
        <f>Z26/#REF!*100</f>
        <v>#REF!</v>
      </c>
      <c r="F26" s="853">
        <v>12845.949616567606</v>
      </c>
      <c r="G26" s="856">
        <v>100</v>
      </c>
      <c r="H26" s="856">
        <v>63.053872683849455</v>
      </c>
      <c r="I26" s="856">
        <v>36.946127316150694</v>
      </c>
      <c r="J26" s="909">
        <f t="shared" ref="J26:J31" si="0">F26*I26/100</f>
        <v>4746.0809003056402</v>
      </c>
      <c r="K26" s="856">
        <v>5.7643899685337692</v>
      </c>
      <c r="L26" s="856">
        <v>1.6554444658433365</v>
      </c>
      <c r="M26" s="856">
        <v>10.401210536554736</v>
      </c>
      <c r="N26" s="856">
        <v>15.380789932200361</v>
      </c>
      <c r="O26" s="856">
        <v>16.435139762927953</v>
      </c>
      <c r="P26" s="856">
        <v>8.671231471857066</v>
      </c>
      <c r="Q26" s="856">
        <v>16.133126924607662</v>
      </c>
      <c r="R26" s="856">
        <v>11.127947249272026</v>
      </c>
      <c r="S26" s="856">
        <v>14.731699020508348</v>
      </c>
      <c r="T26" s="856">
        <v>10.857930651334835</v>
      </c>
      <c r="U26" s="856">
        <v>6.5833470589635787</v>
      </c>
      <c r="V26" s="856">
        <v>14.183111486430604</v>
      </c>
      <c r="W26" s="856">
        <v>9.6178857296005216</v>
      </c>
      <c r="X26" s="856">
        <v>19.223542863456426</v>
      </c>
      <c r="Y26" s="856">
        <v>2.9056897511466162</v>
      </c>
      <c r="Z26" s="856">
        <v>2.9401704418824193</v>
      </c>
      <c r="AA26" s="856">
        <v>2.3019206726517369</v>
      </c>
      <c r="AB26" s="856">
        <v>1.2761660895366056</v>
      </c>
      <c r="AC26" s="856">
        <v>5.1823226867020935</v>
      </c>
      <c r="AD26" s="856">
        <v>1.4733057679785013</v>
      </c>
      <c r="AE26" s="856">
        <v>7.9990446290459953</v>
      </c>
      <c r="AF26" s="856">
        <v>9.2436388166093941</v>
      </c>
      <c r="AG26" s="856">
        <v>1.3865010450528978</v>
      </c>
    </row>
    <row r="27" spans="1:52" s="879" customFormat="1" ht="12.6" customHeight="1">
      <c r="A27" s="881"/>
      <c r="B27" s="888" t="s">
        <v>1093</v>
      </c>
      <c r="C27" s="881"/>
      <c r="D27" s="882"/>
      <c r="E27" s="897" t="e">
        <f>Z27/#REF!*100</f>
        <v>#REF!</v>
      </c>
      <c r="F27" s="853">
        <v>1737.1150566605829</v>
      </c>
      <c r="G27" s="856">
        <v>100</v>
      </c>
      <c r="H27" s="856">
        <v>56.694186957083417</v>
      </c>
      <c r="I27" s="856">
        <v>43.305813042916611</v>
      </c>
      <c r="J27" s="909">
        <f t="shared" si="0"/>
        <v>752.27179877778701</v>
      </c>
      <c r="K27" s="856">
        <v>3.8139073556188814</v>
      </c>
      <c r="L27" s="856">
        <v>1.0108015827094314</v>
      </c>
      <c r="M27" s="856">
        <v>14.686755600470974</v>
      </c>
      <c r="N27" s="856">
        <v>19.059768538469978</v>
      </c>
      <c r="O27" s="856">
        <v>20.41444496891458</v>
      </c>
      <c r="P27" s="856">
        <v>12.232984941972267</v>
      </c>
      <c r="Q27" s="856">
        <v>21.651932852866942</v>
      </c>
      <c r="R27" s="856">
        <v>14.577757296133301</v>
      </c>
      <c r="S27" s="856">
        <v>19.355359755086884</v>
      </c>
      <c r="T27" s="856">
        <v>16.505012453552997</v>
      </c>
      <c r="U27" s="856">
        <v>7.7586998731877577</v>
      </c>
      <c r="V27" s="856">
        <v>15.716282605880938</v>
      </c>
      <c r="W27" s="856">
        <v>8.7122270237829493</v>
      </c>
      <c r="X27" s="856">
        <v>23.877350889097428</v>
      </c>
      <c r="Y27" s="856">
        <v>2.4938023417626369</v>
      </c>
      <c r="Z27" s="856">
        <v>4.2078893728593307</v>
      </c>
      <c r="AA27" s="856">
        <v>3.2092737376746943</v>
      </c>
      <c r="AB27" s="856">
        <v>2.0503467535081978</v>
      </c>
      <c r="AC27" s="856">
        <v>8.3475886364408431</v>
      </c>
      <c r="AD27" s="856">
        <v>2.1744742755231052</v>
      </c>
      <c r="AE27" s="856">
        <v>13.474184208857414</v>
      </c>
      <c r="AF27" s="856">
        <v>9.8951816593215369</v>
      </c>
      <c r="AG27" s="856">
        <v>0.6191692240790726</v>
      </c>
    </row>
    <row r="28" spans="1:52" s="879" customFormat="1" ht="12.6" customHeight="1">
      <c r="A28" s="881"/>
      <c r="B28" s="888" t="s">
        <v>1094</v>
      </c>
      <c r="C28" s="881"/>
      <c r="D28" s="882"/>
      <c r="E28" s="897" t="e">
        <f>Z28/#REF!*100</f>
        <v>#REF!</v>
      </c>
      <c r="F28" s="853">
        <v>970.77547489825895</v>
      </c>
      <c r="G28" s="856">
        <v>100</v>
      </c>
      <c r="H28" s="856">
        <v>50.105194098024207</v>
      </c>
      <c r="I28" s="856">
        <v>49.894805901975822</v>
      </c>
      <c r="J28" s="909">
        <f t="shared" si="0"/>
        <v>484.36653894447028</v>
      </c>
      <c r="K28" s="856">
        <v>5.3363875813318513</v>
      </c>
      <c r="L28" s="856">
        <v>3.3996959970464786</v>
      </c>
      <c r="M28" s="856">
        <v>15.125995243799986</v>
      </c>
      <c r="N28" s="856">
        <v>23.166013013000779</v>
      </c>
      <c r="O28" s="856">
        <v>23.640058070942015</v>
      </c>
      <c r="P28" s="856">
        <v>13.867949165109394</v>
      </c>
      <c r="Q28" s="856">
        <v>27.771862439762245</v>
      </c>
      <c r="R28" s="856">
        <v>19.506453472030817</v>
      </c>
      <c r="S28" s="856">
        <v>18.60953248863763</v>
      </c>
      <c r="T28" s="856">
        <v>19.205248432338788</v>
      </c>
      <c r="U28" s="856">
        <v>11.042905674209823</v>
      </c>
      <c r="V28" s="856">
        <v>17.95398391180985</v>
      </c>
      <c r="W28" s="856">
        <v>9.6957217114297922</v>
      </c>
      <c r="X28" s="856">
        <v>30.12481065150585</v>
      </c>
      <c r="Y28" s="856">
        <v>3.94757923308579</v>
      </c>
      <c r="Z28" s="856">
        <v>10.393185840627256</v>
      </c>
      <c r="AA28" s="856">
        <v>3.4823585089498219</v>
      </c>
      <c r="AB28" s="856">
        <v>3.6203734103396776</v>
      </c>
      <c r="AC28" s="856">
        <v>8.9513739920665767</v>
      </c>
      <c r="AD28" s="856">
        <v>3.9391643336883964</v>
      </c>
      <c r="AE28" s="856">
        <v>14.126111706298413</v>
      </c>
      <c r="AF28" s="856">
        <v>15.682013410692818</v>
      </c>
      <c r="AG28" s="856">
        <v>3.0819885183304776</v>
      </c>
    </row>
    <row r="29" spans="1:52" s="879" customFormat="1" ht="12.6" customHeight="1">
      <c r="A29" s="881"/>
      <c r="B29" s="888" t="s">
        <v>1095</v>
      </c>
      <c r="C29" s="881"/>
      <c r="D29" s="882"/>
      <c r="E29" s="897" t="e">
        <f>Z29/#REF!*100</f>
        <v>#REF!</v>
      </c>
      <c r="F29" s="853">
        <v>175.54517362462482</v>
      </c>
      <c r="G29" s="856">
        <v>100</v>
      </c>
      <c r="H29" s="856">
        <v>52.303887646937675</v>
      </c>
      <c r="I29" s="856">
        <v>47.696112353062333</v>
      </c>
      <c r="J29" s="909">
        <f t="shared" si="0"/>
        <v>83.728223242379414</v>
      </c>
      <c r="K29" s="856">
        <v>8.0660701899049343</v>
      </c>
      <c r="L29" s="856">
        <v>5.0414373788728248</v>
      </c>
      <c r="M29" s="856">
        <v>13.475681545973528</v>
      </c>
      <c r="N29" s="856">
        <v>25.756322665119523</v>
      </c>
      <c r="O29" s="856">
        <v>24.122408214117794</v>
      </c>
      <c r="P29" s="856">
        <v>15.200265995544216</v>
      </c>
      <c r="Q29" s="856">
        <v>23.578926046299259</v>
      </c>
      <c r="R29" s="856">
        <v>21.858613921662354</v>
      </c>
      <c r="S29" s="856">
        <v>19.690563106890284</v>
      </c>
      <c r="T29" s="856">
        <v>15.200265995544216</v>
      </c>
      <c r="U29" s="856">
        <v>13.989751370748655</v>
      </c>
      <c r="V29" s="856">
        <v>20.189010305457082</v>
      </c>
      <c r="W29" s="856">
        <v>16.001334031234656</v>
      </c>
      <c r="X29" s="856">
        <v>29.738826773850608</v>
      </c>
      <c r="Y29" s="856">
        <v>7.5514672379256185</v>
      </c>
      <c r="Z29" s="856">
        <v>10.576100048957729</v>
      </c>
      <c r="AA29" s="856">
        <v>8.0409533314081028</v>
      </c>
      <c r="AB29" s="856">
        <v>4.5572315289662795</v>
      </c>
      <c r="AC29" s="856">
        <v>3.9875775878454949</v>
      </c>
      <c r="AD29" s="856">
        <v>2.8482697056039248</v>
      </c>
      <c r="AE29" s="856">
        <v>12.375731870889037</v>
      </c>
      <c r="AF29" s="856">
        <v>22.372683746437485</v>
      </c>
      <c r="AG29" s="856">
        <v>3.892635264342756</v>
      </c>
    </row>
    <row r="30" spans="1:52" s="879" customFormat="1" ht="12.6" customHeight="1">
      <c r="A30" s="881"/>
      <c r="B30" s="888" t="s">
        <v>1096</v>
      </c>
      <c r="C30" s="881"/>
      <c r="D30" s="882"/>
      <c r="E30" s="897" t="e">
        <f>Z30/#REF!*100</f>
        <v>#REF!</v>
      </c>
      <c r="F30" s="853">
        <v>72.614678280091908</v>
      </c>
      <c r="G30" s="856">
        <v>100</v>
      </c>
      <c r="H30" s="856">
        <v>38.269350149925174</v>
      </c>
      <c r="I30" s="856">
        <v>61.73064985007484</v>
      </c>
      <c r="J30" s="909">
        <f t="shared" si="0"/>
        <v>44.825512788841877</v>
      </c>
      <c r="K30" s="856">
        <v>16.285292545438399</v>
      </c>
      <c r="L30" s="856">
        <v>14.908160505903961</v>
      </c>
      <c r="M30" s="856">
        <v>13.531028466369523</v>
      </c>
      <c r="N30" s="856">
        <v>35.565141098920527</v>
      </c>
      <c r="O30" s="856">
        <v>39.69653721752384</v>
      </c>
      <c r="P30" s="856">
        <v>12.153896426835086</v>
      </c>
      <c r="Q30" s="856">
        <v>42.450801296592715</v>
      </c>
      <c r="R30" s="856">
        <v>27.302348861713899</v>
      </c>
      <c r="S30" s="856">
        <v>24.548084782645024</v>
      </c>
      <c r="T30" s="856">
        <v>21.793820703576149</v>
      </c>
      <c r="U30" s="856">
        <v>27.302348861713899</v>
      </c>
      <c r="V30" s="856">
        <v>21.793820703576149</v>
      </c>
      <c r="W30" s="856">
        <v>23.170952743110586</v>
      </c>
      <c r="X30" s="856">
        <v>38.319405177989402</v>
      </c>
      <c r="Y30" s="856">
        <v>10.776764387300648</v>
      </c>
      <c r="Z30" s="856">
        <v>16.285292545438399</v>
      </c>
      <c r="AA30" s="856">
        <v>19.039556624507277</v>
      </c>
      <c r="AB30" s="856">
        <v>12.153896426835086</v>
      </c>
      <c r="AC30" s="856">
        <v>12.153896426835086</v>
      </c>
      <c r="AD30" s="856">
        <v>8.0225003082317734</v>
      </c>
      <c r="AE30" s="856">
        <v>21.793820703576149</v>
      </c>
      <c r="AF30" s="856">
        <v>28.67948090124834</v>
      </c>
      <c r="AG30" s="856">
        <v>1.3771320395344377</v>
      </c>
    </row>
    <row r="31" spans="1:52" s="879" customFormat="1" ht="12.6" customHeight="1">
      <c r="A31" s="881"/>
      <c r="B31" s="888" t="s">
        <v>1097</v>
      </c>
      <c r="C31" s="881"/>
      <c r="D31" s="882"/>
      <c r="E31" s="897" t="e">
        <f>Z31/#REF!*100</f>
        <v>#REF!</v>
      </c>
      <c r="F31" s="853">
        <v>27</v>
      </c>
      <c r="G31" s="856">
        <v>100</v>
      </c>
      <c r="H31" s="856">
        <v>37.037037037037038</v>
      </c>
      <c r="I31" s="856">
        <v>62.962962962962962</v>
      </c>
      <c r="J31" s="909">
        <f t="shared" si="0"/>
        <v>17</v>
      </c>
      <c r="K31" s="856">
        <v>7.4074074074074066</v>
      </c>
      <c r="L31" s="856">
        <v>7.4074074074074066</v>
      </c>
      <c r="M31" s="856">
        <v>18.518518518518519</v>
      </c>
      <c r="N31" s="856">
        <v>33.333333333333329</v>
      </c>
      <c r="O31" s="856">
        <v>44.444444444444443</v>
      </c>
      <c r="P31" s="856">
        <v>7.4074074074074066</v>
      </c>
      <c r="Q31" s="856">
        <v>40.74074074074074</v>
      </c>
      <c r="R31" s="856">
        <v>40.74074074074074</v>
      </c>
      <c r="S31" s="856">
        <v>18.518518518518519</v>
      </c>
      <c r="T31" s="856">
        <v>11.111111111111111</v>
      </c>
      <c r="U31" s="856">
        <v>25.925925925925924</v>
      </c>
      <c r="V31" s="856">
        <v>11.111111111111111</v>
      </c>
      <c r="W31" s="856">
        <v>18.518518518518519</v>
      </c>
      <c r="X31" s="856">
        <v>40.74074074074074</v>
      </c>
      <c r="Y31" s="856">
        <v>3.7037037037037033</v>
      </c>
      <c r="Z31" s="856">
        <v>18.518518518518519</v>
      </c>
      <c r="AA31" s="856">
        <v>29.629629629629626</v>
      </c>
      <c r="AB31" s="856">
        <v>11.111111111111111</v>
      </c>
      <c r="AC31" s="856">
        <v>18.518518518518519</v>
      </c>
      <c r="AD31" s="856">
        <v>7.4074074074074066</v>
      </c>
      <c r="AE31" s="856">
        <v>18.518518518518519</v>
      </c>
      <c r="AF31" s="856">
        <v>25.925925925925924</v>
      </c>
      <c r="AG31" s="856">
        <v>7.4074074074074066</v>
      </c>
    </row>
    <row r="32" spans="1:52" s="879" customFormat="1" ht="12.6" customHeight="1">
      <c r="A32" s="1250" t="s">
        <v>18</v>
      </c>
      <c r="B32" s="1250"/>
      <c r="C32" s="1250"/>
      <c r="D32" s="910"/>
      <c r="E32" s="897"/>
      <c r="F32" s="853"/>
      <c r="G32" s="854"/>
      <c r="H32" s="856"/>
      <c r="I32" s="856"/>
      <c r="J32" s="855"/>
      <c r="K32" s="856"/>
      <c r="L32" s="856"/>
      <c r="M32" s="856"/>
      <c r="N32" s="856"/>
      <c r="O32" s="856"/>
      <c r="P32" s="856"/>
      <c r="Q32" s="856"/>
      <c r="R32" s="856"/>
      <c r="S32" s="856"/>
      <c r="T32" s="856"/>
      <c r="U32" s="856"/>
      <c r="V32" s="856"/>
      <c r="W32" s="856"/>
      <c r="X32" s="856"/>
      <c r="Y32" s="856"/>
      <c r="Z32" s="856"/>
      <c r="AA32" s="856"/>
      <c r="AB32" s="856"/>
      <c r="AC32" s="856"/>
      <c r="AD32" s="856"/>
      <c r="AE32" s="856"/>
      <c r="AF32" s="856"/>
      <c r="AG32" s="856"/>
    </row>
    <row r="33" spans="1:33" s="879" customFormat="1" ht="12.6" customHeight="1">
      <c r="A33" s="884"/>
      <c r="B33" s="911" t="s">
        <v>487</v>
      </c>
      <c r="C33" s="884"/>
      <c r="D33" s="912"/>
      <c r="E33" s="897" t="e">
        <f>Z33/#REF!*100</f>
        <v>#REF!</v>
      </c>
      <c r="F33" s="853">
        <v>6615.7766720153131</v>
      </c>
      <c r="G33" s="856">
        <v>100</v>
      </c>
      <c r="H33" s="856">
        <v>65.691491083516411</v>
      </c>
      <c r="I33" s="856">
        <v>34.308508916483866</v>
      </c>
      <c r="J33" s="909">
        <f t="shared" ref="J33:J42" si="1">F33*I33/100</f>
        <v>2269.7743294130332</v>
      </c>
      <c r="K33" s="856">
        <v>5.3310142328217136</v>
      </c>
      <c r="L33" s="856">
        <v>0.99434013985749203</v>
      </c>
      <c r="M33" s="856">
        <v>11.399947135076783</v>
      </c>
      <c r="N33" s="856">
        <v>16.351714177472765</v>
      </c>
      <c r="O33" s="856">
        <v>15.82530146261541</v>
      </c>
      <c r="P33" s="856">
        <v>6.8952905216706046</v>
      </c>
      <c r="Q33" s="856">
        <v>14.428506525517342</v>
      </c>
      <c r="R33" s="856">
        <v>11.094049923721434</v>
      </c>
      <c r="S33" s="856">
        <v>13.431807717094605</v>
      </c>
      <c r="T33" s="856">
        <v>10.916921645639803</v>
      </c>
      <c r="U33" s="856">
        <v>5.9513432448512749</v>
      </c>
      <c r="V33" s="856">
        <v>14.023121786798143</v>
      </c>
      <c r="W33" s="856">
        <v>8.9867871454533272</v>
      </c>
      <c r="X33" s="856">
        <v>19.246954631180383</v>
      </c>
      <c r="Y33" s="856">
        <v>1.8331715875415013</v>
      </c>
      <c r="Z33" s="856">
        <v>2.6590502455984857</v>
      </c>
      <c r="AA33" s="856">
        <v>1.4625208252861828</v>
      </c>
      <c r="AB33" s="856">
        <v>1.1488411653834034</v>
      </c>
      <c r="AC33" s="856">
        <v>4.7494317292178447</v>
      </c>
      <c r="AD33" s="856">
        <v>1.1552055643225643</v>
      </c>
      <c r="AE33" s="856">
        <v>7.4138395482607535</v>
      </c>
      <c r="AF33" s="856">
        <v>8.8008181853749008</v>
      </c>
      <c r="AG33" s="856">
        <v>0.70071960019192647</v>
      </c>
    </row>
    <row r="34" spans="1:33" s="879" customFormat="1" ht="12.6" customHeight="1">
      <c r="A34" s="884"/>
      <c r="B34" s="911" t="s">
        <v>488</v>
      </c>
      <c r="C34" s="884"/>
      <c r="D34" s="912"/>
      <c r="E34" s="897" t="e">
        <f>Z34/#REF!*100</f>
        <v>#REF!</v>
      </c>
      <c r="F34" s="853">
        <v>2141.5674691384211</v>
      </c>
      <c r="G34" s="856">
        <v>100</v>
      </c>
      <c r="H34" s="856">
        <v>60.441101143871037</v>
      </c>
      <c r="I34" s="856">
        <v>39.558898856128977</v>
      </c>
      <c r="J34" s="909">
        <f t="shared" si="1"/>
        <v>847.18050905222913</v>
      </c>
      <c r="K34" s="856">
        <v>6.4987286426140392</v>
      </c>
      <c r="L34" s="856">
        <v>2.4260488194051892</v>
      </c>
      <c r="M34" s="856">
        <v>8.904612364013003</v>
      </c>
      <c r="N34" s="856">
        <v>12.858684227194296</v>
      </c>
      <c r="O34" s="856">
        <v>18.537467199497613</v>
      </c>
      <c r="P34" s="856">
        <v>11.375636873702115</v>
      </c>
      <c r="Q34" s="856">
        <v>16.429079438805474</v>
      </c>
      <c r="R34" s="856">
        <v>9.7413844463126296</v>
      </c>
      <c r="S34" s="856">
        <v>11.578853895268317</v>
      </c>
      <c r="T34" s="856">
        <v>9.1250571461732513</v>
      </c>
      <c r="U34" s="856">
        <v>4.9289241521247353</v>
      </c>
      <c r="V34" s="856">
        <v>15.989583404572757</v>
      </c>
      <c r="W34" s="856">
        <v>11.846204087030399</v>
      </c>
      <c r="X34" s="856">
        <v>16.963114501082462</v>
      </c>
      <c r="Y34" s="856">
        <v>2.444928874952446</v>
      </c>
      <c r="Z34" s="856">
        <v>4.6408758923493352</v>
      </c>
      <c r="AA34" s="856">
        <v>4.3226020651018837</v>
      </c>
      <c r="AB34" s="856">
        <v>1.5410067248367123</v>
      </c>
      <c r="AC34" s="856">
        <v>5.005388297365978</v>
      </c>
      <c r="AD34" s="856">
        <v>2.2393057825300224</v>
      </c>
      <c r="AE34" s="856">
        <v>6.6206066300778108</v>
      </c>
      <c r="AF34" s="856">
        <v>9.0576932359468163</v>
      </c>
      <c r="AG34" s="856">
        <v>1.5758128346473264</v>
      </c>
    </row>
    <row r="35" spans="1:33" s="879" customFormat="1" ht="12.6" customHeight="1">
      <c r="A35" s="887"/>
      <c r="B35" s="911" t="s">
        <v>489</v>
      </c>
      <c r="C35" s="887"/>
      <c r="D35" s="912"/>
      <c r="E35" s="897" t="e">
        <f>Z35/#REF!*100</f>
        <v>#REF!</v>
      </c>
      <c r="F35" s="853">
        <v>2651.1796011113788</v>
      </c>
      <c r="G35" s="856">
        <v>100</v>
      </c>
      <c r="H35" s="856">
        <v>61.311619400311557</v>
      </c>
      <c r="I35" s="856">
        <v>38.688380599688273</v>
      </c>
      <c r="J35" s="909">
        <f t="shared" si="1"/>
        <v>1025.6984544592676</v>
      </c>
      <c r="K35" s="856">
        <v>3.6638575215546676</v>
      </c>
      <c r="L35" s="856">
        <v>0.84129218023050634</v>
      </c>
      <c r="M35" s="856">
        <v>10.184213756434229</v>
      </c>
      <c r="N35" s="856">
        <v>14.536288059476346</v>
      </c>
      <c r="O35" s="856">
        <v>17.779419316961555</v>
      </c>
      <c r="P35" s="856">
        <v>8.3628759762385396</v>
      </c>
      <c r="Q35" s="856">
        <v>19.084380714728987</v>
      </c>
      <c r="R35" s="856">
        <v>11.909293881038487</v>
      </c>
      <c r="S35" s="856">
        <v>18.400581047354837</v>
      </c>
      <c r="T35" s="856">
        <v>13.565949214151429</v>
      </c>
      <c r="U35" s="856">
        <v>7.4350296900267328</v>
      </c>
      <c r="V35" s="856">
        <v>12.449626896277902</v>
      </c>
      <c r="W35" s="856">
        <v>6.8575735030392266</v>
      </c>
      <c r="X35" s="856">
        <v>20.159810480740301</v>
      </c>
      <c r="Y35" s="856">
        <v>4.0649658160592859</v>
      </c>
      <c r="Z35" s="856">
        <v>3.0491609334583125</v>
      </c>
      <c r="AA35" s="856">
        <v>1.0350590195615301</v>
      </c>
      <c r="AB35" s="856">
        <v>1.5332168667045514</v>
      </c>
      <c r="AC35" s="856">
        <v>6.0448959400278355</v>
      </c>
      <c r="AD35" s="856">
        <v>1.3858432257881912</v>
      </c>
      <c r="AE35" s="856">
        <v>8.926193122376711</v>
      </c>
      <c r="AF35" s="856">
        <v>9.190709785508604</v>
      </c>
      <c r="AG35" s="856">
        <v>1.4803975773019287</v>
      </c>
    </row>
    <row r="36" spans="1:33" s="879" customFormat="1" ht="12.6" customHeight="1">
      <c r="A36" s="887"/>
      <c r="B36" s="911" t="s">
        <v>490</v>
      </c>
      <c r="C36" s="887"/>
      <c r="D36" s="912"/>
      <c r="E36" s="897" t="e">
        <f>Z36/#REF!*100</f>
        <v>#REF!</v>
      </c>
      <c r="F36" s="853">
        <v>2453.1537645300705</v>
      </c>
      <c r="G36" s="856">
        <v>100</v>
      </c>
      <c r="H36" s="856">
        <v>54.703753527188596</v>
      </c>
      <c r="I36" s="856">
        <v>45.296246472811148</v>
      </c>
      <c r="J36" s="909">
        <f t="shared" si="1"/>
        <v>1111.1865755385859</v>
      </c>
      <c r="K36" s="856">
        <v>7.1205747418829155</v>
      </c>
      <c r="L36" s="856">
        <v>3.2987490504880506</v>
      </c>
      <c r="M36" s="856">
        <v>13.107525868375792</v>
      </c>
      <c r="N36" s="856">
        <v>16.606503484318058</v>
      </c>
      <c r="O36" s="856">
        <v>18.6757783739247</v>
      </c>
      <c r="P36" s="856">
        <v>12.628979288463688</v>
      </c>
      <c r="Q36" s="856">
        <v>22.101319756770103</v>
      </c>
      <c r="R36" s="856">
        <v>13.913587642331567</v>
      </c>
      <c r="S36" s="856">
        <v>18.291845132561274</v>
      </c>
      <c r="T36" s="856">
        <v>14.563674347994308</v>
      </c>
      <c r="U36" s="856">
        <v>8.3041432925662289</v>
      </c>
      <c r="V36" s="856">
        <v>15.951107666547088</v>
      </c>
      <c r="W36" s="856">
        <v>10.845850600932867</v>
      </c>
      <c r="X36" s="856">
        <v>24.927888851367523</v>
      </c>
      <c r="Y36" s="856">
        <v>4.7709496617016285</v>
      </c>
      <c r="Z36" s="856">
        <v>4.6980853832844316</v>
      </c>
      <c r="AA36" s="856">
        <v>3.5692557442612891</v>
      </c>
      <c r="AB36" s="856">
        <v>1.687198265837198</v>
      </c>
      <c r="AC36" s="856">
        <v>7.0133617882999948</v>
      </c>
      <c r="AD36" s="856">
        <v>2.6240377661807015</v>
      </c>
      <c r="AE36" s="856">
        <v>14.058308229121289</v>
      </c>
      <c r="AF36" s="856">
        <v>12.690476562461864</v>
      </c>
      <c r="AG36" s="856">
        <v>2.6591351762347353</v>
      </c>
    </row>
    <row r="37" spans="1:33" s="879" customFormat="1" ht="12.6" customHeight="1">
      <c r="A37" s="887"/>
      <c r="B37" s="911" t="s">
        <v>491</v>
      </c>
      <c r="C37" s="887"/>
      <c r="D37" s="912"/>
      <c r="E37" s="897" t="e">
        <f>Z37/#REF!*100</f>
        <v>#REF!</v>
      </c>
      <c r="F37" s="853">
        <v>1061.5276158437853</v>
      </c>
      <c r="G37" s="856">
        <v>100</v>
      </c>
      <c r="H37" s="856">
        <v>56.78321455553467</v>
      </c>
      <c r="I37" s="856">
        <v>43.216785444465351</v>
      </c>
      <c r="J37" s="909">
        <f t="shared" si="1"/>
        <v>458.75811217295706</v>
      </c>
      <c r="K37" s="856">
        <v>5.6544954924732034</v>
      </c>
      <c r="L37" s="856">
        <v>2.9703333287938598</v>
      </c>
      <c r="M37" s="856">
        <v>11.800033127301186</v>
      </c>
      <c r="N37" s="856">
        <v>20.775857360846459</v>
      </c>
      <c r="O37" s="856">
        <v>20.284268079807806</v>
      </c>
      <c r="P37" s="856">
        <v>13.016089614586374</v>
      </c>
      <c r="Q37" s="856">
        <v>21.984266378662422</v>
      </c>
      <c r="R37" s="856">
        <v>15.762038888646481</v>
      </c>
      <c r="S37" s="856">
        <v>19.716227277335776</v>
      </c>
      <c r="T37" s="856">
        <v>13.430107461062882</v>
      </c>
      <c r="U37" s="856">
        <v>11.202483856858636</v>
      </c>
      <c r="V37" s="856">
        <v>17.383027191575682</v>
      </c>
      <c r="W37" s="856">
        <v>11.507527758620784</v>
      </c>
      <c r="X37" s="856">
        <v>22.47910973904083</v>
      </c>
      <c r="Y37" s="856">
        <v>3.8281969031405301</v>
      </c>
      <c r="Z37" s="856">
        <v>5.4119216839121638</v>
      </c>
      <c r="AA37" s="856">
        <v>5.5348578079466613</v>
      </c>
      <c r="AB37" s="856">
        <v>2.6084874667674041</v>
      </c>
      <c r="AC37" s="856">
        <v>8.5130644097836967</v>
      </c>
      <c r="AD37" s="856">
        <v>2.9285237693952477</v>
      </c>
      <c r="AE37" s="856">
        <v>10.805141759385936</v>
      </c>
      <c r="AF37" s="856">
        <v>11.536988101870836</v>
      </c>
      <c r="AG37" s="856">
        <v>1.4179084934957389</v>
      </c>
    </row>
    <row r="38" spans="1:33" s="879" customFormat="1" ht="12.6" customHeight="1">
      <c r="A38" s="887"/>
      <c r="B38" s="911" t="s">
        <v>492</v>
      </c>
      <c r="C38" s="887"/>
      <c r="D38" s="912"/>
      <c r="E38" s="897" t="e">
        <f>Z38/#REF!*100</f>
        <v>#REF!</v>
      </c>
      <c r="F38" s="853">
        <v>671.55977677225655</v>
      </c>
      <c r="G38" s="856">
        <v>100</v>
      </c>
      <c r="H38" s="856">
        <v>58.115954674724179</v>
      </c>
      <c r="I38" s="856">
        <v>41.884045325275778</v>
      </c>
      <c r="J38" s="909">
        <f t="shared" si="1"/>
        <v>281.27640128961275</v>
      </c>
      <c r="K38" s="856">
        <v>5.6527656070439507</v>
      </c>
      <c r="L38" s="856">
        <v>2.036380566818647</v>
      </c>
      <c r="M38" s="856">
        <v>11.811553844017812</v>
      </c>
      <c r="N38" s="856">
        <v>25.168902354592525</v>
      </c>
      <c r="O38" s="856">
        <v>18.362100005353938</v>
      </c>
      <c r="P38" s="856">
        <v>13.927423682805124</v>
      </c>
      <c r="Q38" s="856">
        <v>19.447532919971735</v>
      </c>
      <c r="R38" s="856">
        <v>17.986573781604591</v>
      </c>
      <c r="S38" s="856">
        <v>20.185339562404533</v>
      </c>
      <c r="T38" s="856">
        <v>13.409105327447469</v>
      </c>
      <c r="U38" s="856">
        <v>9.5039988937601567</v>
      </c>
      <c r="V38" s="856">
        <v>15.617208801499105</v>
      </c>
      <c r="W38" s="856">
        <v>10.433219526049882</v>
      </c>
      <c r="X38" s="856">
        <v>24.008900406183898</v>
      </c>
      <c r="Y38" s="856">
        <v>3.4323993797040755</v>
      </c>
      <c r="Z38" s="856">
        <v>4.5210606576147132</v>
      </c>
      <c r="AA38" s="856">
        <v>5.2509258594793984</v>
      </c>
      <c r="AB38" s="856">
        <v>2.6708901456561076</v>
      </c>
      <c r="AC38" s="856">
        <v>7.0943557755536917</v>
      </c>
      <c r="AD38" s="856">
        <v>2.0346993579385431</v>
      </c>
      <c r="AE38" s="856">
        <v>11.497478693063192</v>
      </c>
      <c r="AF38" s="856">
        <v>10.783294278590448</v>
      </c>
      <c r="AG38" s="856">
        <v>2.2825387267010608</v>
      </c>
    </row>
    <row r="39" spans="1:33" s="879" customFormat="1" ht="12.6" customHeight="1">
      <c r="A39" s="887"/>
      <c r="B39" s="911" t="s">
        <v>493</v>
      </c>
      <c r="C39" s="887"/>
      <c r="D39" s="912"/>
      <c r="E39" s="897" t="e">
        <f>Z39/#REF!*100</f>
        <v>#REF!</v>
      </c>
      <c r="F39" s="853">
        <v>120.66263685177299</v>
      </c>
      <c r="G39" s="856">
        <v>100</v>
      </c>
      <c r="H39" s="856">
        <v>42.239208920760888</v>
      </c>
      <c r="I39" s="856">
        <v>57.760791079239112</v>
      </c>
      <c r="J39" s="909">
        <f t="shared" si="1"/>
        <v>69.695693582653576</v>
      </c>
      <c r="K39" s="856">
        <v>7.4588126323279127</v>
      </c>
      <c r="L39" s="856">
        <v>4.8506657315128345</v>
      </c>
      <c r="M39" s="856">
        <v>16.315136999745857</v>
      </c>
      <c r="N39" s="856">
        <v>26.207827261995941</v>
      </c>
      <c r="O39" s="856">
        <v>23.670355012305599</v>
      </c>
      <c r="P39" s="856">
        <v>14.766942181270966</v>
      </c>
      <c r="Q39" s="856">
        <v>34.128235800103255</v>
      </c>
      <c r="R39" s="856">
        <v>19.6176079127838</v>
      </c>
      <c r="S39" s="856">
        <v>21.409554778003574</v>
      </c>
      <c r="T39" s="856">
        <v>22.012841094010508</v>
      </c>
      <c r="U39" s="856">
        <v>21.960447846490037</v>
      </c>
      <c r="V39" s="856">
        <v>17.998189784948067</v>
      </c>
      <c r="W39" s="856">
        <v>14.795749241283385</v>
      </c>
      <c r="X39" s="856">
        <v>35.113276683829056</v>
      </c>
      <c r="Y39" s="856">
        <v>8.1656935681030181</v>
      </c>
      <c r="Z39" s="856">
        <v>7.4588126323279127</v>
      </c>
      <c r="AA39" s="856">
        <v>5.6794226906603802</v>
      </c>
      <c r="AB39" s="856">
        <v>6.5081796498079258</v>
      </c>
      <c r="AC39" s="856">
        <v>8.9944505272505637</v>
      </c>
      <c r="AD39" s="856">
        <v>4.8506657315128345</v>
      </c>
      <c r="AE39" s="856">
        <v>13.863397662367669</v>
      </c>
      <c r="AF39" s="856">
        <v>18.129058481477841</v>
      </c>
      <c r="AG39" s="856">
        <v>9.6562742665530692</v>
      </c>
    </row>
    <row r="40" spans="1:33" s="879" customFormat="1" ht="12.6" customHeight="1">
      <c r="A40" s="887"/>
      <c r="B40" s="911" t="s">
        <v>494</v>
      </c>
      <c r="C40" s="887"/>
      <c r="D40" s="912"/>
      <c r="E40" s="897" t="e">
        <f>Z40/#REF!*100</f>
        <v>#REF!</v>
      </c>
      <c r="F40" s="853">
        <v>56.70289855078353</v>
      </c>
      <c r="G40" s="856">
        <v>100</v>
      </c>
      <c r="H40" s="856">
        <v>52.677316293925003</v>
      </c>
      <c r="I40" s="856">
        <v>47.322683706074983</v>
      </c>
      <c r="J40" s="909">
        <f t="shared" si="1"/>
        <v>26.833333333363868</v>
      </c>
      <c r="K40" s="856">
        <v>12.345047923309863</v>
      </c>
      <c r="L40" s="856">
        <v>5.2907348242756553</v>
      </c>
      <c r="M40" s="856">
        <v>8.8178913737927598</v>
      </c>
      <c r="N40" s="856">
        <v>29.686900958489463</v>
      </c>
      <c r="O40" s="856">
        <v>22.926517571861172</v>
      </c>
      <c r="P40" s="856">
        <v>19.105431309938155</v>
      </c>
      <c r="Q40" s="856">
        <v>29.686900958489463</v>
      </c>
      <c r="R40" s="856">
        <v>14.108626198068414</v>
      </c>
      <c r="S40" s="856">
        <v>14.108626198068414</v>
      </c>
      <c r="T40" s="856">
        <v>17.341853035179604</v>
      </c>
      <c r="U40" s="856">
        <v>26.159744408972362</v>
      </c>
      <c r="V40" s="856">
        <v>12.345047923309863</v>
      </c>
      <c r="W40" s="856">
        <v>20.869009584696705</v>
      </c>
      <c r="X40" s="856">
        <v>21.162939297102621</v>
      </c>
      <c r="Y40" s="856">
        <v>5.2907348242756553</v>
      </c>
      <c r="Z40" s="856">
        <v>8.8178913737927598</v>
      </c>
      <c r="AA40" s="856">
        <v>10.581469648551311</v>
      </c>
      <c r="AB40" s="856">
        <v>8.8178913737927598</v>
      </c>
      <c r="AC40" s="856">
        <v>8.8178913737927598</v>
      </c>
      <c r="AD40" s="856">
        <v>1.7635782747585518</v>
      </c>
      <c r="AE40" s="856">
        <v>7.0543130990342071</v>
      </c>
      <c r="AF40" s="856">
        <v>22.63258785945526</v>
      </c>
      <c r="AG40" s="856">
        <v>1.7635782747585518</v>
      </c>
    </row>
    <row r="41" spans="1:33" s="879" customFormat="1" ht="12.6" customHeight="1">
      <c r="A41" s="887"/>
      <c r="B41" s="911" t="s">
        <v>495</v>
      </c>
      <c r="C41" s="887"/>
      <c r="D41" s="912"/>
      <c r="E41" s="897" t="e">
        <f>Z41/#REF!*100</f>
        <v>#REF!</v>
      </c>
      <c r="F41" s="853">
        <v>45.869565217419662</v>
      </c>
      <c r="G41" s="856">
        <v>100</v>
      </c>
      <c r="H41" s="856">
        <v>37.061611374384668</v>
      </c>
      <c r="I41" s="856">
        <v>62.938388625615325</v>
      </c>
      <c r="J41" s="909">
        <f t="shared" si="1"/>
        <v>28.869565217419659</v>
      </c>
      <c r="K41" s="856">
        <v>17.156398104316615</v>
      </c>
      <c r="L41" s="856">
        <v>17.156398104316615</v>
      </c>
      <c r="M41" s="856">
        <v>17.156398104316615</v>
      </c>
      <c r="N41" s="856">
        <v>41.137440758330229</v>
      </c>
      <c r="O41" s="856">
        <v>45.497630331787249</v>
      </c>
      <c r="P41" s="856">
        <v>12.796208530859596</v>
      </c>
      <c r="Q41" s="856">
        <v>47.67772511851576</v>
      </c>
      <c r="R41" s="856">
        <v>36.777251184873208</v>
      </c>
      <c r="S41" s="856">
        <v>23.696682464502146</v>
      </c>
      <c r="T41" s="856">
        <v>17.156398104316615</v>
      </c>
      <c r="U41" s="856">
        <v>25.876777251230653</v>
      </c>
      <c r="V41" s="856">
        <v>23.696682464502146</v>
      </c>
      <c r="W41" s="856">
        <v>17.156398104316615</v>
      </c>
      <c r="X41" s="856">
        <v>47.67772511851576</v>
      </c>
      <c r="Y41" s="856">
        <v>4.3601895734570197</v>
      </c>
      <c r="Z41" s="856">
        <v>21.516587677773636</v>
      </c>
      <c r="AA41" s="856">
        <v>15.26066350709957</v>
      </c>
      <c r="AB41" s="856">
        <v>8.7203791469140395</v>
      </c>
      <c r="AC41" s="856">
        <v>17.156398104316615</v>
      </c>
      <c r="AD41" s="856">
        <v>2.1800947867285099</v>
      </c>
      <c r="AE41" s="856">
        <v>25.876777251230653</v>
      </c>
      <c r="AF41" s="856">
        <v>25.876777251230653</v>
      </c>
      <c r="AG41" s="856">
        <v>2.1800947867285099</v>
      </c>
    </row>
    <row r="42" spans="1:33" s="879" customFormat="1" ht="12.6" customHeight="1">
      <c r="A42" s="887"/>
      <c r="B42" s="911" t="s">
        <v>432</v>
      </c>
      <c r="C42" s="887"/>
      <c r="D42" s="912"/>
      <c r="E42" s="897" t="e">
        <f>Z42/#REF!*100</f>
        <v>#REF!</v>
      </c>
      <c r="F42" s="853">
        <v>11</v>
      </c>
      <c r="G42" s="856">
        <v>100</v>
      </c>
      <c r="H42" s="856">
        <v>18.181818181818183</v>
      </c>
      <c r="I42" s="856">
        <v>81.818181818181827</v>
      </c>
      <c r="J42" s="909">
        <f t="shared" si="1"/>
        <v>9.0000000000000018</v>
      </c>
      <c r="K42" s="856">
        <v>9.0909090909090917</v>
      </c>
      <c r="L42" s="856">
        <v>18.181818181818183</v>
      </c>
      <c r="M42" s="856">
        <v>27.27272727272727</v>
      </c>
      <c r="N42" s="856">
        <v>45.454545454545453</v>
      </c>
      <c r="O42" s="856">
        <v>36.363636363636367</v>
      </c>
      <c r="P42" s="856">
        <v>9.0909090909090917</v>
      </c>
      <c r="Q42" s="856">
        <v>27.27272727272727</v>
      </c>
      <c r="R42" s="856">
        <v>45.454545454545453</v>
      </c>
      <c r="S42" s="856">
        <v>36.363636363636367</v>
      </c>
      <c r="T42" s="856">
        <v>18.181818181818183</v>
      </c>
      <c r="U42" s="856">
        <v>27.27272727272727</v>
      </c>
      <c r="V42" s="856">
        <v>27.27272727272727</v>
      </c>
      <c r="W42" s="856">
        <v>45.454545454545453</v>
      </c>
      <c r="X42" s="856">
        <v>81.818181818181827</v>
      </c>
      <c r="Y42" s="856">
        <v>0</v>
      </c>
      <c r="Z42" s="856">
        <v>36.363636363636367</v>
      </c>
      <c r="AA42" s="856">
        <v>27.27272727272727</v>
      </c>
      <c r="AB42" s="856">
        <v>9.0909090909090917</v>
      </c>
      <c r="AC42" s="856">
        <v>27.27272727272727</v>
      </c>
      <c r="AD42" s="856">
        <v>0</v>
      </c>
      <c r="AE42" s="856">
        <v>27.27272727272727</v>
      </c>
      <c r="AF42" s="856">
        <v>54.54545454545454</v>
      </c>
      <c r="AG42" s="856">
        <v>0</v>
      </c>
    </row>
    <row r="43" spans="1:33" s="879" customFormat="1" ht="12.6" customHeight="1">
      <c r="A43" s="1250" t="s">
        <v>19</v>
      </c>
      <c r="B43" s="1250"/>
      <c r="C43" s="1250"/>
      <c r="D43" s="912"/>
      <c r="E43" s="897"/>
      <c r="F43" s="853"/>
      <c r="G43" s="854"/>
      <c r="H43" s="856"/>
      <c r="I43" s="856"/>
      <c r="J43" s="855"/>
      <c r="K43" s="856"/>
      <c r="L43" s="856"/>
      <c r="M43" s="856"/>
      <c r="N43" s="856"/>
      <c r="O43" s="856"/>
      <c r="P43" s="856"/>
      <c r="Q43" s="856"/>
      <c r="R43" s="856"/>
      <c r="S43" s="856"/>
      <c r="T43" s="856"/>
      <c r="U43" s="856"/>
      <c r="V43" s="856"/>
      <c r="W43" s="856"/>
      <c r="X43" s="856"/>
      <c r="Y43" s="856"/>
      <c r="Z43" s="856"/>
      <c r="AA43" s="856"/>
      <c r="AB43" s="856"/>
      <c r="AC43" s="856"/>
      <c r="AD43" s="856"/>
      <c r="AE43" s="856"/>
      <c r="AF43" s="856"/>
      <c r="AG43" s="856"/>
    </row>
    <row r="44" spans="1:33" s="879" customFormat="1" ht="12.6" customHeight="1">
      <c r="A44" s="887"/>
      <c r="B44" s="911" t="s">
        <v>487</v>
      </c>
      <c r="C44" s="887"/>
      <c r="D44" s="912"/>
      <c r="E44" s="897" t="e">
        <f>Z44/#REF!*100</f>
        <v>#REF!</v>
      </c>
      <c r="F44" s="853">
        <v>6574.2200789901917</v>
      </c>
      <c r="G44" s="856">
        <v>100</v>
      </c>
      <c r="H44" s="856">
        <v>66.136374721954567</v>
      </c>
      <c r="I44" s="856">
        <v>33.863625278045731</v>
      </c>
      <c r="J44" s="909">
        <f t="shared" ref="J44:J53" si="2">F44*I44/100</f>
        <v>2226.2692525032808</v>
      </c>
      <c r="K44" s="856">
        <v>5.2596231713529669</v>
      </c>
      <c r="L44" s="856">
        <v>1.0006255072507522</v>
      </c>
      <c r="M44" s="856">
        <v>11.494862246864242</v>
      </c>
      <c r="N44" s="856">
        <v>15.910536864079292</v>
      </c>
      <c r="O44" s="856">
        <v>16.105491632549398</v>
      </c>
      <c r="P44" s="856">
        <v>7.3983449373145067</v>
      </c>
      <c r="Q44" s="856">
        <v>14.870444434639246</v>
      </c>
      <c r="R44" s="856">
        <v>11.331258312939507</v>
      </c>
      <c r="S44" s="856">
        <v>12.803389608916898</v>
      </c>
      <c r="T44" s="856">
        <v>10.681258395357494</v>
      </c>
      <c r="U44" s="856">
        <v>6.3239443765124772</v>
      </c>
      <c r="V44" s="856">
        <v>14.484767824245493</v>
      </c>
      <c r="W44" s="856">
        <v>9.5638349479836258</v>
      </c>
      <c r="X44" s="856">
        <v>18.967611974702557</v>
      </c>
      <c r="Y44" s="856">
        <v>1.9072931518982816</v>
      </c>
      <c r="Z44" s="856">
        <v>2.4323769420504093</v>
      </c>
      <c r="AA44" s="856">
        <v>1.5327172369197493</v>
      </c>
      <c r="AB44" s="856">
        <v>1.1713140858188624</v>
      </c>
      <c r="AC44" s="856">
        <v>4.7891368550945215</v>
      </c>
      <c r="AD44" s="856">
        <v>1.1625077852582959</v>
      </c>
      <c r="AE44" s="856">
        <v>7.7614417128902851</v>
      </c>
      <c r="AF44" s="856">
        <v>8.9861300441406637</v>
      </c>
      <c r="AG44" s="856">
        <v>0.70514894981819798</v>
      </c>
    </row>
    <row r="45" spans="1:33" s="879" customFormat="1" ht="12.6" customHeight="1">
      <c r="A45" s="887"/>
      <c r="B45" s="911" t="s">
        <v>488</v>
      </c>
      <c r="C45" s="887"/>
      <c r="D45" s="912"/>
      <c r="E45" s="897" t="e">
        <f>Z45/#REF!*100</f>
        <v>#REF!</v>
      </c>
      <c r="F45" s="853">
        <v>2135.9530698916478</v>
      </c>
      <c r="G45" s="856">
        <v>100</v>
      </c>
      <c r="H45" s="856">
        <v>57.811167659153625</v>
      </c>
      <c r="I45" s="856">
        <v>42.188832340846396</v>
      </c>
      <c r="J45" s="909">
        <f t="shared" si="2"/>
        <v>901.13365953574885</v>
      </c>
      <c r="K45" s="856">
        <v>6.7269010428466238</v>
      </c>
      <c r="L45" s="856">
        <v>2.3856082336295485</v>
      </c>
      <c r="M45" s="856">
        <v>9.0542048937603585</v>
      </c>
      <c r="N45" s="856">
        <v>14.317576054368436</v>
      </c>
      <c r="O45" s="856">
        <v>20.702652355306494</v>
      </c>
      <c r="P45" s="856">
        <v>9.6813110177523196</v>
      </c>
      <c r="Q45" s="856">
        <v>16.190136950992066</v>
      </c>
      <c r="R45" s="856">
        <v>9.8462746542473578</v>
      </c>
      <c r="S45" s="856">
        <v>14.696989396840879</v>
      </c>
      <c r="T45" s="856">
        <v>11.772805581664251</v>
      </c>
      <c r="U45" s="856">
        <v>4.662566395768148</v>
      </c>
      <c r="V45" s="856">
        <v>15.928437599854368</v>
      </c>
      <c r="W45" s="856">
        <v>9.8246837247491907</v>
      </c>
      <c r="X45" s="856">
        <v>17.822082311928096</v>
      </c>
      <c r="Y45" s="856">
        <v>2.6339437051586296</v>
      </c>
      <c r="Z45" s="856">
        <v>5.4079144239079993</v>
      </c>
      <c r="AA45" s="856">
        <v>3.3808957652106604</v>
      </c>
      <c r="AB45" s="856">
        <v>1.6808280679200347</v>
      </c>
      <c r="AC45" s="856">
        <v>4.1440531585751827</v>
      </c>
      <c r="AD45" s="856">
        <v>2.2451918466369314</v>
      </c>
      <c r="AE45" s="856">
        <v>4.9469048345080884</v>
      </c>
      <c r="AF45" s="856">
        <v>9.531249149875487</v>
      </c>
      <c r="AG45" s="856">
        <v>1.5799548930645311</v>
      </c>
    </row>
    <row r="46" spans="1:33" s="879" customFormat="1" ht="12.6" customHeight="1">
      <c r="A46" s="887"/>
      <c r="B46" s="911" t="s">
        <v>489</v>
      </c>
      <c r="C46" s="887"/>
      <c r="D46" s="912"/>
      <c r="E46" s="897" t="e">
        <f>Z46/#REF!*100</f>
        <v>#REF!</v>
      </c>
      <c r="F46" s="853">
        <v>2675.7665895251484</v>
      </c>
      <c r="G46" s="856">
        <v>100</v>
      </c>
      <c r="H46" s="856">
        <v>62.285937435217775</v>
      </c>
      <c r="I46" s="856">
        <v>37.714062564782083</v>
      </c>
      <c r="J46" s="909">
        <f t="shared" si="2"/>
        <v>1009.1402856610503</v>
      </c>
      <c r="K46" s="856">
        <v>3.9160906712103642</v>
      </c>
      <c r="L46" s="856">
        <v>0.98616951260915919</v>
      </c>
      <c r="M46" s="856">
        <v>9.3634282132486586</v>
      </c>
      <c r="N46" s="856">
        <v>14.113892970460684</v>
      </c>
      <c r="O46" s="856">
        <v>15.632557291204741</v>
      </c>
      <c r="P46" s="856">
        <v>9.0810190944814941</v>
      </c>
      <c r="Q46" s="856">
        <v>17.768649851532299</v>
      </c>
      <c r="R46" s="856">
        <v>10.692683609334146</v>
      </c>
      <c r="S46" s="856">
        <v>17.179116459162884</v>
      </c>
      <c r="T46" s="856">
        <v>11.507771007910623</v>
      </c>
      <c r="U46" s="856">
        <v>7.2956678269029824</v>
      </c>
      <c r="V46" s="856">
        <v>10.405706660131028</v>
      </c>
      <c r="W46" s="856">
        <v>6.7613416967833633</v>
      </c>
      <c r="X46" s="856">
        <v>20.851529993684036</v>
      </c>
      <c r="Y46" s="856">
        <v>3.7817293920205608</v>
      </c>
      <c r="Z46" s="856">
        <v>3.3642012847402265</v>
      </c>
      <c r="AA46" s="856">
        <v>1.6739604179237686</v>
      </c>
      <c r="AB46" s="856">
        <v>1.5322088619690335</v>
      </c>
      <c r="AC46" s="856">
        <v>6.2203246516172106</v>
      </c>
      <c r="AD46" s="856">
        <v>1.3731090390810456</v>
      </c>
      <c r="AE46" s="856">
        <v>9.0486710025853814</v>
      </c>
      <c r="AF46" s="856">
        <v>8.2150756892467225</v>
      </c>
      <c r="AG46" s="856">
        <v>1.4667945529486892</v>
      </c>
    </row>
    <row r="47" spans="1:33" s="879" customFormat="1" ht="12.6" customHeight="1">
      <c r="A47" s="884"/>
      <c r="B47" s="911" t="s">
        <v>490</v>
      </c>
      <c r="C47" s="884"/>
      <c r="D47" s="912"/>
      <c r="E47" s="897" t="e">
        <f>Z47/#REF!*100</f>
        <v>#REF!</v>
      </c>
      <c r="F47" s="853">
        <v>2480.5172551071005</v>
      </c>
      <c r="G47" s="856">
        <v>100</v>
      </c>
      <c r="H47" s="856">
        <v>55.043905878338897</v>
      </c>
      <c r="I47" s="856">
        <v>44.956094121660861</v>
      </c>
      <c r="J47" s="909">
        <f t="shared" si="2"/>
        <v>1115.1436719099866</v>
      </c>
      <c r="K47" s="856">
        <v>7.0723626977955059</v>
      </c>
      <c r="L47" s="856">
        <v>3.6208157255705338</v>
      </c>
      <c r="M47" s="856">
        <v>13.93920744027788</v>
      </c>
      <c r="N47" s="856">
        <v>17.073103935185355</v>
      </c>
      <c r="O47" s="856">
        <v>18.210731059667516</v>
      </c>
      <c r="P47" s="856">
        <v>12.270015283622669</v>
      </c>
      <c r="Q47" s="856">
        <v>22.754699918857224</v>
      </c>
      <c r="R47" s="856">
        <v>14.26142711982539</v>
      </c>
      <c r="S47" s="856">
        <v>18.745005092850107</v>
      </c>
      <c r="T47" s="856">
        <v>15.308523811520505</v>
      </c>
      <c r="U47" s="856">
        <v>8.3542346340908615</v>
      </c>
      <c r="V47" s="856">
        <v>17.205040815071747</v>
      </c>
      <c r="W47" s="856">
        <v>11.402749413054071</v>
      </c>
      <c r="X47" s="856">
        <v>24.363671642262915</v>
      </c>
      <c r="Y47" s="856">
        <v>4.9125605878371825</v>
      </c>
      <c r="Z47" s="856">
        <v>4.1550191580947446</v>
      </c>
      <c r="AA47" s="856">
        <v>3.8582621958332912</v>
      </c>
      <c r="AB47" s="856">
        <v>1.9054319286520789</v>
      </c>
      <c r="AC47" s="856">
        <v>8.4447411780451471</v>
      </c>
      <c r="AD47" s="856">
        <v>3.2461483437030187</v>
      </c>
      <c r="AE47" s="856">
        <v>14.255534499164343</v>
      </c>
      <c r="AF47" s="856">
        <v>12.530550317167997</v>
      </c>
      <c r="AG47" s="856">
        <v>2.6803164286358183</v>
      </c>
    </row>
    <row r="48" spans="1:33" s="879" customFormat="1" ht="12.6" customHeight="1">
      <c r="A48" s="884"/>
      <c r="B48" s="911" t="s">
        <v>491</v>
      </c>
      <c r="C48" s="884"/>
      <c r="D48" s="912"/>
      <c r="E48" s="897" t="e">
        <f>Z48/#REF!*100</f>
        <v>#REF!</v>
      </c>
      <c r="F48" s="853">
        <v>1055.0919074403141</v>
      </c>
      <c r="G48" s="856">
        <v>100</v>
      </c>
      <c r="H48" s="856">
        <v>56.827830727575801</v>
      </c>
      <c r="I48" s="856">
        <v>43.172169272424284</v>
      </c>
      <c r="J48" s="909">
        <f t="shared" si="2"/>
        <v>455.50606425978259</v>
      </c>
      <c r="K48" s="856">
        <v>4.8056364855787734</v>
      </c>
      <c r="L48" s="856">
        <v>1.8534791547002452</v>
      </c>
      <c r="M48" s="856">
        <v>10.708511138598457</v>
      </c>
      <c r="N48" s="856">
        <v>20.497427591516999</v>
      </c>
      <c r="O48" s="856">
        <v>19.979233990147989</v>
      </c>
      <c r="P48" s="856">
        <v>11.892617746704895</v>
      </c>
      <c r="Q48" s="856">
        <v>21.038232331945999</v>
      </c>
      <c r="R48" s="856">
        <v>16.177336023369215</v>
      </c>
      <c r="S48" s="856">
        <v>18.427583084144345</v>
      </c>
      <c r="T48" s="856">
        <v>13.643948889269597</v>
      </c>
      <c r="U48" s="856">
        <v>9.2334452393944133</v>
      </c>
      <c r="V48" s="856">
        <v>16.031932111242011</v>
      </c>
      <c r="W48" s="856">
        <v>10.116874372792463</v>
      </c>
      <c r="X48" s="856">
        <v>22.084198831300842</v>
      </c>
      <c r="Y48" s="856">
        <v>3.5312574713408993</v>
      </c>
      <c r="Z48" s="856">
        <v>4.6897164711364132</v>
      </c>
      <c r="AA48" s="856">
        <v>4.1503810372416687</v>
      </c>
      <c r="AB48" s="856">
        <v>1.7595448021295561</v>
      </c>
      <c r="AC48" s="856">
        <v>5.7814260263522801</v>
      </c>
      <c r="AD48" s="856">
        <v>1.4157534424413041</v>
      </c>
      <c r="AE48" s="856">
        <v>10.659676177800797</v>
      </c>
      <c r="AF48" s="856">
        <v>11.504402316891023</v>
      </c>
      <c r="AG48" s="856">
        <v>0.94522008392316248</v>
      </c>
    </row>
    <row r="49" spans="1:33" s="879" customFormat="1" ht="12.6" customHeight="1">
      <c r="A49" s="884"/>
      <c r="B49" s="911" t="s">
        <v>492</v>
      </c>
      <c r="C49" s="884"/>
      <c r="D49" s="912"/>
      <c r="E49" s="897" t="e">
        <f>Z49/#REF!*100</f>
        <v>#REF!</v>
      </c>
      <c r="F49" s="853">
        <v>677.49011464285923</v>
      </c>
      <c r="G49" s="856">
        <v>100</v>
      </c>
      <c r="H49" s="856">
        <v>57.501205813006386</v>
      </c>
      <c r="I49" s="856">
        <v>42.498794186993592</v>
      </c>
      <c r="J49" s="909">
        <f t="shared" si="2"/>
        <v>287.9251294592957</v>
      </c>
      <c r="K49" s="856">
        <v>6.1077378106841493</v>
      </c>
      <c r="L49" s="856">
        <v>2.3137625848643277</v>
      </c>
      <c r="M49" s="856">
        <v>12.065337440084217</v>
      </c>
      <c r="N49" s="856">
        <v>25.734885096249911</v>
      </c>
      <c r="O49" s="856">
        <v>19.392858241675977</v>
      </c>
      <c r="P49" s="856">
        <v>14.335405846404765</v>
      </c>
      <c r="Q49" s="856">
        <v>19.971863710215395</v>
      </c>
      <c r="R49" s="856">
        <v>18.024959754835958</v>
      </c>
      <c r="S49" s="856">
        <v>21.042470351937574</v>
      </c>
      <c r="T49" s="856">
        <v>12.54940356956425</v>
      </c>
      <c r="U49" s="856">
        <v>9.7024640504478405</v>
      </c>
      <c r="V49" s="856">
        <v>17.015323540592707</v>
      </c>
      <c r="W49" s="856">
        <v>11.868735386864278</v>
      </c>
      <c r="X49" s="856">
        <v>23.85637215244402</v>
      </c>
      <c r="Y49" s="856">
        <v>3.4214475777318043</v>
      </c>
      <c r="Z49" s="856">
        <v>5.9513319779273983</v>
      </c>
      <c r="AA49" s="856">
        <v>5.7953769555876384</v>
      </c>
      <c r="AB49" s="856">
        <v>2.9427180513932663</v>
      </c>
      <c r="AC49" s="856">
        <v>8.3320940831443018</v>
      </c>
      <c r="AD49" s="856">
        <v>2.1644924625784245</v>
      </c>
      <c r="AE49" s="856">
        <v>12.05650734967621</v>
      </c>
      <c r="AF49" s="856">
        <v>11.780406693386446</v>
      </c>
      <c r="AG49" s="856">
        <v>2.4082144870703863</v>
      </c>
    </row>
    <row r="50" spans="1:33" s="879" customFormat="1" ht="12.6" customHeight="1">
      <c r="A50" s="884"/>
      <c r="B50" s="911" t="s">
        <v>493</v>
      </c>
      <c r="C50" s="884"/>
      <c r="D50" s="912"/>
      <c r="E50" s="897" t="e">
        <f>Z50/#REF!*100</f>
        <v>#REF!</v>
      </c>
      <c r="F50" s="853">
        <v>102.96353647854497</v>
      </c>
      <c r="G50" s="856">
        <v>100</v>
      </c>
      <c r="H50" s="856">
        <v>49.470434125145815</v>
      </c>
      <c r="I50" s="856">
        <v>50.529565874854185</v>
      </c>
      <c r="J50" s="909">
        <f t="shared" si="2"/>
        <v>52.027027992005898</v>
      </c>
      <c r="K50" s="856">
        <v>4.8560880589429587</v>
      </c>
      <c r="L50" s="856">
        <v>0.97121761178859189</v>
      </c>
      <c r="M50" s="856">
        <v>14.406394574893763</v>
      </c>
      <c r="N50" s="856">
        <v>22.960229576062748</v>
      </c>
      <c r="O50" s="856">
        <v>20.112298044298548</v>
      </c>
      <c r="P50" s="856">
        <v>11.478026321251004</v>
      </c>
      <c r="Q50" s="856">
        <v>27.690738500118201</v>
      </c>
      <c r="R50" s="856">
        <v>18.09996458355905</v>
      </c>
      <c r="S50" s="856">
        <v>19.085897613624624</v>
      </c>
      <c r="T50" s="856">
        <v>18.169862820721363</v>
      </c>
      <c r="U50" s="856">
        <v>22.838827374735981</v>
      </c>
      <c r="V50" s="856">
        <v>18.144608917728135</v>
      </c>
      <c r="W50" s="856">
        <v>14.39167915661678</v>
      </c>
      <c r="X50" s="856">
        <v>27.856785035614053</v>
      </c>
      <c r="Y50" s="856">
        <v>3.8848704471543676</v>
      </c>
      <c r="Z50" s="856">
        <v>5.8273056707315511</v>
      </c>
      <c r="AA50" s="856">
        <v>5.650720650519454</v>
      </c>
      <c r="AB50" s="856">
        <v>0.97121761178859189</v>
      </c>
      <c r="AC50" s="856">
        <v>3.8848704471543676</v>
      </c>
      <c r="AD50" s="856">
        <v>1.9424352235771838</v>
      </c>
      <c r="AE50" s="856">
        <v>10.561991528347743</v>
      </c>
      <c r="AF50" s="856">
        <v>14.446861975502109</v>
      </c>
      <c r="AG50" s="856">
        <v>8.5643734858852287</v>
      </c>
    </row>
    <row r="51" spans="1:33" s="879" customFormat="1" ht="12.6" customHeight="1">
      <c r="A51" s="884"/>
      <c r="B51" s="911" t="s">
        <v>494</v>
      </c>
      <c r="C51" s="884"/>
      <c r="D51" s="912"/>
      <c r="E51" s="897" t="e">
        <f>Z51/#REF!*100</f>
        <v>#REF!</v>
      </c>
      <c r="F51" s="853">
        <v>71.289173060656111</v>
      </c>
      <c r="G51" s="856">
        <v>100</v>
      </c>
      <c r="H51" s="856">
        <v>40.496423198591607</v>
      </c>
      <c r="I51" s="856">
        <v>59.5035768014084</v>
      </c>
      <c r="J51" s="909">
        <f t="shared" si="2"/>
        <v>42.419607843236456</v>
      </c>
      <c r="K51" s="856">
        <v>15.289839301019494</v>
      </c>
      <c r="L51" s="856">
        <v>9.6128779200144905</v>
      </c>
      <c r="M51" s="856">
        <v>15.083554367168253</v>
      </c>
      <c r="N51" s="856">
        <v>31.888900315930584</v>
      </c>
      <c r="O51" s="856">
        <v>30.513667423242968</v>
      </c>
      <c r="P51" s="856">
        <v>23.4724750126171</v>
      </c>
      <c r="Q51" s="856">
        <v>41.267988644229185</v>
      </c>
      <c r="R51" s="856">
        <v>18.029303223327972</v>
      </c>
      <c r="S51" s="856">
        <v>20.900789503228484</v>
      </c>
      <c r="T51" s="856">
        <v>21.86345252821361</v>
      </c>
      <c r="U51" s="856">
        <v>26.277950113721595</v>
      </c>
      <c r="V51" s="856">
        <v>13.821090571671233</v>
      </c>
      <c r="W51" s="856">
        <v>19.198251182164338</v>
      </c>
      <c r="X51" s="856">
        <v>35.890828033736085</v>
      </c>
      <c r="Y51" s="856">
        <v>8.2101403694622412</v>
      </c>
      <c r="Z51" s="856">
        <v>12.484364199915001</v>
      </c>
      <c r="AA51" s="856">
        <v>13.821090571671233</v>
      </c>
      <c r="AB51" s="856">
        <v>12.418353021118984</v>
      </c>
      <c r="AC51" s="856">
        <v>9.6128779200144905</v>
      </c>
      <c r="AD51" s="856">
        <v>5.4046652683577481</v>
      </c>
      <c r="AE51" s="856">
        <v>15.083554367168253</v>
      </c>
      <c r="AF51" s="856">
        <v>27.68068766427384</v>
      </c>
      <c r="AG51" s="856">
        <v>5.3771606104931085</v>
      </c>
    </row>
    <row r="52" spans="1:33" s="879" customFormat="1" ht="12.6" customHeight="1">
      <c r="A52" s="884"/>
      <c r="B52" s="911" t="s">
        <v>495</v>
      </c>
      <c r="C52" s="884"/>
      <c r="D52" s="912"/>
      <c r="E52" s="897" t="e">
        <f>Z52/#REF!*100</f>
        <v>#REF!</v>
      </c>
      <c r="F52" s="853">
        <v>41.869565217419662</v>
      </c>
      <c r="G52" s="856">
        <v>100</v>
      </c>
      <c r="H52" s="856">
        <v>33.437175493227613</v>
      </c>
      <c r="I52" s="856">
        <v>66.562824506772387</v>
      </c>
      <c r="J52" s="909">
        <f t="shared" si="2"/>
        <v>27.869565217419662</v>
      </c>
      <c r="K52" s="856">
        <v>21.183800623106336</v>
      </c>
      <c r="L52" s="856">
        <v>16.407061266930963</v>
      </c>
      <c r="M52" s="856">
        <v>21.183800623106336</v>
      </c>
      <c r="N52" s="856">
        <v>40.290758047807834</v>
      </c>
      <c r="O52" s="856">
        <v>45.067497403983211</v>
      </c>
      <c r="P52" s="856">
        <v>14.018691588843277</v>
      </c>
      <c r="Q52" s="856">
        <v>47.455867082070895</v>
      </c>
      <c r="R52" s="856">
        <v>42.679127725895519</v>
      </c>
      <c r="S52" s="856">
        <v>25.960539979281709</v>
      </c>
      <c r="T52" s="856">
        <v>16.407061266930963</v>
      </c>
      <c r="U52" s="856">
        <v>33.125649013544773</v>
      </c>
      <c r="V52" s="856">
        <v>25.960539979281709</v>
      </c>
      <c r="W52" s="856">
        <v>21.183800623106336</v>
      </c>
      <c r="X52" s="856">
        <v>49.84423676015858</v>
      </c>
      <c r="Y52" s="856">
        <v>4.7767393561753728</v>
      </c>
      <c r="Z52" s="856">
        <v>25.960539979281709</v>
      </c>
      <c r="AA52" s="856">
        <v>14.33021806852612</v>
      </c>
      <c r="AB52" s="856">
        <v>9.5534787123507456</v>
      </c>
      <c r="AC52" s="856">
        <v>21.183800623106336</v>
      </c>
      <c r="AD52" s="856">
        <v>2.3883696780876864</v>
      </c>
      <c r="AE52" s="856">
        <v>28.348909657369397</v>
      </c>
      <c r="AF52" s="856">
        <v>28.348909657369397</v>
      </c>
      <c r="AG52" s="856">
        <v>2.3883696780876864</v>
      </c>
    </row>
    <row r="53" spans="1:33" s="879" customFormat="1" ht="12.6" customHeight="1">
      <c r="A53" s="884"/>
      <c r="B53" s="911" t="s">
        <v>432</v>
      </c>
      <c r="C53" s="884"/>
      <c r="D53" s="912"/>
      <c r="E53" s="897" t="e">
        <f>Z53/#REF!*100</f>
        <v>#REF!</v>
      </c>
      <c r="F53" s="853">
        <v>13.838709677316732</v>
      </c>
      <c r="G53" s="856">
        <v>100</v>
      </c>
      <c r="H53" s="856">
        <v>21.678321678482437</v>
      </c>
      <c r="I53" s="856">
        <v>78.321678321517567</v>
      </c>
      <c r="J53" s="909">
        <f t="shared" si="2"/>
        <v>10.838709677316734</v>
      </c>
      <c r="K53" s="856">
        <v>0</v>
      </c>
      <c r="L53" s="856">
        <v>14.452214452321623</v>
      </c>
      <c r="M53" s="856">
        <v>14.452214452321623</v>
      </c>
      <c r="N53" s="856">
        <v>36.13053613080406</v>
      </c>
      <c r="O53" s="856">
        <v>28.904428904643247</v>
      </c>
      <c r="P53" s="856">
        <v>7.2261072261608117</v>
      </c>
      <c r="Q53" s="856">
        <v>21.678321678482437</v>
      </c>
      <c r="R53" s="856">
        <v>28.904428904643247</v>
      </c>
      <c r="S53" s="856">
        <v>28.904428904643247</v>
      </c>
      <c r="T53" s="856">
        <v>14.452214452321623</v>
      </c>
      <c r="U53" s="856">
        <v>14.452214452321623</v>
      </c>
      <c r="V53" s="856">
        <v>14.452214452321623</v>
      </c>
      <c r="W53" s="856">
        <v>28.904428904643247</v>
      </c>
      <c r="X53" s="856">
        <v>57.808857809286494</v>
      </c>
      <c r="Y53" s="856">
        <v>0</v>
      </c>
      <c r="Z53" s="856">
        <v>21.678321678482437</v>
      </c>
      <c r="AA53" s="856">
        <v>21.678321678482437</v>
      </c>
      <c r="AB53" s="856">
        <v>7.2261072261608117</v>
      </c>
      <c r="AC53" s="856">
        <v>14.452214452321623</v>
      </c>
      <c r="AD53" s="856">
        <v>0</v>
      </c>
      <c r="AE53" s="856">
        <v>14.452214452321623</v>
      </c>
      <c r="AF53" s="856">
        <v>43.356643356964874</v>
      </c>
      <c r="AG53" s="856">
        <v>20.512820512231063</v>
      </c>
    </row>
    <row r="54" spans="1:33" s="879" customFormat="1" ht="12.6" customHeight="1">
      <c r="A54" s="1250" t="s">
        <v>20</v>
      </c>
      <c r="B54" s="1250"/>
      <c r="C54" s="1250"/>
      <c r="D54" s="910"/>
      <c r="E54" s="897"/>
      <c r="F54" s="853"/>
      <c r="G54" s="854"/>
      <c r="H54" s="856"/>
      <c r="I54" s="856"/>
      <c r="J54" s="855"/>
      <c r="K54" s="856"/>
      <c r="L54" s="856"/>
      <c r="M54" s="856"/>
      <c r="N54" s="856"/>
      <c r="O54" s="856"/>
      <c r="P54" s="856"/>
      <c r="Q54" s="856"/>
      <c r="R54" s="856"/>
      <c r="S54" s="856"/>
      <c r="T54" s="856"/>
      <c r="U54" s="856"/>
      <c r="V54" s="856"/>
      <c r="W54" s="856"/>
      <c r="X54" s="856"/>
      <c r="Y54" s="856"/>
      <c r="Z54" s="856"/>
      <c r="AA54" s="856"/>
      <c r="AB54" s="856"/>
      <c r="AC54" s="856"/>
      <c r="AD54" s="856"/>
      <c r="AE54" s="856"/>
      <c r="AF54" s="856"/>
      <c r="AG54" s="856"/>
    </row>
    <row r="55" spans="1:33" s="879" customFormat="1" ht="12.6" customHeight="1">
      <c r="A55" s="561"/>
      <c r="B55" s="911" t="s">
        <v>487</v>
      </c>
      <c r="C55" s="561"/>
      <c r="D55" s="913"/>
      <c r="E55" s="914" t="e">
        <f>Z55/#REF!*100</f>
        <v>#REF!</v>
      </c>
      <c r="F55" s="853">
        <v>4586.7922913977345</v>
      </c>
      <c r="G55" s="856">
        <v>100</v>
      </c>
      <c r="H55" s="856">
        <v>64.072029289777177</v>
      </c>
      <c r="I55" s="856">
        <v>35.927970710223065</v>
      </c>
      <c r="J55" s="909">
        <f t="shared" ref="J55:J64" si="3">F55*I55/100</f>
        <v>1647.9413909921475</v>
      </c>
      <c r="K55" s="856">
        <v>3.8384121032771876</v>
      </c>
      <c r="L55" s="856">
        <v>0.38532086223130885</v>
      </c>
      <c r="M55" s="856">
        <v>13.106172440761881</v>
      </c>
      <c r="N55" s="856">
        <v>15.69597193827072</v>
      </c>
      <c r="O55" s="856">
        <v>15.962375592384308</v>
      </c>
      <c r="P55" s="856">
        <v>7.9594211461663376</v>
      </c>
      <c r="Q55" s="856">
        <v>15.027347079082343</v>
      </c>
      <c r="R55" s="856">
        <v>12.815180948842134</v>
      </c>
      <c r="S55" s="856">
        <v>14.202644753343376</v>
      </c>
      <c r="T55" s="856">
        <v>12.014598219532756</v>
      </c>
      <c r="U55" s="856">
        <v>5.5149850209341116</v>
      </c>
      <c r="V55" s="856">
        <v>14.242412812486494</v>
      </c>
      <c r="W55" s="856">
        <v>9.452592498934143</v>
      </c>
      <c r="X55" s="856">
        <v>17.575337695977765</v>
      </c>
      <c r="Y55" s="856">
        <v>2.0034908538509146</v>
      </c>
      <c r="Z55" s="856">
        <v>2.1169429935033635</v>
      </c>
      <c r="AA55" s="856">
        <v>1.484088276216647</v>
      </c>
      <c r="AB55" s="856">
        <v>1.3217846702669873</v>
      </c>
      <c r="AC55" s="856">
        <v>4.552038826426406</v>
      </c>
      <c r="AD55" s="856">
        <v>1.4663640430478277</v>
      </c>
      <c r="AE55" s="856">
        <v>7.7485553140425791</v>
      </c>
      <c r="AF55" s="856">
        <v>9.5776431486237623</v>
      </c>
      <c r="AG55" s="856">
        <v>0.49346821882796132</v>
      </c>
    </row>
    <row r="56" spans="1:33" s="879" customFormat="1" ht="12.6" customHeight="1">
      <c r="A56" s="915"/>
      <c r="B56" s="911" t="s">
        <v>488</v>
      </c>
      <c r="C56" s="915"/>
      <c r="D56" s="910"/>
      <c r="E56" s="914" t="e">
        <f>Z56/#REF!*100</f>
        <v>#REF!</v>
      </c>
      <c r="F56" s="853">
        <v>2323.4405216039363</v>
      </c>
      <c r="G56" s="856">
        <v>100</v>
      </c>
      <c r="H56" s="856">
        <v>67.423940197264258</v>
      </c>
      <c r="I56" s="856">
        <v>32.576059802735699</v>
      </c>
      <c r="J56" s="909">
        <f t="shared" si="3"/>
        <v>756.88537379869263</v>
      </c>
      <c r="K56" s="856">
        <v>3.8786668073445094</v>
      </c>
      <c r="L56" s="856">
        <v>1.786508274000304</v>
      </c>
      <c r="M56" s="856">
        <v>8.2695991193998495</v>
      </c>
      <c r="N56" s="856">
        <v>11.000053292055078</v>
      </c>
      <c r="O56" s="856">
        <v>11.535678218145351</v>
      </c>
      <c r="P56" s="856">
        <v>4.5949816698972832</v>
      </c>
      <c r="Q56" s="856">
        <v>14.790114520917127</v>
      </c>
      <c r="R56" s="856">
        <v>9.3025952756944648</v>
      </c>
      <c r="S56" s="856">
        <v>12.341517112984452</v>
      </c>
      <c r="T56" s="856">
        <v>8.8107842127876967</v>
      </c>
      <c r="U56" s="856">
        <v>2.8342570555761504</v>
      </c>
      <c r="V56" s="856">
        <v>10.673886867627463</v>
      </c>
      <c r="W56" s="856">
        <v>6.285720158185498</v>
      </c>
      <c r="X56" s="856">
        <v>16.58389150895313</v>
      </c>
      <c r="Y56" s="856">
        <v>0.63393306164192376</v>
      </c>
      <c r="Z56" s="856">
        <v>1.2164609038044818</v>
      </c>
      <c r="AA56" s="856">
        <v>0.12942413343969844</v>
      </c>
      <c r="AB56" s="856">
        <v>0</v>
      </c>
      <c r="AC56" s="856">
        <v>5.3028966465935596</v>
      </c>
      <c r="AD56" s="856">
        <v>0.61833589169793557</v>
      </c>
      <c r="AE56" s="856">
        <v>5.5463924846542918</v>
      </c>
      <c r="AF56" s="856">
        <v>7.5681616617297474</v>
      </c>
      <c r="AG56" s="856">
        <v>1.1341314049141151</v>
      </c>
    </row>
    <row r="57" spans="1:33" s="879" customFormat="1" ht="12.6" customHeight="1">
      <c r="A57" s="884"/>
      <c r="B57" s="911" t="s">
        <v>489</v>
      </c>
      <c r="C57" s="884"/>
      <c r="D57" s="912"/>
      <c r="E57" s="914" t="e">
        <f>Z57/#REF!*100</f>
        <v>#REF!</v>
      </c>
      <c r="F57" s="853">
        <v>3003.6515899108663</v>
      </c>
      <c r="G57" s="856">
        <v>100</v>
      </c>
      <c r="H57" s="856">
        <v>61.327520512226194</v>
      </c>
      <c r="I57" s="856">
        <v>38.672479487773792</v>
      </c>
      <c r="J57" s="909">
        <f t="shared" si="3"/>
        <v>1161.5865449924711</v>
      </c>
      <c r="K57" s="856">
        <v>5.7430932121830054</v>
      </c>
      <c r="L57" s="856">
        <v>1.9826464975955933</v>
      </c>
      <c r="M57" s="856">
        <v>10.131745468676041</v>
      </c>
      <c r="N57" s="856">
        <v>15.838239050046596</v>
      </c>
      <c r="O57" s="856">
        <v>18.304379027218147</v>
      </c>
      <c r="P57" s="856">
        <v>8.3849374432663328</v>
      </c>
      <c r="Q57" s="856">
        <v>15.165420190905923</v>
      </c>
      <c r="R57" s="856">
        <v>8.964709585277463</v>
      </c>
      <c r="S57" s="856">
        <v>13.868827885754378</v>
      </c>
      <c r="T57" s="856">
        <v>7.7823531156255426</v>
      </c>
      <c r="U57" s="856">
        <v>5.9447128542489853</v>
      </c>
      <c r="V57" s="856">
        <v>17.37323903037505</v>
      </c>
      <c r="W57" s="856">
        <v>10.02827411012079</v>
      </c>
      <c r="X57" s="856">
        <v>21.879002905344372</v>
      </c>
      <c r="Y57" s="856">
        <v>3.0506584711133682</v>
      </c>
      <c r="Z57" s="856">
        <v>3.2306531215997385</v>
      </c>
      <c r="AA57" s="856">
        <v>3.5653119488302227</v>
      </c>
      <c r="AB57" s="856">
        <v>1.4134876466917681</v>
      </c>
      <c r="AC57" s="856">
        <v>5.5918438359766212</v>
      </c>
      <c r="AD57" s="856">
        <v>1.4134876466917681</v>
      </c>
      <c r="AE57" s="856">
        <v>8.1782418761314801</v>
      </c>
      <c r="AF57" s="856">
        <v>10.06891486920221</v>
      </c>
      <c r="AG57" s="856">
        <v>1.8645394973437566</v>
      </c>
    </row>
    <row r="58" spans="1:33" s="879" customFormat="1" ht="12.6" customHeight="1">
      <c r="A58" s="884"/>
      <c r="B58" s="911" t="s">
        <v>490</v>
      </c>
      <c r="C58" s="884"/>
      <c r="D58" s="912"/>
      <c r="E58" s="914" t="e">
        <f>Z58/#REF!*100</f>
        <v>#REF!</v>
      </c>
      <c r="F58" s="853">
        <v>2478.1495044562962</v>
      </c>
      <c r="G58" s="856">
        <v>100</v>
      </c>
      <c r="H58" s="856">
        <v>56.636528907640852</v>
      </c>
      <c r="I58" s="856">
        <v>43.363471092358921</v>
      </c>
      <c r="J58" s="909">
        <f t="shared" si="3"/>
        <v>1074.6116439903419</v>
      </c>
      <c r="K58" s="856">
        <v>5.6191706563910069</v>
      </c>
      <c r="L58" s="856">
        <v>2.8304389920284017</v>
      </c>
      <c r="M58" s="856">
        <v>9.6350052719076604</v>
      </c>
      <c r="N58" s="856">
        <v>16.168993231155817</v>
      </c>
      <c r="O58" s="856">
        <v>19.702958111441461</v>
      </c>
      <c r="P58" s="856">
        <v>13.071560574768842</v>
      </c>
      <c r="Q58" s="856">
        <v>22.930923042951605</v>
      </c>
      <c r="R58" s="856">
        <v>14.791823737132223</v>
      </c>
      <c r="S58" s="856">
        <v>18.703169688040003</v>
      </c>
      <c r="T58" s="856">
        <v>16.161579498986249</v>
      </c>
      <c r="U58" s="856">
        <v>9.277429716736469</v>
      </c>
      <c r="V58" s="856">
        <v>15.453727156415409</v>
      </c>
      <c r="W58" s="856">
        <v>8.9199134982412289</v>
      </c>
      <c r="X58" s="856">
        <v>23.575846384599789</v>
      </c>
      <c r="Y58" s="856">
        <v>3.4407873400474269</v>
      </c>
      <c r="Z58" s="856">
        <v>5.88112181065169</v>
      </c>
      <c r="AA58" s="856">
        <v>3.7383308772444495</v>
      </c>
      <c r="AB58" s="856">
        <v>1.7819516157183846</v>
      </c>
      <c r="AC58" s="856">
        <v>7.0059292473632935</v>
      </c>
      <c r="AD58" s="856">
        <v>2.7597478491361982</v>
      </c>
      <c r="AE58" s="856">
        <v>12.137867016258626</v>
      </c>
      <c r="AF58" s="856">
        <v>9.8301028346439843</v>
      </c>
      <c r="AG58" s="856">
        <v>1.2032438626954896</v>
      </c>
    </row>
    <row r="59" spans="1:33" s="879" customFormat="1" ht="12.6" customHeight="1">
      <c r="A59" s="884"/>
      <c r="B59" s="911" t="s">
        <v>491</v>
      </c>
      <c r="C59" s="884"/>
      <c r="D59" s="912"/>
      <c r="E59" s="914" t="e">
        <f>Z59/#REF!*100</f>
        <v>#REF!</v>
      </c>
      <c r="F59" s="853">
        <v>1338.5264990665316</v>
      </c>
      <c r="G59" s="856">
        <v>100</v>
      </c>
      <c r="H59" s="856">
        <v>59.886984634185495</v>
      </c>
      <c r="I59" s="856">
        <v>40.11301536581442</v>
      </c>
      <c r="J59" s="909">
        <f t="shared" si="3"/>
        <v>536.92334024605566</v>
      </c>
      <c r="K59" s="856">
        <v>11.090729659419713</v>
      </c>
      <c r="L59" s="856">
        <v>1.6716142725178702</v>
      </c>
      <c r="M59" s="856">
        <v>12.423943826773872</v>
      </c>
      <c r="N59" s="856">
        <v>18.79170202571472</v>
      </c>
      <c r="O59" s="856">
        <v>20.253279071229986</v>
      </c>
      <c r="P59" s="856">
        <v>13.279122686965259</v>
      </c>
      <c r="Q59" s="856">
        <v>18.26006127431631</v>
      </c>
      <c r="R59" s="856">
        <v>12.115263414957624</v>
      </c>
      <c r="S59" s="856">
        <v>17.888029896166437</v>
      </c>
      <c r="T59" s="856">
        <v>16.261516999470025</v>
      </c>
      <c r="U59" s="856">
        <v>10.189436294138538</v>
      </c>
      <c r="V59" s="856">
        <v>14.684567760156773</v>
      </c>
      <c r="W59" s="856">
        <v>12.279171917656234</v>
      </c>
      <c r="X59" s="856">
        <v>20.996834341000405</v>
      </c>
      <c r="Y59" s="856">
        <v>6.3145112105864678</v>
      </c>
      <c r="Z59" s="856">
        <v>5.4938571221828578</v>
      </c>
      <c r="AA59" s="856">
        <v>2.5414544901075633</v>
      </c>
      <c r="AB59" s="856">
        <v>2.3035236818846991</v>
      </c>
      <c r="AC59" s="856">
        <v>6.5921985541640735</v>
      </c>
      <c r="AD59" s="856">
        <v>2.6302545217696647</v>
      </c>
      <c r="AE59" s="856">
        <v>10.984639825050891</v>
      </c>
      <c r="AF59" s="856">
        <v>8.9606807812181746</v>
      </c>
      <c r="AG59" s="856">
        <v>4.58787758618646</v>
      </c>
    </row>
    <row r="60" spans="1:33" s="879" customFormat="1" ht="12.6" customHeight="1">
      <c r="A60" s="884"/>
      <c r="B60" s="911" t="s">
        <v>492</v>
      </c>
      <c r="C60" s="884"/>
      <c r="D60" s="912"/>
      <c r="E60" s="914" t="e">
        <f>Z60/#REF!*100</f>
        <v>#REF!</v>
      </c>
      <c r="F60" s="853">
        <v>1193.4147641757149</v>
      </c>
      <c r="G60" s="856">
        <v>100</v>
      </c>
      <c r="H60" s="856">
        <v>55.187408564372632</v>
      </c>
      <c r="I60" s="856">
        <v>44.81259143562756</v>
      </c>
      <c r="J60" s="909">
        <f t="shared" si="3"/>
        <v>534.8000824025213</v>
      </c>
      <c r="K60" s="856">
        <v>6.8192047939011093</v>
      </c>
      <c r="L60" s="856">
        <v>3.0434634525970758</v>
      </c>
      <c r="M60" s="856">
        <v>14.79735016467284</v>
      </c>
      <c r="N60" s="856">
        <v>23.693030771806946</v>
      </c>
      <c r="O60" s="856">
        <v>23.652766187055683</v>
      </c>
      <c r="P60" s="856">
        <v>13.547439218279106</v>
      </c>
      <c r="Q60" s="856">
        <v>22.624398543255857</v>
      </c>
      <c r="R60" s="856">
        <v>14.068888464681972</v>
      </c>
      <c r="S60" s="856">
        <v>19.572220969425832</v>
      </c>
      <c r="T60" s="856">
        <v>13.541075228248742</v>
      </c>
      <c r="U60" s="856">
        <v>12.280404258456588</v>
      </c>
      <c r="V60" s="856">
        <v>14.889070719039152</v>
      </c>
      <c r="W60" s="856">
        <v>12.484976568101198</v>
      </c>
      <c r="X60" s="856">
        <v>26.442572741167464</v>
      </c>
      <c r="Y60" s="856">
        <v>5.686179561816191</v>
      </c>
      <c r="Z60" s="856">
        <v>4.7139387601313212</v>
      </c>
      <c r="AA60" s="856">
        <v>3.8578435831545734</v>
      </c>
      <c r="AB60" s="856">
        <v>2.6854746636473288</v>
      </c>
      <c r="AC60" s="856">
        <v>7.499095980393033</v>
      </c>
      <c r="AD60" s="856">
        <v>2.2505720845709125</v>
      </c>
      <c r="AE60" s="856">
        <v>12.9727209684226</v>
      </c>
      <c r="AF60" s="856">
        <v>12.523697843557388</v>
      </c>
      <c r="AG60" s="856">
        <v>0.70466402506217252</v>
      </c>
    </row>
    <row r="61" spans="1:33" s="879" customFormat="1" ht="12.6" customHeight="1">
      <c r="A61" s="884"/>
      <c r="B61" s="911" t="s">
        <v>493</v>
      </c>
      <c r="C61" s="884"/>
      <c r="D61" s="912"/>
      <c r="E61" s="914" t="e">
        <f>Z61/#REF!*100</f>
        <v>#REF!</v>
      </c>
      <c r="F61" s="853">
        <v>327.31676496658895</v>
      </c>
      <c r="G61" s="856">
        <v>100</v>
      </c>
      <c r="H61" s="856">
        <v>56.990026936815951</v>
      </c>
      <c r="I61" s="856">
        <v>43.009973063184034</v>
      </c>
      <c r="J61" s="909">
        <f t="shared" si="3"/>
        <v>140.7788524434153</v>
      </c>
      <c r="K61" s="856">
        <v>8.7913458911801037</v>
      </c>
      <c r="L61" s="856">
        <v>2.3677369539198874</v>
      </c>
      <c r="M61" s="856">
        <v>8.6929084747600065</v>
      </c>
      <c r="N61" s="856">
        <v>21.560753410012875</v>
      </c>
      <c r="O61" s="856">
        <v>19.68345908867709</v>
      </c>
      <c r="P61" s="856">
        <v>9.9501048195988933</v>
      </c>
      <c r="Q61" s="856">
        <v>24.447400403845336</v>
      </c>
      <c r="R61" s="856">
        <v>16.529047890596114</v>
      </c>
      <c r="S61" s="856">
        <v>16.160743955963341</v>
      </c>
      <c r="T61" s="856">
        <v>12.401577691074875</v>
      </c>
      <c r="U61" s="856">
        <v>11.524837320922257</v>
      </c>
      <c r="V61" s="856">
        <v>14.298797201116969</v>
      </c>
      <c r="W61" s="856">
        <v>6.3667504483451598</v>
      </c>
      <c r="X61" s="856">
        <v>24.572155874151889</v>
      </c>
      <c r="Y61" s="856">
        <v>3.5830554473117791</v>
      </c>
      <c r="Z61" s="856">
        <v>9.1095373226372534</v>
      </c>
      <c r="AA61" s="856">
        <v>5.6674377149506112</v>
      </c>
      <c r="AB61" s="856">
        <v>4.7154260596050106</v>
      </c>
      <c r="AC61" s="856">
        <v>5.4852739682034146</v>
      </c>
      <c r="AD61" s="856">
        <v>1.4877225179457962</v>
      </c>
      <c r="AE61" s="856">
        <v>12.203928849809381</v>
      </c>
      <c r="AF61" s="856">
        <v>14.779630410772166</v>
      </c>
      <c r="AG61" s="856">
        <v>4.3251348574203403</v>
      </c>
    </row>
    <row r="62" spans="1:33" s="879" customFormat="1" ht="12.6" customHeight="1">
      <c r="A62" s="884"/>
      <c r="B62" s="911" t="s">
        <v>494</v>
      </c>
      <c r="C62" s="884"/>
      <c r="D62" s="912"/>
      <c r="E62" s="914" t="e">
        <f>Z62/#REF!*100</f>
        <v>#REF!</v>
      </c>
      <c r="F62" s="853">
        <v>273.5336400776356</v>
      </c>
      <c r="G62" s="856">
        <v>100</v>
      </c>
      <c r="H62" s="856">
        <v>58.864616669718863</v>
      </c>
      <c r="I62" s="856">
        <v>41.135383330281144</v>
      </c>
      <c r="J62" s="909">
        <f t="shared" si="3"/>
        <v>112.51911138320693</v>
      </c>
      <c r="K62" s="856">
        <v>6.5840519339267338</v>
      </c>
      <c r="L62" s="856">
        <v>3.6010196029721837</v>
      </c>
      <c r="M62" s="856">
        <v>10.663471523984763</v>
      </c>
      <c r="N62" s="856">
        <v>24.401222899637151</v>
      </c>
      <c r="O62" s="856">
        <v>14.60483501741712</v>
      </c>
      <c r="P62" s="856">
        <v>15.798666351074985</v>
      </c>
      <c r="Q62" s="856">
        <v>21.626351983688558</v>
      </c>
      <c r="R62" s="856">
        <v>20.345131666197158</v>
      </c>
      <c r="S62" s="856">
        <v>22.368094425541639</v>
      </c>
      <c r="T62" s="856">
        <v>16.562085436964342</v>
      </c>
      <c r="U62" s="856">
        <v>13.36844557188496</v>
      </c>
      <c r="V62" s="856">
        <v>15.933989165246077</v>
      </c>
      <c r="W62" s="856">
        <v>14.366078327954856</v>
      </c>
      <c r="X62" s="856">
        <v>21.871425355458282</v>
      </c>
      <c r="Y62" s="856">
        <v>5.6671329884946529</v>
      </c>
      <c r="Z62" s="856">
        <v>10.766601707206913</v>
      </c>
      <c r="AA62" s="856">
        <v>7.2994635722252328</v>
      </c>
      <c r="AB62" s="856">
        <v>3.2902717184787869</v>
      </c>
      <c r="AC62" s="856">
        <v>7.1689694200863157</v>
      </c>
      <c r="AD62" s="856">
        <v>3.2313062754577784</v>
      </c>
      <c r="AE62" s="856">
        <v>9.1766444778523866</v>
      </c>
      <c r="AF62" s="856">
        <v>14.688478194533555</v>
      </c>
      <c r="AG62" s="856">
        <v>2.1325835212474122</v>
      </c>
    </row>
    <row r="63" spans="1:33" s="879" customFormat="1" ht="12.6" customHeight="1">
      <c r="A63" s="884"/>
      <c r="B63" s="911" t="s">
        <v>495</v>
      </c>
      <c r="C63" s="884"/>
      <c r="D63" s="912"/>
      <c r="E63" s="914" t="e">
        <f>Z63/#REF!*100</f>
        <v>#REF!</v>
      </c>
      <c r="F63" s="853">
        <v>202.30485915847422</v>
      </c>
      <c r="G63" s="856">
        <v>100</v>
      </c>
      <c r="H63" s="856">
        <v>49.40454271903095</v>
      </c>
      <c r="I63" s="856">
        <v>50.595457280969114</v>
      </c>
      <c r="J63" s="909">
        <f t="shared" si="3"/>
        <v>102.35706859285055</v>
      </c>
      <c r="K63" s="856">
        <v>9.4466891157308908</v>
      </c>
      <c r="L63" s="856">
        <v>4.3760398110723751</v>
      </c>
      <c r="M63" s="856">
        <v>12.759976401221676</v>
      </c>
      <c r="N63" s="856">
        <v>26.402881682585218</v>
      </c>
      <c r="O63" s="856">
        <v>22.571900881181726</v>
      </c>
      <c r="P63" s="856">
        <v>10.792293088848085</v>
      </c>
      <c r="Q63" s="856">
        <v>26.809180330732467</v>
      </c>
      <c r="R63" s="856">
        <v>16.715858237119967</v>
      </c>
      <c r="S63" s="856">
        <v>20.008307237893796</v>
      </c>
      <c r="T63" s="856">
        <v>21.933425526779509</v>
      </c>
      <c r="U63" s="856">
        <v>14.667211979067716</v>
      </c>
      <c r="V63" s="856">
        <v>15.794579341093131</v>
      </c>
      <c r="W63" s="856">
        <v>16.137716986291366</v>
      </c>
      <c r="X63" s="856">
        <v>27.227178538255359</v>
      </c>
      <c r="Y63" s="856">
        <v>4.8703433113242678</v>
      </c>
      <c r="Z63" s="856">
        <v>5.437338502770821</v>
      </c>
      <c r="AA63" s="856">
        <v>8.8055483992065344</v>
      </c>
      <c r="AB63" s="856">
        <v>6.4081764230248748</v>
      </c>
      <c r="AC63" s="856">
        <v>7.7620187877578202</v>
      </c>
      <c r="AD63" s="856">
        <v>3.8817363108204819</v>
      </c>
      <c r="AE63" s="856">
        <v>12.265672900969783</v>
      </c>
      <c r="AF63" s="856">
        <v>16.138093906370816</v>
      </c>
      <c r="AG63" s="856">
        <v>0.49430350025189279</v>
      </c>
    </row>
    <row r="64" spans="1:33" s="879" customFormat="1" ht="12.6" customHeight="1" thickBot="1">
      <c r="A64" s="891"/>
      <c r="B64" s="916" t="s">
        <v>432</v>
      </c>
      <c r="C64" s="891"/>
      <c r="D64" s="917"/>
      <c r="E64" s="918" t="e">
        <f>Z64/#REF!*100</f>
        <v>#REF!</v>
      </c>
      <c r="F64" s="906">
        <v>101.86956521741966</v>
      </c>
      <c r="G64" s="856">
        <v>100</v>
      </c>
      <c r="H64" s="858">
        <v>41.229193341857922</v>
      </c>
      <c r="I64" s="858">
        <v>58.770806658142085</v>
      </c>
      <c r="J64" s="919">
        <f t="shared" si="3"/>
        <v>59.86956521741967</v>
      </c>
      <c r="K64" s="858">
        <v>12.633376013682025</v>
      </c>
      <c r="L64" s="858">
        <v>10.670081092641169</v>
      </c>
      <c r="M64" s="858">
        <v>13.615023474202451</v>
      </c>
      <c r="N64" s="858">
        <v>34.229620145131413</v>
      </c>
      <c r="O64" s="858">
        <v>36.192915066172269</v>
      </c>
      <c r="P64" s="858">
        <v>13.615023474202451</v>
      </c>
      <c r="Q64" s="858">
        <v>36.192915066172269</v>
      </c>
      <c r="R64" s="858">
        <v>27.358087921488426</v>
      </c>
      <c r="S64" s="858">
        <v>20.486555697845436</v>
      </c>
      <c r="T64" s="858">
        <v>13.615023474202451</v>
      </c>
      <c r="U64" s="858">
        <v>24.413145539927143</v>
      </c>
      <c r="V64" s="858">
        <v>20.486555697845439</v>
      </c>
      <c r="W64" s="858">
        <v>22.449850618886291</v>
      </c>
      <c r="X64" s="858">
        <v>42.082799829294828</v>
      </c>
      <c r="Y64" s="858">
        <v>3.9265898420817069</v>
      </c>
      <c r="Z64" s="858">
        <v>18.523260776804584</v>
      </c>
      <c r="AA64" s="858">
        <v>13.743064447285974</v>
      </c>
      <c r="AB64" s="858">
        <v>6.871532223642987</v>
      </c>
      <c r="AC64" s="858">
        <v>13.615023474202451</v>
      </c>
      <c r="AD64" s="858">
        <v>1.9632949210408535</v>
      </c>
      <c r="AE64" s="858">
        <v>18.523260776804584</v>
      </c>
      <c r="AF64" s="858">
        <v>26.376440460967991</v>
      </c>
      <c r="AG64" s="858">
        <v>2.9449423815612801</v>
      </c>
    </row>
    <row r="65" spans="1:33" s="43" customFormat="1" ht="17.25" customHeight="1">
      <c r="A65" s="1166" t="s">
        <v>831</v>
      </c>
      <c r="B65" s="1166"/>
      <c r="C65" s="1166"/>
      <c r="D65" s="1166"/>
      <c r="E65" s="1166"/>
      <c r="F65" s="1166"/>
      <c r="G65" s="1166"/>
      <c r="H65" s="1166"/>
      <c r="I65" s="1166"/>
      <c r="J65" s="1166"/>
      <c r="K65" s="1166"/>
      <c r="L65" s="1166"/>
      <c r="M65" s="1166"/>
      <c r="N65" s="1166"/>
      <c r="O65" s="1166"/>
      <c r="P65" s="1166"/>
      <c r="Q65" s="1510"/>
      <c r="R65" s="1510"/>
      <c r="S65" s="1510"/>
      <c r="T65" s="1510"/>
      <c r="U65" s="1510"/>
      <c r="V65" s="1510"/>
      <c r="W65" s="1510"/>
      <c r="X65" s="1510"/>
      <c r="Y65" s="1510"/>
      <c r="Z65" s="1510"/>
      <c r="AA65" s="1510"/>
      <c r="AB65" s="1510"/>
      <c r="AC65" s="1510"/>
      <c r="AD65" s="1510"/>
      <c r="AE65" s="1510"/>
      <c r="AF65" s="1510"/>
      <c r="AG65" s="1510"/>
    </row>
    <row r="66" spans="1:33" ht="26.1" customHeight="1">
      <c r="E66" s="685"/>
      <c r="H66" s="845"/>
      <c r="I66" s="845"/>
      <c r="J66" s="845"/>
      <c r="K66" s="845"/>
      <c r="L66" s="845"/>
      <c r="M66" s="845"/>
      <c r="N66" s="845"/>
      <c r="O66" s="845"/>
      <c r="P66" s="845"/>
      <c r="Q66" s="845"/>
      <c r="R66" s="845"/>
      <c r="S66" s="845"/>
      <c r="T66" s="845"/>
      <c r="U66" s="845"/>
      <c r="V66" s="845"/>
      <c r="W66" s="845"/>
      <c r="X66" s="845"/>
      <c r="Y66" s="845"/>
      <c r="Z66" s="845"/>
      <c r="AA66" s="845"/>
      <c r="AB66" s="845"/>
      <c r="AC66" s="845"/>
      <c r="AD66" s="845"/>
      <c r="AE66" s="845"/>
      <c r="AF66" s="845"/>
    </row>
    <row r="67" spans="1:33" ht="26.1" customHeight="1">
      <c r="E67" s="685"/>
    </row>
    <row r="68" spans="1:33" ht="26.1" customHeight="1">
      <c r="E68" s="685"/>
    </row>
    <row r="69" spans="1:33" ht="26.1" customHeight="1">
      <c r="E69" s="685"/>
    </row>
    <row r="70" spans="1:33" ht="26.1" customHeight="1">
      <c r="E70" s="685"/>
    </row>
    <row r="71" spans="1:33" ht="26.1" customHeight="1">
      <c r="E71" s="685"/>
    </row>
    <row r="72" spans="1:33" ht="26.1" customHeight="1">
      <c r="E72" s="685"/>
    </row>
    <row r="73" spans="1:33" ht="26.1" customHeight="1">
      <c r="E73" s="685"/>
    </row>
    <row r="74" spans="1:33" ht="26.1" customHeight="1">
      <c r="E74" s="685"/>
    </row>
    <row r="75" spans="1:33" ht="26.1" customHeight="1">
      <c r="E75" s="685"/>
    </row>
    <row r="76" spans="1:33" ht="26.1" customHeight="1">
      <c r="E76" s="685"/>
    </row>
    <row r="77" spans="1:33" ht="26.1" customHeight="1">
      <c r="E77" s="685"/>
    </row>
    <row r="78" spans="1:33" ht="26.1" customHeight="1">
      <c r="E78" s="685"/>
    </row>
    <row r="79" spans="1:33" ht="26.1" customHeight="1">
      <c r="E79" s="685"/>
    </row>
    <row r="80" spans="1:33" ht="26.1" customHeight="1">
      <c r="E80" s="685"/>
    </row>
    <row r="81" spans="5:5" ht="26.1" customHeight="1">
      <c r="E81" s="685"/>
    </row>
    <row r="82" spans="5:5" ht="26.1" customHeight="1">
      <c r="E82" s="685"/>
    </row>
    <row r="83" spans="5:5" ht="26.1" customHeight="1">
      <c r="E83" s="685"/>
    </row>
    <row r="84" spans="5:5" ht="26.1" customHeight="1">
      <c r="E84" s="685"/>
    </row>
    <row r="85" spans="5:5" ht="26.1" customHeight="1">
      <c r="E85" s="685"/>
    </row>
    <row r="86" spans="5:5" ht="26.1" customHeight="1">
      <c r="E86" s="685"/>
    </row>
    <row r="87" spans="5:5">
      <c r="E87" s="685"/>
    </row>
    <row r="88" spans="5:5">
      <c r="E88" s="685"/>
    </row>
    <row r="89" spans="5:5">
      <c r="E89" s="685"/>
    </row>
    <row r="90" spans="5:5">
      <c r="E90" s="685"/>
    </row>
    <row r="91" spans="5:5">
      <c r="E91" s="685"/>
    </row>
    <row r="92" spans="5:5">
      <c r="E92" s="685"/>
    </row>
    <row r="93" spans="5:5">
      <c r="E93" s="685"/>
    </row>
    <row r="94" spans="5:5">
      <c r="E94" s="685"/>
    </row>
    <row r="95" spans="5:5">
      <c r="E95" s="685"/>
    </row>
    <row r="96" spans="5:5">
      <c r="E96" s="685"/>
    </row>
    <row r="97" spans="5:5">
      <c r="E97" s="685"/>
    </row>
    <row r="98" spans="5:5">
      <c r="E98" s="685"/>
    </row>
    <row r="99" spans="5:5">
      <c r="E99" s="685"/>
    </row>
    <row r="100" spans="5:5">
      <c r="E100" s="685"/>
    </row>
    <row r="101" spans="5:5">
      <c r="E101" s="685"/>
    </row>
    <row r="102" spans="5:5">
      <c r="E102" s="685"/>
    </row>
    <row r="103" spans="5:5">
      <c r="E103" s="685"/>
    </row>
    <row r="104" spans="5:5">
      <c r="E104" s="685"/>
    </row>
    <row r="105" spans="5:5">
      <c r="E105" s="685"/>
    </row>
    <row r="106" spans="5:5">
      <c r="E106" s="685"/>
    </row>
    <row r="107" spans="5:5">
      <c r="E107" s="685"/>
    </row>
    <row r="108" spans="5:5">
      <c r="E108" s="685"/>
    </row>
    <row r="109" spans="5:5">
      <c r="E109" s="685"/>
    </row>
    <row r="110" spans="5:5">
      <c r="E110" s="685"/>
    </row>
    <row r="111" spans="5:5">
      <c r="E111" s="685"/>
    </row>
    <row r="112" spans="5:5">
      <c r="E112" s="685"/>
    </row>
    <row r="113" spans="5:5">
      <c r="E113" s="685"/>
    </row>
    <row r="114" spans="5:5">
      <c r="E114" s="685"/>
    </row>
    <row r="115" spans="5:5">
      <c r="E115" s="685"/>
    </row>
    <row r="116" spans="5:5">
      <c r="E116" s="685"/>
    </row>
    <row r="117" spans="5:5">
      <c r="E117" s="685"/>
    </row>
    <row r="118" spans="5:5">
      <c r="E118" s="685"/>
    </row>
    <row r="119" spans="5:5">
      <c r="E119" s="685"/>
    </row>
    <row r="120" spans="5:5">
      <c r="E120" s="685"/>
    </row>
    <row r="121" spans="5:5">
      <c r="E121" s="685"/>
    </row>
    <row r="122" spans="5:5">
      <c r="E122" s="685"/>
    </row>
    <row r="123" spans="5:5">
      <c r="E123" s="685"/>
    </row>
    <row r="124" spans="5:5">
      <c r="E124" s="685"/>
    </row>
    <row r="125" spans="5:5">
      <c r="E125" s="685"/>
    </row>
    <row r="126" spans="5:5">
      <c r="E126" s="685"/>
    </row>
    <row r="127" spans="5:5">
      <c r="E127" s="685"/>
    </row>
    <row r="128" spans="5:5">
      <c r="E128" s="685"/>
    </row>
    <row r="129" spans="5:5">
      <c r="E129" s="685"/>
    </row>
    <row r="130" spans="5:5">
      <c r="E130" s="685"/>
    </row>
    <row r="131" spans="5:5">
      <c r="E131" s="685"/>
    </row>
    <row r="132" spans="5:5">
      <c r="E132" s="685"/>
    </row>
    <row r="133" spans="5:5">
      <c r="E133" s="685"/>
    </row>
    <row r="134" spans="5:5">
      <c r="E134" s="685"/>
    </row>
    <row r="135" spans="5:5">
      <c r="E135" s="685"/>
    </row>
    <row r="136" spans="5:5">
      <c r="E136" s="685"/>
    </row>
    <row r="137" spans="5:5">
      <c r="E137" s="685"/>
    </row>
    <row r="138" spans="5:5">
      <c r="E138" s="685"/>
    </row>
    <row r="139" spans="5:5">
      <c r="E139" s="685"/>
    </row>
    <row r="140" spans="5:5">
      <c r="E140" s="685"/>
    </row>
    <row r="141" spans="5:5">
      <c r="E141" s="685"/>
    </row>
    <row r="142" spans="5:5">
      <c r="E142" s="685"/>
    </row>
    <row r="143" spans="5:5">
      <c r="E143" s="685"/>
    </row>
    <row r="144" spans="5:5">
      <c r="E144" s="685"/>
    </row>
    <row r="145" spans="5:5">
      <c r="E145" s="685"/>
    </row>
    <row r="146" spans="5:5">
      <c r="E146" s="685"/>
    </row>
    <row r="147" spans="5:5">
      <c r="E147" s="685"/>
    </row>
    <row r="148" spans="5:5">
      <c r="E148" s="685"/>
    </row>
    <row r="149" spans="5:5">
      <c r="E149" s="685"/>
    </row>
    <row r="150" spans="5:5">
      <c r="E150" s="685"/>
    </row>
    <row r="151" spans="5:5">
      <c r="E151" s="685"/>
    </row>
    <row r="152" spans="5:5">
      <c r="E152" s="685"/>
    </row>
    <row r="153" spans="5:5">
      <c r="E153" s="685"/>
    </row>
    <row r="154" spans="5:5">
      <c r="E154" s="685"/>
    </row>
    <row r="155" spans="5:5">
      <c r="E155" s="685"/>
    </row>
    <row r="156" spans="5:5">
      <c r="E156" s="685"/>
    </row>
    <row r="157" spans="5:5">
      <c r="E157" s="685"/>
    </row>
    <row r="158" spans="5:5">
      <c r="E158" s="685"/>
    </row>
    <row r="159" spans="5:5">
      <c r="E159" s="685"/>
    </row>
    <row r="160" spans="5:5">
      <c r="E160" s="685"/>
    </row>
    <row r="161" spans="5:5">
      <c r="E161" s="685"/>
    </row>
    <row r="162" spans="5:5">
      <c r="E162" s="685"/>
    </row>
    <row r="163" spans="5:5">
      <c r="E163" s="685"/>
    </row>
    <row r="164" spans="5:5">
      <c r="E164" s="685"/>
    </row>
    <row r="165" spans="5:5">
      <c r="E165" s="685"/>
    </row>
    <row r="166" spans="5:5">
      <c r="E166" s="685"/>
    </row>
    <row r="167" spans="5:5">
      <c r="E167" s="685"/>
    </row>
    <row r="168" spans="5:5">
      <c r="E168" s="685"/>
    </row>
    <row r="169" spans="5:5">
      <c r="E169" s="685"/>
    </row>
    <row r="170" spans="5:5">
      <c r="E170" s="685"/>
    </row>
    <row r="171" spans="5:5">
      <c r="E171" s="685"/>
    </row>
    <row r="172" spans="5:5">
      <c r="E172" s="685"/>
    </row>
    <row r="173" spans="5:5">
      <c r="E173" s="685"/>
    </row>
    <row r="174" spans="5:5">
      <c r="E174" s="685"/>
    </row>
    <row r="175" spans="5:5">
      <c r="E175" s="685"/>
    </row>
    <row r="176" spans="5:5">
      <c r="E176" s="685"/>
    </row>
    <row r="177" spans="5:5">
      <c r="E177" s="685"/>
    </row>
    <row r="178" spans="5:5">
      <c r="E178" s="685"/>
    </row>
    <row r="179" spans="5:5">
      <c r="E179" s="685"/>
    </row>
    <row r="180" spans="5:5">
      <c r="E180" s="685"/>
    </row>
    <row r="181" spans="5:5">
      <c r="E181" s="685"/>
    </row>
    <row r="182" spans="5:5">
      <c r="E182" s="685"/>
    </row>
    <row r="183" spans="5:5">
      <c r="E183" s="685"/>
    </row>
    <row r="184" spans="5:5">
      <c r="E184" s="685"/>
    </row>
    <row r="185" spans="5:5">
      <c r="E185" s="685"/>
    </row>
    <row r="186" spans="5:5">
      <c r="E186" s="685"/>
    </row>
    <row r="187" spans="5:5">
      <c r="E187" s="685"/>
    </row>
    <row r="188" spans="5:5">
      <c r="E188" s="685"/>
    </row>
    <row r="189" spans="5:5">
      <c r="E189" s="685"/>
    </row>
    <row r="190" spans="5:5">
      <c r="E190" s="685"/>
    </row>
    <row r="191" spans="5:5">
      <c r="E191" s="685"/>
    </row>
    <row r="192" spans="5:5">
      <c r="E192" s="685"/>
    </row>
    <row r="193" spans="5:5">
      <c r="E193" s="685"/>
    </row>
    <row r="194" spans="5:5">
      <c r="E194" s="685"/>
    </row>
    <row r="195" spans="5:5">
      <c r="E195" s="685"/>
    </row>
    <row r="196" spans="5:5">
      <c r="E196" s="685"/>
    </row>
    <row r="197" spans="5:5">
      <c r="E197" s="685"/>
    </row>
    <row r="198" spans="5:5">
      <c r="E198" s="685"/>
    </row>
    <row r="199" spans="5:5">
      <c r="E199" s="685"/>
    </row>
    <row r="200" spans="5:5">
      <c r="E200" s="685"/>
    </row>
    <row r="201" spans="5:5">
      <c r="E201" s="685"/>
    </row>
    <row r="202" spans="5:5">
      <c r="E202" s="685"/>
    </row>
    <row r="203" spans="5:5">
      <c r="E203" s="685"/>
    </row>
    <row r="204" spans="5:5">
      <c r="E204" s="685"/>
    </row>
    <row r="205" spans="5:5">
      <c r="E205" s="685"/>
    </row>
    <row r="206" spans="5:5">
      <c r="E206" s="685"/>
    </row>
    <row r="207" spans="5:5">
      <c r="E207" s="685"/>
    </row>
    <row r="208" spans="5:5">
      <c r="E208" s="685"/>
    </row>
  </sheetData>
  <mergeCells count="44">
    <mergeCell ref="A19:C19"/>
    <mergeCell ref="A21:C21"/>
    <mergeCell ref="A17:C17"/>
    <mergeCell ref="A18:C18"/>
    <mergeCell ref="A7:C7"/>
    <mergeCell ref="A13:C13"/>
    <mergeCell ref="A14:C14"/>
    <mergeCell ref="A8:C8"/>
    <mergeCell ref="A9:C9"/>
    <mergeCell ref="A10:C10"/>
    <mergeCell ref="A11:C11"/>
    <mergeCell ref="A12:C12"/>
    <mergeCell ref="A15:C15"/>
    <mergeCell ref="A16:C16"/>
    <mergeCell ref="Q65:AG65"/>
    <mergeCell ref="A20:C20"/>
    <mergeCell ref="A25:C25"/>
    <mergeCell ref="A32:C32"/>
    <mergeCell ref="A43:C43"/>
    <mergeCell ref="A54:C54"/>
    <mergeCell ref="A65:P65"/>
    <mergeCell ref="A22:C22"/>
    <mergeCell ref="A23:C23"/>
    <mergeCell ref="A24:C24"/>
    <mergeCell ref="J3:J6"/>
    <mergeCell ref="Y4:Y5"/>
    <mergeCell ref="Q3:R3"/>
    <mergeCell ref="K3:P3"/>
    <mergeCell ref="K4:M5"/>
    <mergeCell ref="N4:P4"/>
    <mergeCell ref="Q4:X4"/>
    <mergeCell ref="AE4:AF5"/>
    <mergeCell ref="AG4:AG6"/>
    <mergeCell ref="S5:T5"/>
    <mergeCell ref="U5:W5"/>
    <mergeCell ref="N5:P5"/>
    <mergeCell ref="Q5:R5"/>
    <mergeCell ref="Z4:AD5"/>
    <mergeCell ref="I3:I6"/>
    <mergeCell ref="A3:C6"/>
    <mergeCell ref="E3:E6"/>
    <mergeCell ref="F3:F6"/>
    <mergeCell ref="G3:G6"/>
    <mergeCell ref="H3:H6"/>
  </mergeCells>
  <phoneticPr fontId="5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  <colBreaks count="1" manualBreakCount="1">
    <brk id="16" max="59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AC186"/>
  <sheetViews>
    <sheetView view="pageBreakPreview" zoomScaleNormal="100" workbookViewId="0">
      <selection activeCell="J65" sqref="J65"/>
    </sheetView>
  </sheetViews>
  <sheetFormatPr defaultColWidth="9.109375" defaultRowHeight="15.6"/>
  <cols>
    <col min="1" max="1" width="2.33203125" style="37" customWidth="1"/>
    <col min="2" max="2" width="17.33203125" style="37" customWidth="1"/>
    <col min="3" max="3" width="2.33203125" style="37" customWidth="1"/>
    <col min="4" max="4" width="1.6640625" style="38" customWidth="1"/>
    <col min="5" max="5" width="10.5546875" style="48" hidden="1" customWidth="1"/>
    <col min="6" max="6" width="8.33203125" style="48" customWidth="1"/>
    <col min="7" max="7" width="7.6640625" style="48" customWidth="1"/>
    <col min="8" max="8" width="7.5546875" style="48" customWidth="1"/>
    <col min="9" max="9" width="6.109375" style="48" customWidth="1"/>
    <col min="10" max="10" width="7.5546875" style="48" customWidth="1"/>
    <col min="11" max="14" width="7" style="48" customWidth="1"/>
    <col min="15" max="16384" width="9.109375" style="48"/>
  </cols>
  <sheetData>
    <row r="1" spans="1:29" s="24" customFormat="1" ht="49.5" customHeight="1">
      <c r="A1" s="1511" t="s">
        <v>1191</v>
      </c>
      <c r="B1" s="1512"/>
      <c r="C1" s="1512"/>
      <c r="D1" s="1512"/>
      <c r="E1" s="1512"/>
      <c r="F1" s="1512"/>
      <c r="G1" s="1512"/>
      <c r="H1" s="1512"/>
      <c r="I1" s="1512"/>
      <c r="J1" s="1512"/>
      <c r="K1" s="1512"/>
      <c r="L1" s="1512"/>
      <c r="M1" s="1512"/>
      <c r="N1" s="1512"/>
    </row>
    <row r="2" spans="1:29" ht="15.75" customHeight="1" thickBot="1">
      <c r="A2" s="48"/>
      <c r="B2" s="26"/>
      <c r="C2" s="26"/>
      <c r="D2" s="27"/>
      <c r="N2" s="586" t="s">
        <v>0</v>
      </c>
    </row>
    <row r="3" spans="1:29" s="590" customFormat="1" ht="27.75" customHeight="1">
      <c r="A3" s="1300" t="s">
        <v>23</v>
      </c>
      <c r="B3" s="1300"/>
      <c r="C3" s="1300"/>
      <c r="D3" s="29"/>
      <c r="E3" s="1418" t="s">
        <v>2</v>
      </c>
      <c r="F3" s="1418" t="s">
        <v>24</v>
      </c>
      <c r="G3" s="1313" t="s">
        <v>2</v>
      </c>
      <c r="H3" s="1313" t="s">
        <v>40</v>
      </c>
      <c r="I3" s="1418" t="s">
        <v>41</v>
      </c>
      <c r="J3" s="1418" t="s">
        <v>42</v>
      </c>
      <c r="K3" s="1418" t="s">
        <v>43</v>
      </c>
      <c r="L3" s="1418" t="s">
        <v>44</v>
      </c>
      <c r="M3" s="1313" t="s">
        <v>410</v>
      </c>
      <c r="N3" s="1418" t="s">
        <v>45</v>
      </c>
      <c r="O3" s="591"/>
    </row>
    <row r="4" spans="1:29" s="591" customFormat="1" ht="69" customHeight="1">
      <c r="A4" s="1302"/>
      <c r="B4" s="1302"/>
      <c r="C4" s="1302"/>
      <c r="D4" s="31"/>
      <c r="E4" s="1316"/>
      <c r="F4" s="1316"/>
      <c r="G4" s="1312"/>
      <c r="H4" s="1312"/>
      <c r="I4" s="1316"/>
      <c r="J4" s="1316"/>
      <c r="K4" s="1316"/>
      <c r="L4" s="1316"/>
      <c r="M4" s="1312"/>
      <c r="N4" s="1316"/>
    </row>
    <row r="5" spans="1:29" s="33" customFormat="1" ht="18.75" hidden="1" customHeight="1">
      <c r="A5" s="1296" t="s">
        <v>365</v>
      </c>
      <c r="B5" s="1296"/>
      <c r="C5" s="1296"/>
      <c r="D5" s="602"/>
      <c r="E5" s="922"/>
      <c r="F5" s="920">
        <v>13884.21580122613</v>
      </c>
      <c r="G5" s="921">
        <v>100</v>
      </c>
      <c r="H5" s="921">
        <v>0.42139491149390423</v>
      </c>
      <c r="I5" s="921">
        <v>9.2319447887310453</v>
      </c>
      <c r="J5" s="921">
        <v>48.154577819596966</v>
      </c>
      <c r="K5" s="921">
        <v>16.944115449687914</v>
      </c>
      <c r="L5" s="921">
        <v>1.8360131495763587</v>
      </c>
      <c r="M5" s="921">
        <v>20.199192908265708</v>
      </c>
      <c r="N5" s="921">
        <v>3.2127609726487596</v>
      </c>
      <c r="P5" s="923"/>
      <c r="Q5" s="923"/>
      <c r="R5" s="923"/>
      <c r="S5" s="923"/>
      <c r="T5" s="923"/>
      <c r="U5" s="923"/>
      <c r="V5" s="923"/>
      <c r="W5" s="923"/>
      <c r="X5" s="923"/>
      <c r="Y5" s="923"/>
      <c r="Z5" s="923"/>
      <c r="AA5" s="923"/>
      <c r="AB5" s="923"/>
      <c r="AC5" s="923"/>
    </row>
    <row r="6" spans="1:29" s="33" customFormat="1" ht="18.75" hidden="1" customHeight="1">
      <c r="A6" s="1296" t="s">
        <v>979</v>
      </c>
      <c r="B6" s="1296"/>
      <c r="C6" s="1296"/>
      <c r="D6" s="32"/>
      <c r="E6" s="922"/>
      <c r="F6" s="876">
        <v>0</v>
      </c>
      <c r="G6" s="852">
        <v>0</v>
      </c>
      <c r="H6" s="852">
        <v>0</v>
      </c>
      <c r="I6" s="852">
        <v>0</v>
      </c>
      <c r="J6" s="852">
        <v>0</v>
      </c>
      <c r="K6" s="852">
        <v>0</v>
      </c>
      <c r="L6" s="852">
        <v>0</v>
      </c>
      <c r="M6" s="852">
        <v>0</v>
      </c>
      <c r="N6" s="852">
        <v>0</v>
      </c>
    </row>
    <row r="7" spans="1:29" s="33" customFormat="1" ht="17.100000000000001" customHeight="1">
      <c r="A7" s="1296" t="s">
        <v>1022</v>
      </c>
      <c r="B7" s="1296"/>
      <c r="C7" s="1296"/>
      <c r="D7" s="602"/>
      <c r="E7" s="922"/>
      <c r="F7" s="920">
        <v>14412</v>
      </c>
      <c r="G7" s="921">
        <v>100</v>
      </c>
      <c r="H7" s="921">
        <v>0.79311397306039078</v>
      </c>
      <c r="I7" s="921">
        <v>5.467131714784653</v>
      </c>
      <c r="J7" s="921">
        <v>36.543936974220109</v>
      </c>
      <c r="K7" s="921">
        <v>25.908524580211484</v>
      </c>
      <c r="L7" s="921">
        <v>7.0296880287348058</v>
      </c>
      <c r="M7" s="921">
        <v>18.601791617152781</v>
      </c>
      <c r="N7" s="921">
        <v>5.6558131118357338</v>
      </c>
      <c r="P7" s="923"/>
      <c r="Q7" s="923"/>
      <c r="R7" s="923"/>
      <c r="S7" s="923"/>
      <c r="T7" s="923"/>
      <c r="U7" s="923"/>
      <c r="V7" s="923"/>
      <c r="W7" s="923"/>
      <c r="X7" s="923"/>
      <c r="Y7" s="923"/>
      <c r="Z7" s="923"/>
      <c r="AA7" s="923"/>
      <c r="AB7" s="923"/>
      <c r="AC7" s="923"/>
    </row>
    <row r="8" spans="1:29" s="33" customFormat="1" ht="17.100000000000001" customHeight="1">
      <c r="A8" s="1296" t="s">
        <v>981</v>
      </c>
      <c r="B8" s="1296"/>
      <c r="C8" s="1296"/>
      <c r="D8" s="602"/>
      <c r="E8" s="922"/>
      <c r="F8" s="920">
        <v>14563.000000000737</v>
      </c>
      <c r="G8" s="921">
        <v>100</v>
      </c>
      <c r="H8" s="921">
        <v>0.68886261442818275</v>
      </c>
      <c r="I8" s="921">
        <v>7.5747378733465718</v>
      </c>
      <c r="J8" s="921">
        <v>42.111673630063088</v>
      </c>
      <c r="K8" s="921">
        <v>21.508866805823029</v>
      </c>
      <c r="L8" s="921">
        <v>3.8860622450915487</v>
      </c>
      <c r="M8" s="921">
        <v>19.541989972345259</v>
      </c>
      <c r="N8" s="921">
        <v>4.6878068589019719</v>
      </c>
      <c r="P8" s="923"/>
      <c r="Q8" s="923"/>
      <c r="R8" s="923"/>
      <c r="S8" s="923"/>
      <c r="T8" s="923"/>
      <c r="U8" s="923"/>
      <c r="V8" s="923"/>
      <c r="W8" s="923"/>
      <c r="X8" s="923"/>
      <c r="Y8" s="923"/>
      <c r="Z8" s="923"/>
      <c r="AA8" s="923"/>
      <c r="AB8" s="923"/>
      <c r="AC8" s="923"/>
    </row>
    <row r="9" spans="1:29" s="33" customFormat="1" ht="17.100000000000001" customHeight="1">
      <c r="A9" s="1296" t="s">
        <v>982</v>
      </c>
      <c r="B9" s="1296"/>
      <c r="C9" s="1296"/>
      <c r="D9" s="602"/>
      <c r="E9" s="922"/>
      <c r="F9" s="920">
        <v>14821.000000244734</v>
      </c>
      <c r="G9" s="921">
        <v>100</v>
      </c>
      <c r="H9" s="921">
        <v>6.1513673860831487E-2</v>
      </c>
      <c r="I9" s="921">
        <v>3.6468208598314065</v>
      </c>
      <c r="J9" s="921">
        <v>41.704020987694257</v>
      </c>
      <c r="K9" s="921">
        <v>26.52244233475222</v>
      </c>
      <c r="L9" s="921">
        <v>6.5810995211255232</v>
      </c>
      <c r="M9" s="921">
        <v>17.683077194085957</v>
      </c>
      <c r="N9" s="921">
        <v>3.801025428649849</v>
      </c>
      <c r="P9" s="923"/>
      <c r="Q9" s="923"/>
      <c r="R9" s="923"/>
      <c r="S9" s="923"/>
      <c r="T9" s="923"/>
      <c r="U9" s="923"/>
      <c r="V9" s="923"/>
      <c r="W9" s="923"/>
      <c r="X9" s="923"/>
      <c r="Y9" s="923"/>
      <c r="Z9" s="923"/>
      <c r="AA9" s="923"/>
      <c r="AB9" s="923"/>
      <c r="AC9" s="923"/>
    </row>
    <row r="10" spans="1:29" s="33" customFormat="1" ht="17.100000000000001" customHeight="1">
      <c r="A10" s="1296" t="s">
        <v>983</v>
      </c>
      <c r="B10" s="1296"/>
      <c r="C10" s="1296"/>
      <c r="D10" s="602"/>
      <c r="E10" s="922"/>
      <c r="F10" s="920">
        <v>14935.000010349095</v>
      </c>
      <c r="G10" s="921">
        <v>100</v>
      </c>
      <c r="H10" s="921">
        <v>0.13723118632652723</v>
      </c>
      <c r="I10" s="921">
        <v>3.3277568146116083</v>
      </c>
      <c r="J10" s="921">
        <v>33.662193205324549</v>
      </c>
      <c r="K10" s="921">
        <v>35.166208469259992</v>
      </c>
      <c r="L10" s="921">
        <v>7.4642329014216759</v>
      </c>
      <c r="M10" s="921">
        <v>15.900082261093575</v>
      </c>
      <c r="N10" s="921">
        <v>4.3422951619621628</v>
      </c>
      <c r="P10" s="923"/>
      <c r="Q10" s="923"/>
      <c r="R10" s="923"/>
      <c r="S10" s="923"/>
      <c r="T10" s="923"/>
      <c r="U10" s="923"/>
      <c r="V10" s="923"/>
      <c r="W10" s="923"/>
      <c r="X10" s="923"/>
      <c r="Y10" s="923"/>
      <c r="Z10" s="923"/>
      <c r="AA10" s="923"/>
      <c r="AB10" s="923"/>
      <c r="AC10" s="923"/>
    </row>
    <row r="11" spans="1:29" s="33" customFormat="1" ht="17.100000000000001" customHeight="1">
      <c r="A11" s="1296" t="s">
        <v>1158</v>
      </c>
      <c r="B11" s="1296"/>
      <c r="C11" s="1296"/>
      <c r="D11" s="602"/>
      <c r="E11" s="922"/>
      <c r="F11" s="920">
        <v>15829.000000031147</v>
      </c>
      <c r="G11" s="921">
        <v>100</v>
      </c>
      <c r="H11" s="921">
        <v>0.7663540300884939</v>
      </c>
      <c r="I11" s="921">
        <v>3.611075909942338</v>
      </c>
      <c r="J11" s="921">
        <v>37.907836248418519</v>
      </c>
      <c r="K11" s="921">
        <v>26.660031755504761</v>
      </c>
      <c r="L11" s="921">
        <v>6.9586957648835472</v>
      </c>
      <c r="M11" s="921">
        <v>17.965887514358876</v>
      </c>
      <c r="N11" s="921">
        <v>6.1301187768039309</v>
      </c>
      <c r="P11" s="923"/>
      <c r="Q11" s="923"/>
      <c r="R11" s="923"/>
      <c r="S11" s="923"/>
      <c r="T11" s="923"/>
      <c r="U11" s="923"/>
      <c r="V11" s="923"/>
      <c r="W11" s="923"/>
      <c r="X11" s="923"/>
      <c r="Y11" s="923"/>
      <c r="Z11" s="923"/>
      <c r="AA11" s="923"/>
      <c r="AB11" s="923"/>
      <c r="AC11" s="923"/>
    </row>
    <row r="12" spans="1:29" ht="17.100000000000001" customHeight="1">
      <c r="A12" s="1296" t="s">
        <v>63</v>
      </c>
      <c r="B12" s="1296"/>
      <c r="C12" s="1296"/>
      <c r="D12" s="602"/>
      <c r="E12" s="922"/>
      <c r="F12" s="924"/>
      <c r="G12" s="925"/>
      <c r="H12" s="926"/>
      <c r="I12" s="926"/>
      <c r="J12" s="926"/>
      <c r="K12" s="926"/>
      <c r="L12" s="926"/>
      <c r="M12" s="926"/>
      <c r="N12" s="926"/>
      <c r="P12" s="927"/>
      <c r="Q12" s="927"/>
      <c r="R12" s="927"/>
      <c r="S12" s="927"/>
      <c r="T12" s="927"/>
      <c r="U12" s="927"/>
      <c r="V12" s="927"/>
      <c r="W12" s="927"/>
      <c r="X12" s="927"/>
      <c r="Y12" s="927"/>
      <c r="Z12" s="927"/>
      <c r="AA12" s="927"/>
      <c r="AB12" s="927"/>
      <c r="AC12" s="927"/>
    </row>
    <row r="13" spans="1:29" ht="17.100000000000001" customHeight="1">
      <c r="A13" s="34"/>
      <c r="B13" s="34" t="s">
        <v>64</v>
      </c>
      <c r="C13" s="34"/>
      <c r="D13" s="739"/>
      <c r="E13" s="64"/>
      <c r="F13" s="924">
        <v>11257.411299759198</v>
      </c>
      <c r="G13" s="928">
        <v>100</v>
      </c>
      <c r="H13" s="928">
        <v>1.0775672682896573</v>
      </c>
      <c r="I13" s="928">
        <v>3.0015498352742358</v>
      </c>
      <c r="J13" s="928">
        <v>37.859038905554748</v>
      </c>
      <c r="K13" s="928">
        <v>25.895031327295165</v>
      </c>
      <c r="L13" s="928">
        <v>6.9945255242422526</v>
      </c>
      <c r="M13" s="928">
        <v>19.028851045627114</v>
      </c>
      <c r="N13" s="928">
        <v>6.1434360937179324</v>
      </c>
      <c r="P13" s="927"/>
      <c r="Q13" s="927"/>
      <c r="R13" s="927"/>
      <c r="S13" s="927"/>
      <c r="T13" s="927"/>
      <c r="U13" s="927"/>
      <c r="V13" s="927"/>
      <c r="W13" s="927"/>
      <c r="X13" s="927"/>
      <c r="Y13" s="927"/>
      <c r="Z13" s="927"/>
      <c r="AA13" s="927"/>
      <c r="AB13" s="927"/>
      <c r="AC13" s="927"/>
    </row>
    <row r="14" spans="1:29" ht="17.100000000000001" customHeight="1">
      <c r="A14" s="34"/>
      <c r="B14" s="34" t="s">
        <v>25</v>
      </c>
      <c r="C14" s="34"/>
      <c r="D14" s="739"/>
      <c r="E14" s="64"/>
      <c r="F14" s="924">
        <v>4571.5887002718964</v>
      </c>
      <c r="G14" s="928">
        <v>100</v>
      </c>
      <c r="H14" s="928">
        <v>0</v>
      </c>
      <c r="I14" s="928">
        <v>5.1120170860500318</v>
      </c>
      <c r="J14" s="928">
        <v>38.027998361629528</v>
      </c>
      <c r="K14" s="928">
        <v>28.543824246359449</v>
      </c>
      <c r="L14" s="928">
        <v>6.8704659690036332</v>
      </c>
      <c r="M14" s="928">
        <v>15.348369086373706</v>
      </c>
      <c r="N14" s="928">
        <v>6.0973252505838396</v>
      </c>
      <c r="P14" s="927"/>
      <c r="Q14" s="927"/>
      <c r="R14" s="927"/>
      <c r="S14" s="927"/>
      <c r="T14" s="927"/>
      <c r="U14" s="927"/>
      <c r="V14" s="927"/>
      <c r="W14" s="927"/>
      <c r="X14" s="927"/>
      <c r="Y14" s="927"/>
      <c r="Z14" s="927"/>
      <c r="AA14" s="927"/>
      <c r="AB14" s="927"/>
      <c r="AC14" s="927"/>
    </row>
    <row r="15" spans="1:29" ht="17.100000000000001" customHeight="1">
      <c r="A15" s="1296" t="s">
        <v>26</v>
      </c>
      <c r="B15" s="1296"/>
      <c r="C15" s="1296"/>
      <c r="D15" s="602"/>
      <c r="E15" s="64"/>
      <c r="F15" s="924"/>
      <c r="G15" s="928"/>
      <c r="H15" s="928"/>
      <c r="I15" s="928"/>
      <c r="J15" s="928"/>
      <c r="K15" s="928"/>
      <c r="L15" s="928"/>
      <c r="M15" s="928"/>
      <c r="N15" s="928"/>
      <c r="P15" s="927"/>
      <c r="Q15" s="927"/>
      <c r="R15" s="927"/>
      <c r="S15" s="927"/>
      <c r="T15" s="927"/>
      <c r="U15" s="927"/>
      <c r="V15" s="927"/>
      <c r="W15" s="927"/>
      <c r="X15" s="927"/>
      <c r="Y15" s="927"/>
      <c r="Z15" s="927"/>
      <c r="AA15" s="927"/>
      <c r="AB15" s="927"/>
      <c r="AC15" s="927"/>
    </row>
    <row r="16" spans="1:29" ht="17.100000000000001" customHeight="1">
      <c r="A16" s="34"/>
      <c r="B16" s="98" t="s">
        <v>81</v>
      </c>
      <c r="C16" s="34"/>
      <c r="D16" s="739"/>
      <c r="E16" s="64"/>
      <c r="F16" s="924">
        <v>2355.0000000352379</v>
      </c>
      <c r="G16" s="928">
        <v>100</v>
      </c>
      <c r="H16" s="928">
        <v>0.62412876107385962</v>
      </c>
      <c r="I16" s="928">
        <v>4.1453847715056984</v>
      </c>
      <c r="J16" s="928">
        <v>39.331248218150542</v>
      </c>
      <c r="K16" s="928">
        <v>28.870362608387389</v>
      </c>
      <c r="L16" s="928">
        <v>5.4111625469072795</v>
      </c>
      <c r="M16" s="928">
        <v>16.004149950366152</v>
      </c>
      <c r="N16" s="928">
        <v>5.613563143608908</v>
      </c>
      <c r="P16" s="927"/>
      <c r="Q16" s="927"/>
      <c r="R16" s="927"/>
      <c r="S16" s="927"/>
      <c r="T16" s="927"/>
      <c r="U16" s="927"/>
      <c r="V16" s="927"/>
      <c r="W16" s="927"/>
      <c r="X16" s="927"/>
      <c r="Y16" s="927"/>
      <c r="Z16" s="927"/>
      <c r="AA16" s="927"/>
      <c r="AB16" s="927"/>
      <c r="AC16" s="927"/>
    </row>
    <row r="17" spans="1:29" ht="17.100000000000001" customHeight="1">
      <c r="A17" s="34"/>
      <c r="B17" s="98" t="s">
        <v>82</v>
      </c>
      <c r="C17" s="34"/>
      <c r="D17" s="739"/>
      <c r="E17" s="64"/>
      <c r="F17" s="924">
        <v>1086.9999999798126</v>
      </c>
      <c r="G17" s="928">
        <v>100</v>
      </c>
      <c r="H17" s="928">
        <v>0.42900373894751326</v>
      </c>
      <c r="I17" s="928">
        <v>4.7385967889927763</v>
      </c>
      <c r="J17" s="928">
        <v>42.162294863441936</v>
      </c>
      <c r="K17" s="928">
        <v>27.7666481443081</v>
      </c>
      <c r="L17" s="928">
        <v>4.0259299813764509</v>
      </c>
      <c r="M17" s="928">
        <v>15.68717147542446</v>
      </c>
      <c r="N17" s="928">
        <v>5.1903550075089733</v>
      </c>
      <c r="P17" s="927"/>
      <c r="Q17" s="927"/>
      <c r="R17" s="927"/>
      <c r="S17" s="927"/>
      <c r="T17" s="927"/>
      <c r="U17" s="927"/>
      <c r="V17" s="927"/>
      <c r="W17" s="927"/>
      <c r="X17" s="927"/>
      <c r="Y17" s="927"/>
      <c r="Z17" s="927"/>
      <c r="AA17" s="927"/>
      <c r="AB17" s="927"/>
      <c r="AC17" s="927"/>
    </row>
    <row r="18" spans="1:29" ht="17.100000000000001" customHeight="1">
      <c r="A18" s="34"/>
      <c r="B18" s="98" t="s">
        <v>83</v>
      </c>
      <c r="C18" s="34"/>
      <c r="D18" s="739"/>
      <c r="E18" s="64"/>
      <c r="F18" s="924">
        <v>6123.0000000159853</v>
      </c>
      <c r="G18" s="928">
        <v>100</v>
      </c>
      <c r="H18" s="928">
        <v>1.6322828100098528</v>
      </c>
      <c r="I18" s="928">
        <v>2.1319978707396845</v>
      </c>
      <c r="J18" s="928">
        <v>36.406069903198137</v>
      </c>
      <c r="K18" s="928">
        <v>25.579564902480207</v>
      </c>
      <c r="L18" s="928">
        <v>6.9162277260253422</v>
      </c>
      <c r="M18" s="928">
        <v>21.142172540203198</v>
      </c>
      <c r="N18" s="928">
        <v>6.1916842473437903</v>
      </c>
      <c r="P18" s="927"/>
      <c r="Q18" s="927"/>
      <c r="R18" s="927"/>
      <c r="S18" s="927"/>
      <c r="T18" s="927"/>
      <c r="U18" s="927"/>
      <c r="V18" s="927"/>
      <c r="W18" s="927"/>
      <c r="X18" s="927"/>
      <c r="Y18" s="927"/>
      <c r="Z18" s="927"/>
      <c r="AA18" s="927"/>
      <c r="AB18" s="927"/>
      <c r="AC18" s="927"/>
    </row>
    <row r="19" spans="1:29" ht="17.100000000000001" customHeight="1">
      <c r="A19" s="34"/>
      <c r="B19" s="98" t="s">
        <v>344</v>
      </c>
      <c r="C19" s="34"/>
      <c r="D19" s="739"/>
      <c r="E19" s="64"/>
      <c r="F19" s="924">
        <v>5866.0000000001492</v>
      </c>
      <c r="G19" s="928">
        <v>100</v>
      </c>
      <c r="H19" s="928">
        <v>0</v>
      </c>
      <c r="I19" s="928">
        <v>4.6185239975169416</v>
      </c>
      <c r="J19" s="928">
        <v>38.079316380614898</v>
      </c>
      <c r="K19" s="928">
        <v>26.799508401694965</v>
      </c>
      <c r="L19" s="928">
        <v>8.1455266294171995</v>
      </c>
      <c r="M19" s="928">
        <v>15.834773691475517</v>
      </c>
      <c r="N19" s="928">
        <v>6.5223508992806138</v>
      </c>
      <c r="P19" s="927"/>
      <c r="Q19" s="927"/>
      <c r="R19" s="927"/>
      <c r="S19" s="927"/>
      <c r="T19" s="927"/>
      <c r="U19" s="927"/>
      <c r="V19" s="927"/>
      <c r="W19" s="927"/>
      <c r="X19" s="927"/>
      <c r="Y19" s="927"/>
      <c r="Z19" s="927"/>
      <c r="AA19" s="927"/>
      <c r="AB19" s="927"/>
      <c r="AC19" s="927"/>
    </row>
    <row r="20" spans="1:29" ht="17.100000000000001" customHeight="1">
      <c r="A20" s="34"/>
      <c r="B20" s="98" t="s">
        <v>343</v>
      </c>
      <c r="C20" s="34"/>
      <c r="D20" s="739"/>
      <c r="E20" s="64"/>
      <c r="F20" s="924">
        <v>398</v>
      </c>
      <c r="G20" s="928">
        <v>100</v>
      </c>
      <c r="H20" s="928">
        <v>0.50251256281407031</v>
      </c>
      <c r="I20" s="928">
        <v>5.2763819095477382</v>
      </c>
      <c r="J20" s="928">
        <v>38.442211055276381</v>
      </c>
      <c r="K20" s="928">
        <v>25.125628140703515</v>
      </c>
      <c r="L20" s="928">
        <v>7.2864321608040195</v>
      </c>
      <c r="M20" s="928">
        <v>18.341708542713565</v>
      </c>
      <c r="N20" s="928">
        <v>5.025125628140704</v>
      </c>
      <c r="P20" s="927"/>
      <c r="Q20" s="927"/>
      <c r="R20" s="927"/>
      <c r="S20" s="927"/>
      <c r="T20" s="927"/>
      <c r="U20" s="927"/>
      <c r="V20" s="927"/>
      <c r="W20" s="927"/>
      <c r="X20" s="927"/>
      <c r="Y20" s="927"/>
      <c r="Z20" s="927"/>
      <c r="AA20" s="927"/>
      <c r="AB20" s="927"/>
      <c r="AC20" s="927"/>
    </row>
    <row r="21" spans="1:29" ht="17.100000000000001" customHeight="1">
      <c r="A21" s="1296" t="s">
        <v>27</v>
      </c>
      <c r="B21" s="1296"/>
      <c r="C21" s="1296"/>
      <c r="D21" s="602"/>
      <c r="E21" s="64"/>
      <c r="F21" s="924"/>
      <c r="G21" s="928"/>
      <c r="H21" s="928"/>
      <c r="I21" s="928"/>
      <c r="J21" s="928"/>
      <c r="K21" s="928"/>
      <c r="L21" s="928"/>
      <c r="M21" s="928"/>
      <c r="N21" s="928"/>
      <c r="P21" s="927"/>
      <c r="Q21" s="927"/>
      <c r="R21" s="927"/>
      <c r="S21" s="927"/>
      <c r="T21" s="927"/>
      <c r="U21" s="927"/>
      <c r="V21" s="927"/>
      <c r="W21" s="927"/>
      <c r="X21" s="927"/>
      <c r="Y21" s="927"/>
      <c r="Z21" s="927"/>
      <c r="AA21" s="927"/>
      <c r="AB21" s="927"/>
      <c r="AC21" s="927"/>
    </row>
    <row r="22" spans="1:29" ht="17.100000000000001" customHeight="1">
      <c r="A22" s="1120" t="s">
        <v>65</v>
      </c>
      <c r="B22" s="1120"/>
      <c r="C22" s="35"/>
      <c r="D22" s="602"/>
      <c r="E22" s="64"/>
      <c r="F22" s="924">
        <v>15461.000000061826</v>
      </c>
      <c r="G22" s="928">
        <v>100</v>
      </c>
      <c r="H22" s="928">
        <v>0.78459465378993154</v>
      </c>
      <c r="I22" s="928">
        <v>3.6032417423344376</v>
      </c>
      <c r="J22" s="928">
        <v>38.088709057023912</v>
      </c>
      <c r="K22" s="928">
        <v>26.93103761738772</v>
      </c>
      <c r="L22" s="928">
        <v>7.0101053858535964</v>
      </c>
      <c r="M22" s="928">
        <v>17.815568627190682</v>
      </c>
      <c r="N22" s="928">
        <v>5.7667429164201058</v>
      </c>
      <c r="P22" s="927"/>
      <c r="Q22" s="927"/>
      <c r="R22" s="927"/>
      <c r="S22" s="927"/>
      <c r="T22" s="927"/>
      <c r="U22" s="927"/>
      <c r="V22" s="927"/>
      <c r="W22" s="927"/>
      <c r="X22" s="927"/>
      <c r="Y22" s="927"/>
      <c r="Z22" s="927"/>
      <c r="AA22" s="927"/>
      <c r="AB22" s="927"/>
      <c r="AC22" s="927"/>
    </row>
    <row r="23" spans="1:29" ht="17.100000000000001" customHeight="1">
      <c r="A23" s="7"/>
      <c r="B23" s="98" t="s">
        <v>28</v>
      </c>
      <c r="C23" s="35"/>
      <c r="D23" s="602"/>
      <c r="E23" s="64"/>
      <c r="F23" s="924">
        <v>5044.0000000329928</v>
      </c>
      <c r="G23" s="928">
        <v>100</v>
      </c>
      <c r="H23" s="928">
        <v>1.0614987553411661</v>
      </c>
      <c r="I23" s="928">
        <v>3.3908761519529018</v>
      </c>
      <c r="J23" s="928">
        <v>35.402539234886717</v>
      </c>
      <c r="K23" s="928">
        <v>31.535319873273039</v>
      </c>
      <c r="L23" s="928">
        <v>8.5988936637883988</v>
      </c>
      <c r="M23" s="928">
        <v>14.257082188924199</v>
      </c>
      <c r="N23" s="928">
        <v>5.7537901318330293</v>
      </c>
      <c r="P23" s="927"/>
      <c r="Q23" s="927"/>
      <c r="R23" s="927"/>
      <c r="S23" s="927"/>
      <c r="T23" s="927"/>
      <c r="U23" s="927"/>
      <c r="V23" s="927"/>
      <c r="W23" s="927"/>
      <c r="X23" s="927"/>
      <c r="Y23" s="927"/>
      <c r="Z23" s="927"/>
      <c r="AA23" s="927"/>
      <c r="AB23" s="927"/>
      <c r="AC23" s="927"/>
    </row>
    <row r="24" spans="1:29" ht="17.100000000000001" customHeight="1">
      <c r="A24" s="42"/>
      <c r="B24" s="42" t="s">
        <v>854</v>
      </c>
      <c r="C24" s="595"/>
      <c r="D24" s="739"/>
      <c r="E24" s="64"/>
      <c r="F24" s="924">
        <v>1489.0000000407915</v>
      </c>
      <c r="G24" s="928">
        <v>100</v>
      </c>
      <c r="H24" s="928">
        <v>1.3706575492718365</v>
      </c>
      <c r="I24" s="928">
        <v>6.4352608378104987</v>
      </c>
      <c r="J24" s="928">
        <v>37.650456971972559</v>
      </c>
      <c r="K24" s="928">
        <v>27.459131157492216</v>
      </c>
      <c r="L24" s="928">
        <v>11.266784020044136</v>
      </c>
      <c r="M24" s="928">
        <v>12.239466639187933</v>
      </c>
      <c r="N24" s="928">
        <v>3.5782428242210189</v>
      </c>
      <c r="P24" s="927"/>
      <c r="Q24" s="927"/>
      <c r="R24" s="927"/>
      <c r="S24" s="927"/>
      <c r="T24" s="927"/>
      <c r="U24" s="927"/>
      <c r="V24" s="927"/>
      <c r="W24" s="927"/>
      <c r="X24" s="927"/>
      <c r="Y24" s="927"/>
      <c r="Z24" s="927"/>
      <c r="AA24" s="927"/>
      <c r="AB24" s="927"/>
      <c r="AC24" s="927"/>
    </row>
    <row r="25" spans="1:29" ht="17.100000000000001" customHeight="1">
      <c r="A25" s="42"/>
      <c r="B25" s="42" t="s">
        <v>855</v>
      </c>
      <c r="C25" s="595"/>
      <c r="D25" s="739"/>
      <c r="E25" s="64"/>
      <c r="F25" s="924">
        <v>1058.9999999899576</v>
      </c>
      <c r="G25" s="928">
        <v>100</v>
      </c>
      <c r="H25" s="928">
        <v>0.18885741265523756</v>
      </c>
      <c r="I25" s="928">
        <v>2.7922385989779714</v>
      </c>
      <c r="J25" s="928">
        <v>42.826300530423268</v>
      </c>
      <c r="K25" s="928">
        <v>25.570252759655421</v>
      </c>
      <c r="L25" s="928">
        <v>4.9404688591019275</v>
      </c>
      <c r="M25" s="928">
        <v>16.483994603702158</v>
      </c>
      <c r="N25" s="928">
        <v>7.1978872354841474</v>
      </c>
      <c r="P25" s="927"/>
      <c r="Q25" s="927"/>
      <c r="R25" s="927"/>
      <c r="S25" s="927"/>
      <c r="T25" s="927"/>
      <c r="U25" s="927"/>
      <c r="V25" s="927"/>
      <c r="W25" s="927"/>
      <c r="X25" s="927"/>
      <c r="Y25" s="927"/>
      <c r="Z25" s="927"/>
      <c r="AA25" s="927"/>
      <c r="AB25" s="927"/>
      <c r="AC25" s="927"/>
    </row>
    <row r="26" spans="1:29" ht="17.100000000000001" customHeight="1">
      <c r="A26" s="42"/>
      <c r="B26" s="42" t="s">
        <v>856</v>
      </c>
      <c r="C26" s="595"/>
      <c r="D26" s="739"/>
      <c r="E26" s="64"/>
      <c r="F26" s="924">
        <v>1206.0000000083733</v>
      </c>
      <c r="G26" s="928">
        <v>100</v>
      </c>
      <c r="H26" s="928">
        <v>1.4348336291543391</v>
      </c>
      <c r="I26" s="928">
        <v>0.96802068852313761</v>
      </c>
      <c r="J26" s="928">
        <v>34.841432031724516</v>
      </c>
      <c r="K26" s="928">
        <v>30.944440933381262</v>
      </c>
      <c r="L26" s="928">
        <v>10.082378058949034</v>
      </c>
      <c r="M26" s="928">
        <v>14.888571599444745</v>
      </c>
      <c r="N26" s="928">
        <v>6.8403230588229711</v>
      </c>
      <c r="P26" s="927"/>
      <c r="Q26" s="927"/>
      <c r="R26" s="927"/>
      <c r="S26" s="927"/>
      <c r="T26" s="927"/>
      <c r="U26" s="927"/>
      <c r="V26" s="927"/>
      <c r="W26" s="927"/>
      <c r="X26" s="927"/>
      <c r="Y26" s="927"/>
      <c r="Z26" s="927"/>
      <c r="AA26" s="927"/>
      <c r="AB26" s="927"/>
      <c r="AC26" s="927"/>
    </row>
    <row r="27" spans="1:29" s="932" customFormat="1" ht="17.100000000000001" customHeight="1">
      <c r="A27" s="929"/>
      <c r="B27" s="929" t="s">
        <v>29</v>
      </c>
      <c r="C27" s="929"/>
      <c r="D27" s="930"/>
      <c r="E27" s="931"/>
      <c r="F27" s="924">
        <v>1289.9999999938418</v>
      </c>
      <c r="G27" s="928">
        <v>100</v>
      </c>
      <c r="H27" s="928">
        <v>1.0720009878206536</v>
      </c>
      <c r="I27" s="928">
        <v>2.6333816249298883</v>
      </c>
      <c r="J27" s="928">
        <v>27.238029594931866</v>
      </c>
      <c r="K27" s="928">
        <v>41.689623030484761</v>
      </c>
      <c r="L27" s="928">
        <v>7.1358711420579368</v>
      </c>
      <c r="M27" s="928">
        <v>14.167433411652002</v>
      </c>
      <c r="N27" s="928">
        <v>6.0636602081230375</v>
      </c>
      <c r="P27" s="933"/>
      <c r="Q27" s="933"/>
      <c r="R27" s="933"/>
      <c r="S27" s="933"/>
      <c r="T27" s="933"/>
      <c r="U27" s="933"/>
      <c r="V27" s="933"/>
      <c r="W27" s="933"/>
      <c r="X27" s="933"/>
      <c r="Y27" s="933"/>
      <c r="Z27" s="933"/>
      <c r="AA27" s="933"/>
      <c r="AB27" s="933"/>
      <c r="AC27" s="933"/>
    </row>
    <row r="28" spans="1:29" ht="17.100000000000001" customHeight="1">
      <c r="A28" s="42"/>
      <c r="B28" s="98" t="s">
        <v>30</v>
      </c>
      <c r="C28" s="595"/>
      <c r="D28" s="739"/>
      <c r="E28" s="64"/>
      <c r="F28" s="924">
        <v>4725.0000001493081</v>
      </c>
      <c r="G28" s="928">
        <v>100</v>
      </c>
      <c r="H28" s="928">
        <v>0.49501358930431211</v>
      </c>
      <c r="I28" s="928">
        <v>3.312998711603389</v>
      </c>
      <c r="J28" s="928">
        <v>34.489089909340066</v>
      </c>
      <c r="K28" s="928">
        <v>23.744293125639135</v>
      </c>
      <c r="L28" s="928">
        <v>8.8561862977508561</v>
      </c>
      <c r="M28" s="928">
        <v>23.076632225131203</v>
      </c>
      <c r="N28" s="928">
        <v>6.0257861412309728</v>
      </c>
      <c r="P28" s="927"/>
      <c r="Q28" s="927"/>
      <c r="R28" s="927"/>
      <c r="S28" s="927"/>
      <c r="T28" s="927"/>
      <c r="U28" s="927"/>
      <c r="V28" s="927"/>
      <c r="W28" s="927"/>
      <c r="X28" s="927"/>
      <c r="Y28" s="927"/>
      <c r="Z28" s="927"/>
      <c r="AA28" s="927"/>
      <c r="AB28" s="927"/>
      <c r="AC28" s="927"/>
    </row>
    <row r="29" spans="1:29" s="49" customFormat="1" ht="17.100000000000001" customHeight="1">
      <c r="A29" s="42"/>
      <c r="B29" s="42" t="s">
        <v>857</v>
      </c>
      <c r="C29" s="595"/>
      <c r="D29" s="739"/>
      <c r="E29" s="64"/>
      <c r="F29" s="924">
        <v>2296.0000001002954</v>
      </c>
      <c r="G29" s="928">
        <v>100</v>
      </c>
      <c r="H29" s="928">
        <v>0.12521777003595685</v>
      </c>
      <c r="I29" s="928">
        <v>1.6210827085526605</v>
      </c>
      <c r="J29" s="928">
        <v>38.50627718032144</v>
      </c>
      <c r="K29" s="928">
        <v>25.616435755738078</v>
      </c>
      <c r="L29" s="928">
        <v>7.6166111235509089</v>
      </c>
      <c r="M29" s="928">
        <v>21.000230561503237</v>
      </c>
      <c r="N29" s="928">
        <v>5.5141449002977794</v>
      </c>
      <c r="P29" s="927"/>
      <c r="Q29" s="927"/>
      <c r="R29" s="927"/>
      <c r="S29" s="927"/>
      <c r="T29" s="927"/>
      <c r="U29" s="927"/>
      <c r="V29" s="927"/>
      <c r="W29" s="927"/>
      <c r="X29" s="927"/>
      <c r="Y29" s="927"/>
      <c r="Z29" s="927"/>
      <c r="AA29" s="927"/>
      <c r="AB29" s="927"/>
      <c r="AC29" s="927"/>
    </row>
    <row r="30" spans="1:29" ht="17.100000000000001" customHeight="1">
      <c r="A30" s="42"/>
      <c r="B30" s="42" t="s">
        <v>858</v>
      </c>
      <c r="C30" s="595"/>
      <c r="D30" s="739"/>
      <c r="E30" s="64"/>
      <c r="F30" s="924">
        <v>2429.0000000490068</v>
      </c>
      <c r="G30" s="928">
        <v>100</v>
      </c>
      <c r="H30" s="928">
        <v>0.8445612225114365</v>
      </c>
      <c r="I30" s="928">
        <v>4.9122737808070989</v>
      </c>
      <c r="J30" s="928">
        <v>30.691863900945719</v>
      </c>
      <c r="K30" s="928">
        <v>21.974659746138038</v>
      </c>
      <c r="L30" s="928">
        <v>10.027888479731107</v>
      </c>
      <c r="M30" s="928">
        <v>25.03934042595538</v>
      </c>
      <c r="N30" s="928">
        <v>6.509412443911196</v>
      </c>
      <c r="P30" s="927"/>
      <c r="Q30" s="927"/>
      <c r="R30" s="927"/>
      <c r="S30" s="927"/>
      <c r="T30" s="927"/>
      <c r="U30" s="927"/>
      <c r="V30" s="927"/>
      <c r="W30" s="927"/>
      <c r="X30" s="927"/>
      <c r="Y30" s="927"/>
      <c r="Z30" s="927"/>
      <c r="AA30" s="927"/>
      <c r="AB30" s="927"/>
      <c r="AC30" s="927"/>
    </row>
    <row r="31" spans="1:29" ht="17.100000000000001" customHeight="1">
      <c r="A31" s="42"/>
      <c r="B31" s="98" t="s">
        <v>31</v>
      </c>
      <c r="C31" s="595"/>
      <c r="D31" s="739"/>
      <c r="E31" s="64"/>
      <c r="F31" s="924">
        <v>4924.9999999563197</v>
      </c>
      <c r="G31" s="928">
        <v>100</v>
      </c>
      <c r="H31" s="928">
        <v>0.90101096666423308</v>
      </c>
      <c r="I31" s="928">
        <v>3.3799436339497704</v>
      </c>
      <c r="J31" s="928">
        <v>42.487067101781463</v>
      </c>
      <c r="K31" s="928">
        <v>26.19536644071994</v>
      </c>
      <c r="L31" s="928">
        <v>3.7205475079475607</v>
      </c>
      <c r="M31" s="928">
        <v>17.931718920960996</v>
      </c>
      <c r="N31" s="928">
        <v>5.3843454279763332</v>
      </c>
      <c r="P31" s="927"/>
      <c r="Q31" s="927"/>
      <c r="R31" s="927"/>
      <c r="S31" s="927"/>
      <c r="T31" s="927"/>
      <c r="U31" s="927"/>
      <c r="V31" s="927"/>
      <c r="W31" s="927"/>
      <c r="X31" s="927"/>
      <c r="Y31" s="927"/>
      <c r="Z31" s="927"/>
      <c r="AA31" s="927"/>
      <c r="AB31" s="927"/>
      <c r="AC31" s="927"/>
    </row>
    <row r="32" spans="1:29" ht="17.100000000000001" customHeight="1">
      <c r="A32" s="42"/>
      <c r="B32" s="42" t="s">
        <v>859</v>
      </c>
      <c r="C32" s="35"/>
      <c r="D32" s="602"/>
      <c r="E32" s="64"/>
      <c r="F32" s="924">
        <v>1349.0000000000598</v>
      </c>
      <c r="G32" s="928">
        <v>100</v>
      </c>
      <c r="H32" s="928">
        <v>0</v>
      </c>
      <c r="I32" s="928">
        <v>5.0572440490896371</v>
      </c>
      <c r="J32" s="928">
        <v>45.523976064999232</v>
      </c>
      <c r="K32" s="928">
        <v>22.954449594584727</v>
      </c>
      <c r="L32" s="928">
        <v>3.9434651091432924</v>
      </c>
      <c r="M32" s="928">
        <v>13.673335559961794</v>
      </c>
      <c r="N32" s="928">
        <v>8.8475296222212236</v>
      </c>
      <c r="P32" s="927"/>
      <c r="Q32" s="927"/>
      <c r="R32" s="927"/>
      <c r="S32" s="927"/>
      <c r="T32" s="927"/>
      <c r="U32" s="927"/>
      <c r="V32" s="927"/>
      <c r="W32" s="927"/>
      <c r="X32" s="927"/>
      <c r="Y32" s="927"/>
      <c r="Z32" s="927"/>
      <c r="AA32" s="927"/>
      <c r="AB32" s="927"/>
      <c r="AC32" s="927"/>
    </row>
    <row r="33" spans="1:29" ht="17.100000000000001" customHeight="1">
      <c r="A33" s="42"/>
      <c r="B33" s="42" t="s">
        <v>860</v>
      </c>
      <c r="C33" s="35"/>
      <c r="D33" s="602"/>
      <c r="E33" s="64"/>
      <c r="F33" s="924">
        <v>1926.000000004673</v>
      </c>
      <c r="G33" s="928">
        <v>100</v>
      </c>
      <c r="H33" s="928">
        <v>1.4260989961014905</v>
      </c>
      <c r="I33" s="928">
        <v>3.1356726667089982</v>
      </c>
      <c r="J33" s="928">
        <v>41.16993355167746</v>
      </c>
      <c r="K33" s="928">
        <v>24.283710479928754</v>
      </c>
      <c r="L33" s="928">
        <v>3.146768703775594</v>
      </c>
      <c r="M33" s="928">
        <v>22.277234899835655</v>
      </c>
      <c r="N33" s="928">
        <v>4.5605807019719364</v>
      </c>
      <c r="P33" s="927"/>
      <c r="Q33" s="927"/>
      <c r="R33" s="927"/>
      <c r="S33" s="927"/>
      <c r="T33" s="927"/>
      <c r="U33" s="927"/>
      <c r="V33" s="927"/>
      <c r="W33" s="927"/>
      <c r="X33" s="927"/>
      <c r="Y33" s="927"/>
      <c r="Z33" s="927"/>
      <c r="AA33" s="927"/>
      <c r="AB33" s="927"/>
      <c r="AC33" s="927"/>
    </row>
    <row r="34" spans="1:29" ht="17.100000000000001" customHeight="1">
      <c r="A34" s="42"/>
      <c r="B34" s="42" t="s">
        <v>32</v>
      </c>
      <c r="C34" s="35"/>
      <c r="D34" s="602"/>
      <c r="E34" s="64"/>
      <c r="F34" s="924">
        <v>1649.9999999516049</v>
      </c>
      <c r="G34" s="928">
        <v>100</v>
      </c>
      <c r="H34" s="928">
        <v>1.024734754141484</v>
      </c>
      <c r="I34" s="928">
        <v>2.2937543144530816</v>
      </c>
      <c r="J34" s="928">
        <v>41.541618026677767</v>
      </c>
      <c r="K34" s="928">
        <v>31.076485353547245</v>
      </c>
      <c r="L34" s="928">
        <v>4.2080518308859629</v>
      </c>
      <c r="M34" s="928">
        <v>16.34086763525066</v>
      </c>
      <c r="N34" s="928">
        <v>3.5144880850437086</v>
      </c>
      <c r="P34" s="927"/>
      <c r="Q34" s="927"/>
      <c r="R34" s="927"/>
      <c r="S34" s="927"/>
      <c r="T34" s="927"/>
      <c r="U34" s="927"/>
      <c r="V34" s="927"/>
      <c r="W34" s="927"/>
      <c r="X34" s="927"/>
      <c r="Y34" s="927"/>
      <c r="Z34" s="927"/>
      <c r="AA34" s="927"/>
      <c r="AB34" s="927"/>
      <c r="AC34" s="927"/>
    </row>
    <row r="35" spans="1:29" ht="17.100000000000001" customHeight="1">
      <c r="A35" s="42"/>
      <c r="B35" s="98" t="s">
        <v>33</v>
      </c>
      <c r="C35" s="35"/>
      <c r="D35" s="602"/>
      <c r="E35" s="64"/>
      <c r="F35" s="924">
        <v>766.99999992326252</v>
      </c>
      <c r="G35" s="928">
        <v>100</v>
      </c>
      <c r="H35" s="928">
        <v>0</v>
      </c>
      <c r="I35" s="928">
        <v>8.2216427101022482</v>
      </c>
      <c r="J35" s="928">
        <v>49.686267970897575</v>
      </c>
      <c r="K35" s="928">
        <v>21.007372128143416</v>
      </c>
      <c r="L35" s="928">
        <v>6.3119204647894831</v>
      </c>
      <c r="M35" s="928">
        <v>8.0612529767545524</v>
      </c>
      <c r="N35" s="928">
        <v>6.7115437493127237</v>
      </c>
      <c r="P35" s="927"/>
      <c r="Q35" s="927"/>
      <c r="R35" s="927"/>
      <c r="S35" s="927"/>
      <c r="T35" s="927"/>
      <c r="U35" s="927"/>
      <c r="V35" s="927"/>
      <c r="W35" s="927"/>
      <c r="X35" s="927"/>
      <c r="Y35" s="927"/>
      <c r="Z35" s="927"/>
      <c r="AA35" s="927"/>
      <c r="AB35" s="927"/>
      <c r="AC35" s="927"/>
    </row>
    <row r="36" spans="1:29" ht="17.100000000000001" customHeight="1">
      <c r="A36" s="1120" t="s">
        <v>34</v>
      </c>
      <c r="B36" s="1120"/>
      <c r="C36" s="35"/>
      <c r="D36" s="602"/>
      <c r="E36" s="64"/>
      <c r="F36" s="924">
        <v>367.99999996933479</v>
      </c>
      <c r="G36" s="928">
        <v>100</v>
      </c>
      <c r="H36" s="928">
        <v>0</v>
      </c>
      <c r="I36" s="928">
        <v>3.940217391997443</v>
      </c>
      <c r="J36" s="928">
        <v>30.30872077534039</v>
      </c>
      <c r="K36" s="928">
        <v>15.274103410562676</v>
      </c>
      <c r="L36" s="928">
        <v>4.7987931836678115</v>
      </c>
      <c r="M36" s="928">
        <v>24.281323152158059</v>
      </c>
      <c r="N36" s="928">
        <v>21.396842086273622</v>
      </c>
      <c r="P36" s="927"/>
      <c r="Q36" s="927"/>
      <c r="R36" s="927"/>
      <c r="S36" s="927"/>
      <c r="T36" s="927"/>
      <c r="U36" s="927"/>
      <c r="V36" s="927"/>
      <c r="W36" s="927"/>
      <c r="X36" s="927"/>
      <c r="Y36" s="927"/>
      <c r="Z36" s="927"/>
      <c r="AA36" s="927"/>
      <c r="AB36" s="927"/>
      <c r="AC36" s="927"/>
    </row>
    <row r="37" spans="1:29" ht="18.75" customHeight="1">
      <c r="A37" s="1100" t="s">
        <v>164</v>
      </c>
      <c r="B37" s="1100"/>
      <c r="C37" s="1100"/>
      <c r="D37" s="739"/>
      <c r="E37" s="64"/>
      <c r="F37" s="924"/>
      <c r="G37" s="928"/>
      <c r="H37" s="928"/>
      <c r="I37" s="928"/>
      <c r="J37" s="928"/>
      <c r="K37" s="928"/>
      <c r="L37" s="928"/>
      <c r="M37" s="928"/>
      <c r="N37" s="928"/>
      <c r="P37" s="927"/>
      <c r="Q37" s="927"/>
      <c r="R37" s="927"/>
      <c r="S37" s="927"/>
      <c r="T37" s="927"/>
      <c r="U37" s="927"/>
      <c r="V37" s="927"/>
      <c r="W37" s="927"/>
      <c r="X37" s="927"/>
      <c r="Y37" s="927"/>
      <c r="Z37" s="927"/>
      <c r="AA37" s="927"/>
      <c r="AB37" s="927"/>
      <c r="AC37" s="927"/>
    </row>
    <row r="38" spans="1:29" ht="18.75" customHeight="1">
      <c r="A38" s="1120" t="s">
        <v>35</v>
      </c>
      <c r="B38" s="1120" t="s">
        <v>35</v>
      </c>
      <c r="C38" s="102"/>
      <c r="D38" s="739"/>
      <c r="E38" s="64"/>
      <c r="F38" s="924">
        <v>6206.5534238579949</v>
      </c>
      <c r="G38" s="928">
        <v>100</v>
      </c>
      <c r="H38" s="928">
        <v>4.6322005206620075E-2</v>
      </c>
      <c r="I38" s="928">
        <v>4.3984342446050642</v>
      </c>
      <c r="J38" s="928">
        <v>36.625695375847137</v>
      </c>
      <c r="K38" s="928">
        <v>27.090525198993081</v>
      </c>
      <c r="L38" s="928">
        <v>5.3138365407415433</v>
      </c>
      <c r="M38" s="928">
        <v>19.251031655177236</v>
      </c>
      <c r="N38" s="928">
        <v>7.2741549794297216</v>
      </c>
      <c r="P38" s="927"/>
      <c r="Q38" s="927"/>
      <c r="R38" s="927"/>
      <c r="S38" s="927"/>
      <c r="T38" s="927"/>
      <c r="U38" s="927"/>
      <c r="V38" s="927"/>
      <c r="W38" s="927"/>
      <c r="X38" s="927"/>
      <c r="Y38" s="927"/>
      <c r="Z38" s="927"/>
      <c r="AA38" s="927"/>
      <c r="AB38" s="927"/>
      <c r="AC38" s="927"/>
    </row>
    <row r="39" spans="1:29" s="49" customFormat="1" ht="18.75" customHeight="1">
      <c r="A39" s="98"/>
      <c r="B39" s="98" t="s">
        <v>36</v>
      </c>
      <c r="C39" s="98"/>
      <c r="D39" s="739"/>
      <c r="E39" s="64"/>
      <c r="F39" s="924">
        <v>4157.9811029776147</v>
      </c>
      <c r="G39" s="928">
        <v>100</v>
      </c>
      <c r="H39" s="928">
        <v>6.9144133389454576E-2</v>
      </c>
      <c r="I39" s="928">
        <v>4.0286735166626704</v>
      </c>
      <c r="J39" s="928">
        <v>35.873539514812656</v>
      </c>
      <c r="K39" s="928">
        <v>26.824458137766989</v>
      </c>
      <c r="L39" s="928">
        <v>5.2726825509115507</v>
      </c>
      <c r="M39" s="928">
        <v>20.912882444236143</v>
      </c>
      <c r="N39" s="928">
        <v>7.0186197022205539</v>
      </c>
      <c r="P39" s="927"/>
      <c r="Q39" s="927"/>
      <c r="R39" s="927"/>
      <c r="S39" s="927"/>
      <c r="T39" s="927"/>
      <c r="U39" s="927"/>
      <c r="V39" s="927"/>
      <c r="W39" s="927"/>
      <c r="X39" s="927"/>
      <c r="Y39" s="927"/>
      <c r="Z39" s="927"/>
      <c r="AA39" s="927"/>
      <c r="AB39" s="927"/>
      <c r="AC39" s="927"/>
    </row>
    <row r="40" spans="1:29" ht="18.75" customHeight="1">
      <c r="A40" s="98"/>
      <c r="B40" s="98" t="s">
        <v>37</v>
      </c>
      <c r="C40" s="98"/>
      <c r="D40" s="739"/>
      <c r="E40" s="64"/>
      <c r="F40" s="924">
        <v>1286.9398402716813</v>
      </c>
      <c r="G40" s="928">
        <v>100</v>
      </c>
      <c r="H40" s="928">
        <v>0</v>
      </c>
      <c r="I40" s="928">
        <v>6.0102183037471066</v>
      </c>
      <c r="J40" s="928">
        <v>34.91293987724066</v>
      </c>
      <c r="K40" s="928">
        <v>31.894096619922951</v>
      </c>
      <c r="L40" s="928">
        <v>5.627316577388104</v>
      </c>
      <c r="M40" s="928">
        <v>14.167486622512055</v>
      </c>
      <c r="N40" s="928">
        <v>7.3879419991891151</v>
      </c>
      <c r="P40" s="927"/>
      <c r="Q40" s="927"/>
      <c r="R40" s="927"/>
      <c r="S40" s="927"/>
      <c r="T40" s="927"/>
      <c r="U40" s="927"/>
      <c r="V40" s="927"/>
      <c r="W40" s="927"/>
      <c r="X40" s="927"/>
      <c r="Y40" s="927"/>
      <c r="Z40" s="927"/>
      <c r="AA40" s="927"/>
      <c r="AB40" s="927"/>
      <c r="AC40" s="927"/>
    </row>
    <row r="41" spans="1:29" ht="18.75" customHeight="1">
      <c r="A41" s="98"/>
      <c r="B41" s="98" t="s">
        <v>38</v>
      </c>
      <c r="C41" s="98"/>
      <c r="D41" s="739"/>
      <c r="E41" s="64"/>
      <c r="F41" s="924">
        <v>761.63248060872104</v>
      </c>
      <c r="G41" s="928">
        <v>100</v>
      </c>
      <c r="H41" s="928">
        <v>0</v>
      </c>
      <c r="I41" s="928">
        <v>3.693617927175902</v>
      </c>
      <c r="J41" s="928">
        <v>43.626004948009914</v>
      </c>
      <c r="K41" s="928">
        <v>20.426411267787984</v>
      </c>
      <c r="L41" s="928">
        <v>5.0088174637196508</v>
      </c>
      <c r="M41" s="928">
        <v>18.768216709798484</v>
      </c>
      <c r="N41" s="928">
        <v>8.4769316835080346</v>
      </c>
      <c r="P41" s="934"/>
      <c r="Q41" s="934"/>
      <c r="R41" s="934"/>
      <c r="S41" s="934"/>
      <c r="T41" s="934"/>
      <c r="U41" s="934"/>
      <c r="V41" s="934"/>
      <c r="W41" s="934"/>
      <c r="X41" s="934"/>
      <c r="Y41" s="934"/>
      <c r="Z41" s="934"/>
      <c r="AA41" s="934"/>
      <c r="AB41" s="934"/>
      <c r="AC41" s="934"/>
    </row>
    <row r="42" spans="1:29" ht="18.75" customHeight="1" thickBot="1">
      <c r="A42" s="1121" t="s">
        <v>39</v>
      </c>
      <c r="B42" s="1121"/>
      <c r="C42" s="100"/>
      <c r="D42" s="935"/>
      <c r="E42" s="936"/>
      <c r="F42" s="937">
        <v>9622.4465761731335</v>
      </c>
      <c r="G42" s="938">
        <v>100</v>
      </c>
      <c r="H42" s="938">
        <v>1.2307803268666788</v>
      </c>
      <c r="I42" s="938">
        <v>3.1032236159213409</v>
      </c>
      <c r="J42" s="938">
        <v>38.734827155516157</v>
      </c>
      <c r="K42" s="938">
        <v>26.382360111970034</v>
      </c>
      <c r="L42" s="938">
        <v>8.0196428502788795</v>
      </c>
      <c r="M42" s="938">
        <v>17.136959475714519</v>
      </c>
      <c r="N42" s="938">
        <v>5.3922064637330926</v>
      </c>
      <c r="P42" s="934"/>
      <c r="Q42" s="934"/>
      <c r="R42" s="934"/>
      <c r="S42" s="934"/>
      <c r="T42" s="934"/>
      <c r="U42" s="934"/>
      <c r="V42" s="934"/>
      <c r="W42" s="934"/>
      <c r="X42" s="934"/>
      <c r="Y42" s="934"/>
      <c r="Z42" s="934"/>
      <c r="AA42" s="934"/>
      <c r="AB42" s="934"/>
      <c r="AC42" s="934"/>
    </row>
    <row r="43" spans="1:29" s="43" customFormat="1" ht="18" customHeight="1">
      <c r="B43" s="1166"/>
      <c r="C43" s="1166"/>
      <c r="D43" s="1166"/>
      <c r="E43" s="1166"/>
      <c r="F43" s="1166"/>
      <c r="G43" s="1166"/>
      <c r="H43" s="1166"/>
      <c r="I43" s="1166"/>
      <c r="J43" s="1166"/>
      <c r="K43" s="1166"/>
      <c r="L43" s="1166"/>
      <c r="M43" s="1166"/>
      <c r="N43" s="1166"/>
    </row>
    <row r="44" spans="1:29" ht="26.1" customHeight="1">
      <c r="E44" s="49"/>
    </row>
    <row r="45" spans="1:29" ht="26.1" customHeight="1">
      <c r="E45" s="49"/>
    </row>
    <row r="46" spans="1:29" ht="26.1" customHeight="1">
      <c r="E46" s="49"/>
    </row>
    <row r="47" spans="1:29" ht="26.1" customHeight="1">
      <c r="E47" s="49"/>
    </row>
    <row r="48" spans="1:29" ht="26.1" customHeight="1">
      <c r="E48" s="49"/>
    </row>
    <row r="49" spans="5:5" ht="26.1" customHeight="1">
      <c r="E49" s="49"/>
    </row>
    <row r="50" spans="5:5" ht="26.1" customHeight="1">
      <c r="E50" s="49"/>
    </row>
    <row r="51" spans="5:5" ht="26.1" customHeight="1">
      <c r="E51" s="49"/>
    </row>
    <row r="52" spans="5:5" ht="26.1" customHeight="1">
      <c r="E52" s="49"/>
    </row>
    <row r="53" spans="5:5" ht="26.1" customHeight="1">
      <c r="E53" s="49"/>
    </row>
    <row r="54" spans="5:5" ht="26.1" customHeight="1">
      <c r="E54" s="49"/>
    </row>
    <row r="55" spans="5:5" ht="26.1" customHeight="1">
      <c r="E55" s="49"/>
    </row>
    <row r="56" spans="5:5" ht="26.1" customHeight="1">
      <c r="E56" s="49"/>
    </row>
    <row r="57" spans="5:5" ht="26.1" customHeight="1">
      <c r="E57" s="49"/>
    </row>
    <row r="58" spans="5:5" ht="26.1" customHeight="1">
      <c r="E58" s="49"/>
    </row>
    <row r="59" spans="5:5" ht="26.1" customHeight="1">
      <c r="E59" s="49"/>
    </row>
    <row r="60" spans="5:5" ht="26.1" customHeight="1">
      <c r="E60" s="49"/>
    </row>
    <row r="61" spans="5:5" ht="26.1" customHeight="1">
      <c r="E61" s="49"/>
    </row>
    <row r="62" spans="5:5" ht="26.1" customHeight="1">
      <c r="E62" s="49"/>
    </row>
    <row r="63" spans="5:5" ht="26.1" customHeight="1">
      <c r="E63" s="49"/>
    </row>
    <row r="64" spans="5:5" ht="26.1" customHeight="1">
      <c r="E64" s="49"/>
    </row>
    <row r="65" spans="5:5">
      <c r="E65" s="49"/>
    </row>
    <row r="66" spans="5:5">
      <c r="E66" s="49"/>
    </row>
    <row r="67" spans="5:5">
      <c r="E67" s="49"/>
    </row>
    <row r="68" spans="5:5">
      <c r="E68" s="49"/>
    </row>
    <row r="69" spans="5:5">
      <c r="E69" s="49"/>
    </row>
    <row r="70" spans="5:5">
      <c r="E70" s="49"/>
    </row>
    <row r="71" spans="5:5">
      <c r="E71" s="49"/>
    </row>
    <row r="72" spans="5:5">
      <c r="E72" s="49"/>
    </row>
    <row r="73" spans="5:5">
      <c r="E73" s="49"/>
    </row>
    <row r="74" spans="5:5">
      <c r="E74" s="49"/>
    </row>
    <row r="75" spans="5:5">
      <c r="E75" s="49"/>
    </row>
    <row r="76" spans="5:5">
      <c r="E76" s="49"/>
    </row>
    <row r="77" spans="5:5">
      <c r="E77" s="49"/>
    </row>
    <row r="78" spans="5:5">
      <c r="E78" s="49"/>
    </row>
    <row r="79" spans="5:5">
      <c r="E79" s="49"/>
    </row>
    <row r="80" spans="5:5">
      <c r="E80" s="49"/>
    </row>
    <row r="81" spans="5:5">
      <c r="E81" s="49"/>
    </row>
    <row r="82" spans="5:5">
      <c r="E82" s="49"/>
    </row>
    <row r="83" spans="5:5">
      <c r="E83" s="49"/>
    </row>
    <row r="84" spans="5:5">
      <c r="E84" s="49"/>
    </row>
    <row r="85" spans="5:5">
      <c r="E85" s="49"/>
    </row>
    <row r="86" spans="5:5">
      <c r="E86" s="49"/>
    </row>
    <row r="87" spans="5:5">
      <c r="E87" s="49"/>
    </row>
    <row r="88" spans="5:5">
      <c r="E88" s="49"/>
    </row>
    <row r="89" spans="5:5">
      <c r="E89" s="49"/>
    </row>
    <row r="90" spans="5:5">
      <c r="E90" s="49"/>
    </row>
    <row r="91" spans="5:5">
      <c r="E91" s="49"/>
    </row>
    <row r="92" spans="5:5">
      <c r="E92" s="49"/>
    </row>
    <row r="93" spans="5:5">
      <c r="E93" s="49"/>
    </row>
    <row r="94" spans="5:5">
      <c r="E94" s="49"/>
    </row>
    <row r="95" spans="5:5">
      <c r="E95" s="49"/>
    </row>
    <row r="96" spans="5:5">
      <c r="E96" s="49"/>
    </row>
    <row r="97" spans="5:5">
      <c r="E97" s="49"/>
    </row>
    <row r="98" spans="5:5">
      <c r="E98" s="49"/>
    </row>
    <row r="99" spans="5:5">
      <c r="E99" s="49"/>
    </row>
    <row r="100" spans="5:5">
      <c r="E100" s="49"/>
    </row>
    <row r="101" spans="5:5">
      <c r="E101" s="49"/>
    </row>
    <row r="102" spans="5:5">
      <c r="E102" s="49"/>
    </row>
    <row r="103" spans="5:5">
      <c r="E103" s="49"/>
    </row>
    <row r="104" spans="5:5">
      <c r="E104" s="49"/>
    </row>
    <row r="105" spans="5:5">
      <c r="E105" s="49"/>
    </row>
    <row r="106" spans="5:5">
      <c r="E106" s="49"/>
    </row>
    <row r="107" spans="5:5">
      <c r="E107" s="49"/>
    </row>
    <row r="108" spans="5:5">
      <c r="E108" s="49"/>
    </row>
    <row r="109" spans="5:5">
      <c r="E109" s="49"/>
    </row>
    <row r="110" spans="5:5">
      <c r="E110" s="49"/>
    </row>
    <row r="111" spans="5:5">
      <c r="E111" s="49"/>
    </row>
    <row r="112" spans="5:5">
      <c r="E112" s="49"/>
    </row>
    <row r="113" spans="5:5">
      <c r="E113" s="49"/>
    </row>
    <row r="114" spans="5:5">
      <c r="E114" s="49"/>
    </row>
    <row r="115" spans="5:5">
      <c r="E115" s="49"/>
    </row>
    <row r="116" spans="5:5">
      <c r="E116" s="49"/>
    </row>
    <row r="117" spans="5:5">
      <c r="E117" s="49"/>
    </row>
    <row r="118" spans="5:5">
      <c r="E118" s="49"/>
    </row>
    <row r="119" spans="5:5">
      <c r="E119" s="49"/>
    </row>
    <row r="120" spans="5:5">
      <c r="E120" s="49"/>
    </row>
    <row r="121" spans="5:5">
      <c r="E121" s="49"/>
    </row>
    <row r="122" spans="5:5">
      <c r="E122" s="49"/>
    </row>
    <row r="123" spans="5:5">
      <c r="E123" s="49"/>
    </row>
    <row r="124" spans="5:5">
      <c r="E124" s="49"/>
    </row>
    <row r="125" spans="5:5">
      <c r="E125" s="49"/>
    </row>
    <row r="126" spans="5:5">
      <c r="E126" s="49"/>
    </row>
    <row r="127" spans="5:5">
      <c r="E127" s="49"/>
    </row>
    <row r="128" spans="5:5">
      <c r="E128" s="49"/>
    </row>
    <row r="129" spans="5:5">
      <c r="E129" s="49"/>
    </row>
    <row r="130" spans="5:5">
      <c r="E130" s="49"/>
    </row>
    <row r="131" spans="5:5">
      <c r="E131" s="49"/>
    </row>
    <row r="132" spans="5:5">
      <c r="E132" s="49"/>
    </row>
    <row r="133" spans="5:5">
      <c r="E133" s="49"/>
    </row>
    <row r="134" spans="5:5">
      <c r="E134" s="49"/>
    </row>
    <row r="135" spans="5:5">
      <c r="E135" s="49"/>
    </row>
    <row r="136" spans="5:5">
      <c r="E136" s="49"/>
    </row>
    <row r="137" spans="5:5">
      <c r="E137" s="49"/>
    </row>
    <row r="138" spans="5:5">
      <c r="E138" s="49"/>
    </row>
    <row r="139" spans="5:5">
      <c r="E139" s="49"/>
    </row>
    <row r="140" spans="5:5">
      <c r="E140" s="49"/>
    </row>
    <row r="141" spans="5:5">
      <c r="E141" s="49"/>
    </row>
    <row r="142" spans="5:5">
      <c r="E142" s="49"/>
    </row>
    <row r="143" spans="5:5">
      <c r="E143" s="49"/>
    </row>
    <row r="144" spans="5:5">
      <c r="E144" s="49"/>
    </row>
    <row r="145" spans="5:5">
      <c r="E145" s="49"/>
    </row>
    <row r="146" spans="5:5">
      <c r="E146" s="49"/>
    </row>
    <row r="147" spans="5:5">
      <c r="E147" s="49"/>
    </row>
    <row r="148" spans="5:5">
      <c r="E148" s="49"/>
    </row>
    <row r="149" spans="5:5">
      <c r="E149" s="49"/>
    </row>
    <row r="150" spans="5:5">
      <c r="E150" s="49"/>
    </row>
    <row r="151" spans="5:5">
      <c r="E151" s="49"/>
    </row>
    <row r="152" spans="5:5">
      <c r="E152" s="49"/>
    </row>
    <row r="153" spans="5:5">
      <c r="E153" s="49"/>
    </row>
    <row r="154" spans="5:5">
      <c r="E154" s="49"/>
    </row>
    <row r="155" spans="5:5">
      <c r="E155" s="49"/>
    </row>
    <row r="156" spans="5:5">
      <c r="E156" s="49"/>
    </row>
    <row r="157" spans="5:5">
      <c r="E157" s="49"/>
    </row>
    <row r="158" spans="5:5">
      <c r="E158" s="49"/>
    </row>
    <row r="159" spans="5:5">
      <c r="E159" s="49"/>
    </row>
    <row r="160" spans="5:5">
      <c r="E160" s="49"/>
    </row>
    <row r="161" spans="5:5">
      <c r="E161" s="49"/>
    </row>
    <row r="162" spans="5:5">
      <c r="E162" s="49"/>
    </row>
    <row r="163" spans="5:5">
      <c r="E163" s="49"/>
    </row>
    <row r="164" spans="5:5">
      <c r="E164" s="49"/>
    </row>
    <row r="165" spans="5:5">
      <c r="E165" s="49"/>
    </row>
    <row r="166" spans="5:5">
      <c r="E166" s="49"/>
    </row>
    <row r="167" spans="5:5">
      <c r="E167" s="49"/>
    </row>
    <row r="168" spans="5:5">
      <c r="E168" s="49"/>
    </row>
    <row r="169" spans="5:5">
      <c r="E169" s="49"/>
    </row>
    <row r="170" spans="5:5">
      <c r="E170" s="49"/>
    </row>
    <row r="171" spans="5:5">
      <c r="E171" s="49"/>
    </row>
    <row r="172" spans="5:5">
      <c r="E172" s="49"/>
    </row>
    <row r="173" spans="5:5">
      <c r="E173" s="49"/>
    </row>
    <row r="174" spans="5:5">
      <c r="E174" s="49"/>
    </row>
    <row r="175" spans="5:5">
      <c r="E175" s="49"/>
    </row>
    <row r="176" spans="5:5">
      <c r="E176" s="49"/>
    </row>
    <row r="177" spans="5:5">
      <c r="E177" s="49"/>
    </row>
    <row r="178" spans="5:5">
      <c r="E178" s="49"/>
    </row>
    <row r="179" spans="5:5">
      <c r="E179" s="49"/>
    </row>
    <row r="180" spans="5:5">
      <c r="E180" s="49"/>
    </row>
    <row r="181" spans="5:5">
      <c r="E181" s="49"/>
    </row>
    <row r="182" spans="5:5">
      <c r="E182" s="49"/>
    </row>
    <row r="183" spans="5:5">
      <c r="E183" s="49"/>
    </row>
    <row r="184" spans="5:5">
      <c r="E184" s="49"/>
    </row>
    <row r="185" spans="5:5">
      <c r="E185" s="49"/>
    </row>
    <row r="186" spans="5:5">
      <c r="E186" s="49"/>
    </row>
  </sheetData>
  <mergeCells count="28">
    <mergeCell ref="A1:N1"/>
    <mergeCell ref="M3:M4"/>
    <mergeCell ref="A7:C7"/>
    <mergeCell ref="A5:C5"/>
    <mergeCell ref="E3:E4"/>
    <mergeCell ref="I3:I4"/>
    <mergeCell ref="N3:N4"/>
    <mergeCell ref="A3:C4"/>
    <mergeCell ref="J3:J4"/>
    <mergeCell ref="L3:L4"/>
    <mergeCell ref="F3:F4"/>
    <mergeCell ref="K3:K4"/>
    <mergeCell ref="H3:H4"/>
    <mergeCell ref="A15:C15"/>
    <mergeCell ref="A22:B22"/>
    <mergeCell ref="A36:B36"/>
    <mergeCell ref="A6:C6"/>
    <mergeCell ref="G3:G4"/>
    <mergeCell ref="A12:C12"/>
    <mergeCell ref="A9:C9"/>
    <mergeCell ref="A8:C8"/>
    <mergeCell ref="A10:C10"/>
    <mergeCell ref="A11:C11"/>
    <mergeCell ref="B43:N43"/>
    <mergeCell ref="A21:C21"/>
    <mergeCell ref="A42:B42"/>
    <mergeCell ref="A38:B38"/>
    <mergeCell ref="A37:C37"/>
  </mergeCells>
  <phoneticPr fontId="5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AC195"/>
  <sheetViews>
    <sheetView view="pageBreakPreview" zoomScaleNormal="100" workbookViewId="0">
      <selection activeCell="J65" sqref="J65"/>
    </sheetView>
  </sheetViews>
  <sheetFormatPr defaultColWidth="9.109375" defaultRowHeight="15.6"/>
  <cols>
    <col min="1" max="1" width="2.33203125" style="37" customWidth="1"/>
    <col min="2" max="2" width="17.33203125" style="37" customWidth="1"/>
    <col min="3" max="3" width="2.33203125" style="37" customWidth="1"/>
    <col min="4" max="4" width="1.6640625" style="38" customWidth="1"/>
    <col min="5" max="5" width="10.5546875" style="48" hidden="1" customWidth="1"/>
    <col min="6" max="6" width="9" style="48" customWidth="1"/>
    <col min="7" max="7" width="7.6640625" style="48" customWidth="1"/>
    <col min="8" max="9" width="6.6640625" style="48" customWidth="1"/>
    <col min="10" max="10" width="6.109375" style="48" customWidth="1"/>
    <col min="11" max="11" width="6.6640625" style="48" customWidth="1"/>
    <col min="12" max="12" width="6.88671875" style="48" customWidth="1"/>
    <col min="13" max="14" width="8.109375" style="48" customWidth="1"/>
    <col min="15" max="16384" width="9.109375" style="48"/>
  </cols>
  <sheetData>
    <row r="1" spans="1:29" s="24" customFormat="1" ht="43.5" customHeight="1">
      <c r="A1" s="1511" t="s">
        <v>1192</v>
      </c>
      <c r="B1" s="1512"/>
      <c r="C1" s="1512"/>
      <c r="D1" s="1512"/>
      <c r="E1" s="1512"/>
      <c r="F1" s="1512"/>
      <c r="G1" s="1512"/>
      <c r="H1" s="1512"/>
      <c r="I1" s="1512"/>
      <c r="J1" s="1512"/>
      <c r="K1" s="1512"/>
      <c r="L1" s="1512"/>
      <c r="M1" s="1512"/>
      <c r="N1" s="1512"/>
    </row>
    <row r="2" spans="1:29" ht="15.75" customHeight="1" thickBot="1">
      <c r="A2" s="48"/>
      <c r="B2" s="26"/>
      <c r="C2" s="26"/>
      <c r="D2" s="27"/>
      <c r="N2" s="586" t="s">
        <v>0</v>
      </c>
    </row>
    <row r="3" spans="1:29" s="590" customFormat="1" ht="27.75" customHeight="1">
      <c r="A3" s="1300" t="s">
        <v>1</v>
      </c>
      <c r="B3" s="1300"/>
      <c r="C3" s="1300"/>
      <c r="D3" s="29"/>
      <c r="E3" s="1418" t="s">
        <v>2</v>
      </c>
      <c r="F3" s="1418" t="s">
        <v>24</v>
      </c>
      <c r="G3" s="1313" t="s">
        <v>2</v>
      </c>
      <c r="H3" s="1313" t="s">
        <v>40</v>
      </c>
      <c r="I3" s="1418" t="s">
        <v>41</v>
      </c>
      <c r="J3" s="1418" t="s">
        <v>42</v>
      </c>
      <c r="K3" s="1418" t="s">
        <v>43</v>
      </c>
      <c r="L3" s="1418" t="s">
        <v>44</v>
      </c>
      <c r="M3" s="1313" t="s">
        <v>410</v>
      </c>
      <c r="N3" s="1418" t="s">
        <v>45</v>
      </c>
      <c r="O3" s="591"/>
    </row>
    <row r="4" spans="1:29" s="591" customFormat="1" ht="52.5" customHeight="1">
      <c r="A4" s="1302"/>
      <c r="B4" s="1302"/>
      <c r="C4" s="1302"/>
      <c r="D4" s="31"/>
      <c r="E4" s="1316"/>
      <c r="F4" s="1316"/>
      <c r="G4" s="1312"/>
      <c r="H4" s="1312"/>
      <c r="I4" s="1316"/>
      <c r="J4" s="1316"/>
      <c r="K4" s="1316"/>
      <c r="L4" s="1316"/>
      <c r="M4" s="1312"/>
      <c r="N4" s="1316"/>
    </row>
    <row r="5" spans="1:29" s="33" customFormat="1" ht="15" hidden="1" customHeight="1">
      <c r="A5" s="1296" t="s">
        <v>365</v>
      </c>
      <c r="B5" s="1296"/>
      <c r="C5" s="1296"/>
      <c r="D5" s="602"/>
      <c r="E5" s="922"/>
      <c r="F5" s="920">
        <v>13884.21580122613</v>
      </c>
      <c r="G5" s="921">
        <v>100</v>
      </c>
      <c r="H5" s="921">
        <v>0.42139491149390423</v>
      </c>
      <c r="I5" s="921">
        <v>9.2319447887310453</v>
      </c>
      <c r="J5" s="921">
        <v>48.154577819596966</v>
      </c>
      <c r="K5" s="921">
        <v>16.944115449687914</v>
      </c>
      <c r="L5" s="921">
        <v>1.8360131495763587</v>
      </c>
      <c r="M5" s="921">
        <v>20.199192908265708</v>
      </c>
      <c r="N5" s="921">
        <v>3.2127609726487596</v>
      </c>
      <c r="P5" s="923"/>
      <c r="Q5" s="923"/>
      <c r="R5" s="923"/>
    </row>
    <row r="6" spans="1:29" s="33" customFormat="1" ht="15" hidden="1" customHeight="1">
      <c r="A6" s="1296" t="s">
        <v>979</v>
      </c>
      <c r="B6" s="1296"/>
      <c r="C6" s="1296"/>
      <c r="D6" s="32"/>
      <c r="E6" s="940"/>
      <c r="F6" s="876">
        <v>0</v>
      </c>
      <c r="G6" s="876">
        <v>0</v>
      </c>
      <c r="H6" s="876">
        <v>0</v>
      </c>
      <c r="I6" s="876">
        <v>0</v>
      </c>
      <c r="J6" s="876">
        <v>0</v>
      </c>
      <c r="K6" s="876">
        <v>0</v>
      </c>
      <c r="L6" s="876">
        <v>0</v>
      </c>
      <c r="M6" s="876">
        <v>0</v>
      </c>
      <c r="N6" s="876">
        <v>0</v>
      </c>
      <c r="O6" s="821"/>
      <c r="P6" s="821"/>
      <c r="Q6" s="821"/>
      <c r="R6" s="821"/>
      <c r="S6" s="821"/>
      <c r="T6" s="821"/>
      <c r="U6" s="821"/>
      <c r="V6" s="821"/>
    </row>
    <row r="7" spans="1:29" s="33" customFormat="1" ht="15" customHeight="1">
      <c r="A7" s="1296" t="s">
        <v>1022</v>
      </c>
      <c r="B7" s="1296"/>
      <c r="C7" s="1296"/>
      <c r="D7" s="32"/>
      <c r="E7" s="940"/>
      <c r="F7" s="941">
        <v>14412</v>
      </c>
      <c r="G7" s="921">
        <v>100</v>
      </c>
      <c r="H7" s="921">
        <v>0.79311397306039078</v>
      </c>
      <c r="I7" s="921">
        <v>5.467131714784653</v>
      </c>
      <c r="J7" s="921">
        <v>36.543936974220109</v>
      </c>
      <c r="K7" s="921">
        <v>25.908524580211484</v>
      </c>
      <c r="L7" s="921">
        <v>7.0296880287348058</v>
      </c>
      <c r="M7" s="921">
        <v>18.601791617152781</v>
      </c>
      <c r="N7" s="921">
        <v>5.6558131118357338</v>
      </c>
      <c r="P7" s="923"/>
      <c r="Q7" s="923"/>
      <c r="R7" s="923"/>
    </row>
    <row r="8" spans="1:29" s="33" customFormat="1" ht="15" customHeight="1">
      <c r="A8" s="1296" t="s">
        <v>981</v>
      </c>
      <c r="B8" s="1296"/>
      <c r="C8" s="1296"/>
      <c r="D8" s="32"/>
      <c r="E8" s="940"/>
      <c r="F8" s="941">
        <v>14563.000000000737</v>
      </c>
      <c r="G8" s="921">
        <v>100</v>
      </c>
      <c r="H8" s="921">
        <v>0.68886261442818275</v>
      </c>
      <c r="I8" s="921">
        <v>7.5747378733465718</v>
      </c>
      <c r="J8" s="921">
        <v>42.111673630063088</v>
      </c>
      <c r="K8" s="921">
        <v>21.508866805823029</v>
      </c>
      <c r="L8" s="921">
        <v>3.8860622450915487</v>
      </c>
      <c r="M8" s="921">
        <v>19.541989972345259</v>
      </c>
      <c r="N8" s="921">
        <v>4.6878068589019719</v>
      </c>
      <c r="P8" s="923"/>
      <c r="Q8" s="923"/>
      <c r="R8" s="923"/>
    </row>
    <row r="9" spans="1:29" s="33" customFormat="1" ht="15" customHeight="1">
      <c r="A9" s="1296" t="s">
        <v>982</v>
      </c>
      <c r="B9" s="1296"/>
      <c r="C9" s="1296"/>
      <c r="D9" s="32"/>
      <c r="E9" s="940"/>
      <c r="F9" s="941">
        <v>14821.000000244734</v>
      </c>
      <c r="G9" s="921">
        <v>100</v>
      </c>
      <c r="H9" s="921">
        <v>6.1513673860831487E-2</v>
      </c>
      <c r="I9" s="921">
        <v>3.6468208598314065</v>
      </c>
      <c r="J9" s="921">
        <v>41.704020987694257</v>
      </c>
      <c r="K9" s="921">
        <v>26.52244233475222</v>
      </c>
      <c r="L9" s="921">
        <v>6.5810995211255232</v>
      </c>
      <c r="M9" s="921">
        <v>17.683077194085957</v>
      </c>
      <c r="N9" s="921">
        <v>3.801025428649849</v>
      </c>
      <c r="P9" s="923"/>
      <c r="Q9" s="923"/>
      <c r="R9" s="923"/>
    </row>
    <row r="10" spans="1:29" s="33" customFormat="1" ht="18.75" customHeight="1">
      <c r="A10" s="1296" t="s">
        <v>983</v>
      </c>
      <c r="B10" s="1296"/>
      <c r="C10" s="1296"/>
      <c r="D10" s="602"/>
      <c r="E10" s="922"/>
      <c r="F10" s="920">
        <v>14935.000010349095</v>
      </c>
      <c r="G10" s="921">
        <v>100</v>
      </c>
      <c r="H10" s="921">
        <v>0.13723118632652723</v>
      </c>
      <c r="I10" s="921">
        <v>3.3277568146116083</v>
      </c>
      <c r="J10" s="921">
        <v>33.662193205324549</v>
      </c>
      <c r="K10" s="921">
        <v>35.166208469259992</v>
      </c>
      <c r="L10" s="921">
        <v>7.4642329014216759</v>
      </c>
      <c r="M10" s="921">
        <v>15.900082261093575</v>
      </c>
      <c r="N10" s="921">
        <v>4.3422951619621628</v>
      </c>
      <c r="P10" s="923"/>
      <c r="Q10" s="923"/>
      <c r="R10" s="923"/>
      <c r="S10" s="923"/>
      <c r="T10" s="923"/>
      <c r="U10" s="923"/>
      <c r="V10" s="923"/>
      <c r="W10" s="923"/>
      <c r="X10" s="923"/>
      <c r="Y10" s="923"/>
      <c r="Z10" s="923"/>
      <c r="AA10" s="923"/>
      <c r="AB10" s="923"/>
      <c r="AC10" s="923"/>
    </row>
    <row r="11" spans="1:29" s="33" customFormat="1" ht="15">
      <c r="A11" s="1296" t="s">
        <v>1158</v>
      </c>
      <c r="B11" s="1296"/>
      <c r="C11" s="1296"/>
      <c r="D11" s="32"/>
      <c r="E11" s="940"/>
      <c r="F11" s="920">
        <v>15829.000000031147</v>
      </c>
      <c r="G11" s="921">
        <v>100</v>
      </c>
      <c r="H11" s="921">
        <v>0.7663540300884939</v>
      </c>
      <c r="I11" s="921">
        <v>3.611075909942338</v>
      </c>
      <c r="J11" s="921">
        <v>37.907836248418519</v>
      </c>
      <c r="K11" s="921">
        <v>26.660031755504761</v>
      </c>
      <c r="L11" s="921">
        <v>6.9586957648835472</v>
      </c>
      <c r="M11" s="921">
        <v>17.965887514358876</v>
      </c>
      <c r="N11" s="921">
        <v>6.1301187768039309</v>
      </c>
      <c r="P11" s="923"/>
      <c r="Q11" s="923"/>
      <c r="R11" s="923"/>
      <c r="S11" s="923"/>
      <c r="T11" s="923"/>
      <c r="U11" s="923"/>
      <c r="V11" s="923"/>
      <c r="W11" s="923"/>
      <c r="X11" s="923"/>
      <c r="Y11" s="923"/>
      <c r="Z11" s="923"/>
      <c r="AA11" s="923"/>
      <c r="AB11" s="923"/>
      <c r="AC11" s="923"/>
    </row>
    <row r="12" spans="1:29" ht="15.6" customHeight="1">
      <c r="A12" s="1296" t="s">
        <v>17</v>
      </c>
      <c r="B12" s="1296"/>
      <c r="C12" s="1296"/>
      <c r="D12" s="32"/>
      <c r="E12" s="623"/>
      <c r="F12" s="939"/>
      <c r="G12" s="921"/>
      <c r="H12" s="921"/>
      <c r="I12" s="921"/>
      <c r="J12" s="921"/>
      <c r="K12" s="921"/>
      <c r="L12" s="921"/>
      <c r="M12" s="921"/>
      <c r="N12" s="928"/>
      <c r="O12" s="50"/>
      <c r="P12" s="50"/>
    </row>
    <row r="13" spans="1:29" ht="15.6" customHeight="1">
      <c r="A13" s="34"/>
      <c r="B13" s="595" t="s">
        <v>301</v>
      </c>
      <c r="C13" s="34"/>
      <c r="D13" s="594"/>
      <c r="E13" s="633">
        <f t="shared" ref="E13:E18" si="0">O13/N13*100</f>
        <v>0</v>
      </c>
      <c r="F13" s="942">
        <v>12845.949616567606</v>
      </c>
      <c r="G13" s="928">
        <v>100</v>
      </c>
      <c r="H13" s="928">
        <v>0.71808090089993726</v>
      </c>
      <c r="I13" s="928">
        <v>3.1033489893408031</v>
      </c>
      <c r="J13" s="928">
        <v>37.135711732220791</v>
      </c>
      <c r="K13" s="928">
        <v>26.560263626317354</v>
      </c>
      <c r="L13" s="928">
        <v>7.5972330262665313</v>
      </c>
      <c r="M13" s="928">
        <v>18.477122610338039</v>
      </c>
      <c r="N13" s="928">
        <v>6.4082391146168343</v>
      </c>
      <c r="O13" s="431"/>
      <c r="P13" s="431"/>
    </row>
    <row r="14" spans="1:29" ht="15.6" customHeight="1">
      <c r="A14" s="34"/>
      <c r="B14" s="595" t="s">
        <v>850</v>
      </c>
      <c r="C14" s="34"/>
      <c r="D14" s="594"/>
      <c r="E14" s="633">
        <f t="shared" si="0"/>
        <v>0</v>
      </c>
      <c r="F14" s="942">
        <v>1737.1150566605829</v>
      </c>
      <c r="G14" s="928">
        <v>100</v>
      </c>
      <c r="H14" s="928">
        <v>1.0947124123212835</v>
      </c>
      <c r="I14" s="928">
        <v>5.3641347459786317</v>
      </c>
      <c r="J14" s="928">
        <v>42.796453591256977</v>
      </c>
      <c r="K14" s="928">
        <v>25.571900242936486</v>
      </c>
      <c r="L14" s="928">
        <v>4.0199140019336479</v>
      </c>
      <c r="M14" s="928">
        <v>15.357829808379227</v>
      </c>
      <c r="N14" s="928">
        <v>5.7950551971938209</v>
      </c>
      <c r="O14" s="431"/>
      <c r="P14" s="431"/>
    </row>
    <row r="15" spans="1:29" ht="15.6" customHeight="1">
      <c r="A15" s="34"/>
      <c r="B15" s="595" t="s">
        <v>851</v>
      </c>
      <c r="C15" s="34"/>
      <c r="D15" s="594"/>
      <c r="E15" s="633">
        <f t="shared" si="0"/>
        <v>0</v>
      </c>
      <c r="F15" s="942">
        <v>970.77547489825895</v>
      </c>
      <c r="G15" s="928">
        <v>100</v>
      </c>
      <c r="H15" s="928">
        <v>0.6227448778734318</v>
      </c>
      <c r="I15" s="928">
        <v>6.3906496473383392</v>
      </c>
      <c r="J15" s="928">
        <v>38.690813836455781</v>
      </c>
      <c r="K15" s="928">
        <v>29.334109338780674</v>
      </c>
      <c r="L15" s="928">
        <v>4.418257589056509</v>
      </c>
      <c r="M15" s="928">
        <v>16.580556072808129</v>
      </c>
      <c r="N15" s="928">
        <v>3.9628686376871309</v>
      </c>
      <c r="O15" s="431"/>
      <c r="P15" s="431"/>
    </row>
    <row r="16" spans="1:29" ht="15.6" customHeight="1">
      <c r="A16" s="34"/>
      <c r="B16" s="595" t="s">
        <v>852</v>
      </c>
      <c r="C16" s="34"/>
      <c r="D16" s="594"/>
      <c r="E16" s="633">
        <f t="shared" si="0"/>
        <v>0</v>
      </c>
      <c r="F16" s="942">
        <v>175.54517362462482</v>
      </c>
      <c r="G16" s="928">
        <v>100</v>
      </c>
      <c r="H16" s="928">
        <v>1.7089618233623549</v>
      </c>
      <c r="I16" s="928">
        <v>5.538464084873338</v>
      </c>
      <c r="J16" s="928">
        <v>38.150869490134717</v>
      </c>
      <c r="K16" s="928">
        <v>30.378225670089236</v>
      </c>
      <c r="L16" s="928">
        <v>6.1712510288258953</v>
      </c>
      <c r="M16" s="928">
        <v>14.634304255989761</v>
      </c>
      <c r="N16" s="928">
        <v>3.4179236467247098</v>
      </c>
      <c r="O16" s="431"/>
      <c r="P16" s="431"/>
    </row>
    <row r="17" spans="1:16" ht="15.6" customHeight="1">
      <c r="A17" s="34"/>
      <c r="B17" s="595" t="s">
        <v>853</v>
      </c>
      <c r="C17" s="34"/>
      <c r="D17" s="594"/>
      <c r="E17" s="633">
        <f t="shared" si="0"/>
        <v>0</v>
      </c>
      <c r="F17" s="942">
        <v>72.614678280091908</v>
      </c>
      <c r="G17" s="928">
        <v>100</v>
      </c>
      <c r="H17" s="928">
        <v>1.3771320395344377</v>
      </c>
      <c r="I17" s="928">
        <v>9.6399242767410627</v>
      </c>
      <c r="J17" s="928">
        <v>39.936829146498695</v>
      </c>
      <c r="K17" s="928">
        <v>32.760821991787424</v>
      </c>
      <c r="L17" s="928">
        <v>1.3771320395344377</v>
      </c>
      <c r="M17" s="928">
        <v>13.531028466369523</v>
      </c>
      <c r="N17" s="928">
        <v>1.3771320395344377</v>
      </c>
      <c r="O17" s="431"/>
      <c r="P17" s="431"/>
    </row>
    <row r="18" spans="1:16" ht="15.6" customHeight="1">
      <c r="A18" s="34"/>
      <c r="B18" s="595" t="s">
        <v>306</v>
      </c>
      <c r="C18" s="34"/>
      <c r="D18" s="594"/>
      <c r="E18" s="633">
        <f t="shared" si="0"/>
        <v>0</v>
      </c>
      <c r="F18" s="942">
        <v>27</v>
      </c>
      <c r="G18" s="928">
        <v>100</v>
      </c>
      <c r="H18" s="928">
        <v>0</v>
      </c>
      <c r="I18" s="928">
        <v>3.7037037037037033</v>
      </c>
      <c r="J18" s="928">
        <v>55.555555555555557</v>
      </c>
      <c r="K18" s="928">
        <v>7.4074074074074066</v>
      </c>
      <c r="L18" s="928">
        <v>3.7037037037037033</v>
      </c>
      <c r="M18" s="928">
        <v>25.925925925925924</v>
      </c>
      <c r="N18" s="928">
        <v>3.7037037037037033</v>
      </c>
      <c r="O18" s="431"/>
      <c r="P18" s="431"/>
    </row>
    <row r="19" spans="1:16" ht="15.6" customHeight="1">
      <c r="A19" s="1100" t="s">
        <v>18</v>
      </c>
      <c r="B19" s="1100"/>
      <c r="C19" s="1100"/>
      <c r="D19" s="2"/>
      <c r="E19" s="633"/>
      <c r="F19" s="943"/>
      <c r="G19" s="928"/>
      <c r="H19" s="928"/>
      <c r="I19" s="928"/>
      <c r="J19" s="928"/>
      <c r="K19" s="928"/>
      <c r="L19" s="928"/>
      <c r="M19" s="928"/>
      <c r="N19" s="928"/>
      <c r="O19" s="431"/>
      <c r="P19" s="431"/>
    </row>
    <row r="20" spans="1:16" ht="15.6" customHeight="1">
      <c r="A20" s="98"/>
      <c r="B20" s="62" t="s">
        <v>487</v>
      </c>
      <c r="C20" s="98"/>
      <c r="D20" s="46"/>
      <c r="E20" s="633">
        <f t="shared" ref="E20:E29" si="1">O20/N20*100</f>
        <v>0</v>
      </c>
      <c r="F20" s="942">
        <v>6615.7766720153131</v>
      </c>
      <c r="G20" s="928">
        <v>100</v>
      </c>
      <c r="H20" s="928">
        <v>0.60266799447470198</v>
      </c>
      <c r="I20" s="928">
        <v>3.2839965117782199</v>
      </c>
      <c r="J20" s="928">
        <v>35.943248576588225</v>
      </c>
      <c r="K20" s="928">
        <v>28.071028771397298</v>
      </c>
      <c r="L20" s="928">
        <v>8.8341002063721277</v>
      </c>
      <c r="M20" s="928">
        <v>15.732138765773001</v>
      </c>
      <c r="N20" s="928">
        <v>7.5328191736166339</v>
      </c>
      <c r="O20" s="431"/>
      <c r="P20" s="431"/>
    </row>
    <row r="21" spans="1:16" ht="15.6" customHeight="1">
      <c r="A21" s="98"/>
      <c r="B21" s="62" t="s">
        <v>488</v>
      </c>
      <c r="C21" s="98"/>
      <c r="D21" s="46"/>
      <c r="E21" s="633">
        <f t="shared" si="1"/>
        <v>0</v>
      </c>
      <c r="F21" s="942">
        <v>2141.5674691384211</v>
      </c>
      <c r="G21" s="928">
        <v>100</v>
      </c>
      <c r="H21" s="928">
        <v>1.4876370000727228</v>
      </c>
      <c r="I21" s="928">
        <v>1.5277251923343278</v>
      </c>
      <c r="J21" s="928">
        <v>39.587303460438328</v>
      </c>
      <c r="K21" s="928">
        <v>25.978295333725317</v>
      </c>
      <c r="L21" s="928">
        <v>6.7984042534620386</v>
      </c>
      <c r="M21" s="928">
        <v>18.708720489445042</v>
      </c>
      <c r="N21" s="928">
        <v>5.9119142705222361</v>
      </c>
      <c r="O21" s="431"/>
      <c r="P21" s="431"/>
    </row>
    <row r="22" spans="1:16" ht="15.6" customHeight="1">
      <c r="A22" s="42"/>
      <c r="B22" s="62" t="s">
        <v>489</v>
      </c>
      <c r="C22" s="42"/>
      <c r="D22" s="46"/>
      <c r="E22" s="633">
        <f t="shared" si="1"/>
        <v>0</v>
      </c>
      <c r="F22" s="942">
        <v>2651.1796011113788</v>
      </c>
      <c r="G22" s="928">
        <v>100</v>
      </c>
      <c r="H22" s="928">
        <v>0.77378356738325149</v>
      </c>
      <c r="I22" s="928">
        <v>5.2105372775040379</v>
      </c>
      <c r="J22" s="928">
        <v>36.078411395276667</v>
      </c>
      <c r="K22" s="928">
        <v>28.312428293518082</v>
      </c>
      <c r="L22" s="928">
        <v>7.104855702538682</v>
      </c>
      <c r="M22" s="928">
        <v>19.760426580009725</v>
      </c>
      <c r="N22" s="928">
        <v>2.7595571837693855</v>
      </c>
      <c r="O22" s="431"/>
      <c r="P22" s="431"/>
    </row>
    <row r="23" spans="1:16" ht="15.6" customHeight="1">
      <c r="A23" s="42"/>
      <c r="B23" s="62" t="s">
        <v>490</v>
      </c>
      <c r="C23" s="42"/>
      <c r="D23" s="46"/>
      <c r="E23" s="633">
        <f t="shared" si="1"/>
        <v>0</v>
      </c>
      <c r="F23" s="942">
        <v>2453.1537645300705</v>
      </c>
      <c r="G23" s="928">
        <v>100</v>
      </c>
      <c r="H23" s="928">
        <v>0.54475331130318783</v>
      </c>
      <c r="I23" s="928">
        <v>2.0841999378484841</v>
      </c>
      <c r="J23" s="928">
        <v>40.539500257600999</v>
      </c>
      <c r="K23" s="928">
        <v>24.471246400897805</v>
      </c>
      <c r="L23" s="928">
        <v>4.8946428153929977</v>
      </c>
      <c r="M23" s="928">
        <v>21.736268454657569</v>
      </c>
      <c r="N23" s="928">
        <v>5.7293888222987102</v>
      </c>
      <c r="O23" s="431"/>
      <c r="P23" s="431"/>
    </row>
    <row r="24" spans="1:16" ht="15.6" customHeight="1">
      <c r="A24" s="42"/>
      <c r="B24" s="62" t="s">
        <v>491</v>
      </c>
      <c r="C24" s="42"/>
      <c r="D24" s="46"/>
      <c r="E24" s="633">
        <f t="shared" si="1"/>
        <v>0</v>
      </c>
      <c r="F24" s="942">
        <v>1061.5276158437853</v>
      </c>
      <c r="G24" s="928">
        <v>100</v>
      </c>
      <c r="H24" s="928">
        <v>0.38109743780568028</v>
      </c>
      <c r="I24" s="928">
        <v>7.4504876416823196</v>
      </c>
      <c r="J24" s="928">
        <v>42.203267515893309</v>
      </c>
      <c r="K24" s="928">
        <v>21.917060286787748</v>
      </c>
      <c r="L24" s="928">
        <v>2.8661091542560015</v>
      </c>
      <c r="M24" s="928">
        <v>17.663247430871614</v>
      </c>
      <c r="N24" s="928">
        <v>7.5187305327032838</v>
      </c>
      <c r="O24" s="431"/>
      <c r="P24" s="431"/>
    </row>
    <row r="25" spans="1:16" ht="15.6" customHeight="1">
      <c r="A25" s="42"/>
      <c r="B25" s="62" t="s">
        <v>492</v>
      </c>
      <c r="C25" s="42"/>
      <c r="D25" s="46"/>
      <c r="E25" s="633">
        <f t="shared" si="1"/>
        <v>0</v>
      </c>
      <c r="F25" s="942">
        <v>671.55977677225655</v>
      </c>
      <c r="G25" s="928">
        <v>100</v>
      </c>
      <c r="H25" s="928">
        <v>1.437366875116233</v>
      </c>
      <c r="I25" s="928">
        <v>6.1632912885115703</v>
      </c>
      <c r="J25" s="928">
        <v>40.448536579727651</v>
      </c>
      <c r="K25" s="928">
        <v>25.52325510796453</v>
      </c>
      <c r="L25" s="928">
        <v>3.2404747520247912</v>
      </c>
      <c r="M25" s="928">
        <v>17.32570713142675</v>
      </c>
      <c r="N25" s="928">
        <v>5.8613682652284105</v>
      </c>
      <c r="O25" s="431"/>
      <c r="P25" s="431"/>
    </row>
    <row r="26" spans="1:16" ht="15.6" customHeight="1">
      <c r="A26" s="42"/>
      <c r="B26" s="62" t="s">
        <v>493</v>
      </c>
      <c r="C26" s="42"/>
      <c r="D26" s="46"/>
      <c r="E26" s="633">
        <f t="shared" si="1"/>
        <v>0</v>
      </c>
      <c r="F26" s="942">
        <v>120.66263685177299</v>
      </c>
      <c r="G26" s="928">
        <v>100</v>
      </c>
      <c r="H26" s="928">
        <v>0</v>
      </c>
      <c r="I26" s="928">
        <v>2.4862708774426379</v>
      </c>
      <c r="J26" s="928">
        <v>45.787991320372214</v>
      </c>
      <c r="K26" s="928">
        <v>20.360025199189764</v>
      </c>
      <c r="L26" s="928">
        <v>7.3206864724952911</v>
      </c>
      <c r="M26" s="928">
        <v>16.182735319965268</v>
      </c>
      <c r="N26" s="928">
        <v>7.8622908105348195</v>
      </c>
      <c r="O26" s="431"/>
      <c r="P26" s="431"/>
    </row>
    <row r="27" spans="1:16" ht="15.6" customHeight="1">
      <c r="A27" s="42"/>
      <c r="B27" s="62" t="s">
        <v>494</v>
      </c>
      <c r="C27" s="42"/>
      <c r="D27" s="46"/>
      <c r="E27" s="633">
        <f t="shared" si="1"/>
        <v>0</v>
      </c>
      <c r="F27" s="942">
        <v>56.70289855078353</v>
      </c>
      <c r="G27" s="928">
        <v>100</v>
      </c>
      <c r="H27" s="928">
        <v>1.7635782747585518</v>
      </c>
      <c r="I27" s="928">
        <v>12.11501597447832</v>
      </c>
      <c r="J27" s="928">
        <v>43.795527156557881</v>
      </c>
      <c r="K27" s="928">
        <v>24.690095846619727</v>
      </c>
      <c r="L27" s="928">
        <v>1.7635782747585518</v>
      </c>
      <c r="M27" s="928">
        <v>14.108626198068414</v>
      </c>
      <c r="N27" s="928">
        <v>1.7635782747585518</v>
      </c>
      <c r="O27" s="431"/>
      <c r="P27" s="431"/>
    </row>
    <row r="28" spans="1:16" ht="15.6" customHeight="1">
      <c r="A28" s="42"/>
      <c r="B28" s="62" t="s">
        <v>495</v>
      </c>
      <c r="C28" s="42"/>
      <c r="D28" s="46"/>
      <c r="E28" s="633">
        <f t="shared" si="1"/>
        <v>0</v>
      </c>
      <c r="F28" s="942">
        <v>45.869565217419662</v>
      </c>
      <c r="G28" s="928">
        <v>100</v>
      </c>
      <c r="H28" s="928">
        <v>2.1800947867285099</v>
      </c>
      <c r="I28" s="928">
        <v>4.3601895734570197</v>
      </c>
      <c r="J28" s="928">
        <v>39.241706161113186</v>
      </c>
      <c r="K28" s="928">
        <v>23.98104265401361</v>
      </c>
      <c r="L28" s="928">
        <v>0</v>
      </c>
      <c r="M28" s="928">
        <v>28.056872037959163</v>
      </c>
      <c r="N28" s="928">
        <v>2.1800947867285099</v>
      </c>
      <c r="O28" s="431"/>
      <c r="P28" s="431"/>
    </row>
    <row r="29" spans="1:16" ht="15.6" customHeight="1">
      <c r="A29" s="42"/>
      <c r="B29" s="62" t="s">
        <v>432</v>
      </c>
      <c r="C29" s="42"/>
      <c r="D29" s="46"/>
      <c r="E29" s="633">
        <f t="shared" si="1"/>
        <v>0</v>
      </c>
      <c r="F29" s="942">
        <v>11</v>
      </c>
      <c r="G29" s="928">
        <v>100</v>
      </c>
      <c r="H29" s="928">
        <v>0</v>
      </c>
      <c r="I29" s="928">
        <v>0</v>
      </c>
      <c r="J29" s="928">
        <v>54.54545454545454</v>
      </c>
      <c r="K29" s="928">
        <v>18.181818181818183</v>
      </c>
      <c r="L29" s="928">
        <v>9.0909090909090917</v>
      </c>
      <c r="M29" s="928">
        <v>9.0909090909090917</v>
      </c>
      <c r="N29" s="928">
        <v>9.0909090909090917</v>
      </c>
      <c r="O29" s="431"/>
      <c r="P29" s="431"/>
    </row>
    <row r="30" spans="1:16" ht="15.6" customHeight="1">
      <c r="A30" s="1100" t="s">
        <v>19</v>
      </c>
      <c r="B30" s="1100"/>
      <c r="C30" s="1100"/>
      <c r="D30" s="46"/>
      <c r="E30" s="633"/>
      <c r="F30" s="943"/>
      <c r="G30" s="928"/>
      <c r="H30" s="928"/>
      <c r="I30" s="928"/>
      <c r="J30" s="928"/>
      <c r="K30" s="928"/>
      <c r="L30" s="928"/>
      <c r="M30" s="928"/>
      <c r="N30" s="928"/>
      <c r="O30" s="431"/>
      <c r="P30" s="431"/>
    </row>
    <row r="31" spans="1:16" ht="15.6" customHeight="1">
      <c r="A31" s="42"/>
      <c r="B31" s="62" t="s">
        <v>487</v>
      </c>
      <c r="C31" s="42"/>
      <c r="D31" s="46"/>
      <c r="E31" s="633">
        <f t="shared" ref="E31:E40" si="2">O31/N31*100</f>
        <v>0</v>
      </c>
      <c r="F31" s="942">
        <v>6574.2200789901917</v>
      </c>
      <c r="G31" s="928">
        <v>100</v>
      </c>
      <c r="H31" s="928">
        <v>0.8250079036572463</v>
      </c>
      <c r="I31" s="928">
        <v>2.695851473672545</v>
      </c>
      <c r="J31" s="928">
        <v>35.427272494803717</v>
      </c>
      <c r="K31" s="928">
        <v>28.219931307434891</v>
      </c>
      <c r="L31" s="928">
        <v>8.9485486452180929</v>
      </c>
      <c r="M31" s="928">
        <v>16.150680757343963</v>
      </c>
      <c r="N31" s="928">
        <v>7.7327074178697597</v>
      </c>
      <c r="O31" s="431"/>
      <c r="P31" s="431"/>
    </row>
    <row r="32" spans="1:16" ht="15.6" customHeight="1">
      <c r="A32" s="42"/>
      <c r="B32" s="62" t="s">
        <v>488</v>
      </c>
      <c r="C32" s="42"/>
      <c r="D32" s="46"/>
      <c r="E32" s="633">
        <f t="shared" si="2"/>
        <v>0</v>
      </c>
      <c r="F32" s="942">
        <v>2135.9530698916478</v>
      </c>
      <c r="G32" s="928">
        <v>100</v>
      </c>
      <c r="H32" s="928">
        <v>0.81893575433193455</v>
      </c>
      <c r="I32" s="928">
        <v>3.4058768901060805</v>
      </c>
      <c r="J32" s="928">
        <v>39.761436408603537</v>
      </c>
      <c r="K32" s="928">
        <v>25.792147203625436</v>
      </c>
      <c r="L32" s="928">
        <v>7.6889223652477732</v>
      </c>
      <c r="M32" s="928">
        <v>17.589606941606174</v>
      </c>
      <c r="N32" s="928">
        <v>4.9430744364790673</v>
      </c>
      <c r="O32" s="431"/>
      <c r="P32" s="431"/>
    </row>
    <row r="33" spans="1:16" ht="15.6" customHeight="1">
      <c r="A33" s="42"/>
      <c r="B33" s="62" t="s">
        <v>489</v>
      </c>
      <c r="C33" s="42"/>
      <c r="D33" s="46"/>
      <c r="E33" s="633">
        <f t="shared" si="2"/>
        <v>0</v>
      </c>
      <c r="F33" s="942">
        <v>2675.7665895251484</v>
      </c>
      <c r="G33" s="928">
        <v>100</v>
      </c>
      <c r="H33" s="928">
        <v>0.76667345259203812</v>
      </c>
      <c r="I33" s="928">
        <v>5.0090165122570847</v>
      </c>
      <c r="J33" s="928">
        <v>37.611822026028953</v>
      </c>
      <c r="K33" s="928">
        <v>27.889758094711357</v>
      </c>
      <c r="L33" s="928">
        <v>6.1763574675520259</v>
      </c>
      <c r="M33" s="928">
        <v>18.806107806453415</v>
      </c>
      <c r="N33" s="928">
        <v>3.7402646404050022</v>
      </c>
      <c r="O33" s="431"/>
      <c r="P33" s="431"/>
    </row>
    <row r="34" spans="1:16" ht="15.6" customHeight="1">
      <c r="A34" s="98"/>
      <c r="B34" s="62" t="s">
        <v>490</v>
      </c>
      <c r="C34" s="98"/>
      <c r="D34" s="46"/>
      <c r="E34" s="633">
        <f t="shared" si="2"/>
        <v>0</v>
      </c>
      <c r="F34" s="942">
        <v>2480.5172551071005</v>
      </c>
      <c r="G34" s="928">
        <v>100</v>
      </c>
      <c r="H34" s="928">
        <v>0.53874393883461891</v>
      </c>
      <c r="I34" s="928">
        <v>2.5036462287209131</v>
      </c>
      <c r="J34" s="928">
        <v>39.76724515925104</v>
      </c>
      <c r="K34" s="928">
        <v>24.289409699992991</v>
      </c>
      <c r="L34" s="928">
        <v>4.9095339874555766</v>
      </c>
      <c r="M34" s="928">
        <v>22.675003536849953</v>
      </c>
      <c r="N34" s="928">
        <v>5.3164174488946658</v>
      </c>
      <c r="O34" s="431"/>
      <c r="P34" s="431"/>
    </row>
    <row r="35" spans="1:16" ht="15.6" customHeight="1">
      <c r="A35" s="98"/>
      <c r="B35" s="62" t="s">
        <v>491</v>
      </c>
      <c r="C35" s="98"/>
      <c r="D35" s="46"/>
      <c r="E35" s="633">
        <f t="shared" si="2"/>
        <v>0</v>
      </c>
      <c r="F35" s="942">
        <v>1055.0919074403141</v>
      </c>
      <c r="G35" s="928">
        <v>100</v>
      </c>
      <c r="H35" s="928">
        <v>0.47820047808165073</v>
      </c>
      <c r="I35" s="928">
        <v>7.2673756905475884</v>
      </c>
      <c r="J35" s="928">
        <v>42.089336487352824</v>
      </c>
      <c r="K35" s="928">
        <v>21.812430053692704</v>
      </c>
      <c r="L35" s="928">
        <v>3.0649227945328708</v>
      </c>
      <c r="M35" s="928">
        <v>17.451545086545469</v>
      </c>
      <c r="N35" s="928">
        <v>7.8361894092469022</v>
      </c>
      <c r="O35" s="431"/>
      <c r="P35" s="431"/>
    </row>
    <row r="36" spans="1:16" ht="15.6" customHeight="1">
      <c r="A36" s="98"/>
      <c r="B36" s="62" t="s">
        <v>492</v>
      </c>
      <c r="C36" s="98"/>
      <c r="D36" s="46"/>
      <c r="E36" s="633">
        <f t="shared" si="2"/>
        <v>0</v>
      </c>
      <c r="F36" s="942">
        <v>677.49011464285923</v>
      </c>
      <c r="G36" s="928">
        <v>100</v>
      </c>
      <c r="H36" s="928">
        <v>1.2771814069184271</v>
      </c>
      <c r="I36" s="928">
        <v>5.5997923914073153</v>
      </c>
      <c r="J36" s="928">
        <v>42.521278232350575</v>
      </c>
      <c r="K36" s="928">
        <v>26.945516596555162</v>
      </c>
      <c r="L36" s="928">
        <v>2.9144431935231734</v>
      </c>
      <c r="M36" s="928">
        <v>16.719487884806298</v>
      </c>
      <c r="N36" s="928">
        <v>4.0223002944390016</v>
      </c>
      <c r="O36" s="431"/>
      <c r="P36" s="431"/>
    </row>
    <row r="37" spans="1:16" ht="15.6" customHeight="1">
      <c r="A37" s="98"/>
      <c r="B37" s="62" t="s">
        <v>493</v>
      </c>
      <c r="C37" s="98"/>
      <c r="D37" s="46"/>
      <c r="E37" s="633">
        <f t="shared" si="2"/>
        <v>0</v>
      </c>
      <c r="F37" s="942">
        <v>102.96353647854497</v>
      </c>
      <c r="G37" s="928">
        <v>100</v>
      </c>
      <c r="H37" s="928">
        <v>0</v>
      </c>
      <c r="I37" s="928">
        <v>0.97121761178859189</v>
      </c>
      <c r="J37" s="928">
        <v>41.130092396784121</v>
      </c>
      <c r="K37" s="928">
        <v>23.859847970691014</v>
      </c>
      <c r="L37" s="928">
        <v>4.8560880589429587</v>
      </c>
      <c r="M37" s="928">
        <v>21.751467689631792</v>
      </c>
      <c r="N37" s="928">
        <v>7.4312862721615263</v>
      </c>
      <c r="O37" s="431"/>
      <c r="P37" s="431"/>
    </row>
    <row r="38" spans="1:16" ht="15.6" customHeight="1">
      <c r="A38" s="98"/>
      <c r="B38" s="62" t="s">
        <v>494</v>
      </c>
      <c r="C38" s="98"/>
      <c r="D38" s="46"/>
      <c r="E38" s="633">
        <f t="shared" si="2"/>
        <v>0</v>
      </c>
      <c r="F38" s="942">
        <v>71.289173060656111</v>
      </c>
      <c r="G38" s="928">
        <v>100</v>
      </c>
      <c r="H38" s="928">
        <v>1.402737550552247</v>
      </c>
      <c r="I38" s="928">
        <v>11.038934636994417</v>
      </c>
      <c r="J38" s="928">
        <v>47.319013372005294</v>
      </c>
      <c r="K38" s="928">
        <v>16.832850606626966</v>
      </c>
      <c r="L38" s="928">
        <v>5.3771606104931085</v>
      </c>
      <c r="M38" s="928">
        <v>12.624637954970225</v>
      </c>
      <c r="N38" s="928">
        <v>5.4046652683577481</v>
      </c>
      <c r="O38" s="431"/>
      <c r="P38" s="431"/>
    </row>
    <row r="39" spans="1:16" ht="15.6" customHeight="1">
      <c r="A39" s="98"/>
      <c r="B39" s="62" t="s">
        <v>495</v>
      </c>
      <c r="C39" s="98"/>
      <c r="D39" s="46"/>
      <c r="E39" s="633">
        <f t="shared" si="2"/>
        <v>0</v>
      </c>
      <c r="F39" s="942">
        <v>41.869565217419662</v>
      </c>
      <c r="G39" s="928">
        <v>100</v>
      </c>
      <c r="H39" s="928">
        <v>2.3883696780876864</v>
      </c>
      <c r="I39" s="928">
        <v>4.7767393561753728</v>
      </c>
      <c r="J39" s="928">
        <v>38.213914849402983</v>
      </c>
      <c r="K39" s="928">
        <v>26.272066458964556</v>
      </c>
      <c r="L39" s="928">
        <v>0</v>
      </c>
      <c r="M39" s="928">
        <v>23.572170301194024</v>
      </c>
      <c r="N39" s="928">
        <v>4.7767393561753728</v>
      </c>
      <c r="O39" s="431"/>
      <c r="P39" s="431"/>
    </row>
    <row r="40" spans="1:16" ht="15.6" customHeight="1">
      <c r="A40" s="98"/>
      <c r="B40" s="62" t="s">
        <v>432</v>
      </c>
      <c r="C40" s="98"/>
      <c r="D40" s="46"/>
      <c r="E40" s="633">
        <f t="shared" si="2"/>
        <v>0</v>
      </c>
      <c r="F40" s="942">
        <v>13.838709677316732</v>
      </c>
      <c r="G40" s="928">
        <v>100</v>
      </c>
      <c r="H40" s="928">
        <v>0</v>
      </c>
      <c r="I40" s="928">
        <v>0</v>
      </c>
      <c r="J40" s="928">
        <v>36.13053613080406</v>
      </c>
      <c r="K40" s="928">
        <v>34.965034964552686</v>
      </c>
      <c r="L40" s="928">
        <v>7.2261072261608117</v>
      </c>
      <c r="M40" s="928">
        <v>14.452214452321623</v>
      </c>
      <c r="N40" s="928">
        <v>7.2261072261608117</v>
      </c>
      <c r="O40" s="431"/>
      <c r="P40" s="431"/>
    </row>
    <row r="41" spans="1:16" ht="15.6" customHeight="1">
      <c r="A41" s="1100" t="s">
        <v>20</v>
      </c>
      <c r="B41" s="1100"/>
      <c r="C41" s="1100"/>
      <c r="D41" s="2"/>
      <c r="E41" s="633"/>
      <c r="F41" s="943"/>
      <c r="G41" s="928"/>
      <c r="H41" s="928"/>
      <c r="I41" s="928"/>
      <c r="J41" s="928"/>
      <c r="K41" s="928"/>
      <c r="L41" s="928"/>
      <c r="M41" s="928"/>
      <c r="N41" s="928"/>
      <c r="O41" s="431"/>
      <c r="P41" s="431"/>
    </row>
    <row r="42" spans="1:16" ht="15.6" customHeight="1">
      <c r="A42" s="44"/>
      <c r="B42" s="62" t="s">
        <v>487</v>
      </c>
      <c r="C42" s="44"/>
      <c r="D42" s="180"/>
      <c r="E42" s="944">
        <f t="shared" ref="E42:E51" si="3">O42/N42*100</f>
        <v>0</v>
      </c>
      <c r="F42" s="942">
        <v>4586.7922913977345</v>
      </c>
      <c r="G42" s="928">
        <v>100</v>
      </c>
      <c r="H42" s="928">
        <v>2.1801728451393856E-2</v>
      </c>
      <c r="I42" s="928">
        <v>4.2426601389573273</v>
      </c>
      <c r="J42" s="928">
        <v>35.97568523333117</v>
      </c>
      <c r="K42" s="928">
        <v>26.459506380463132</v>
      </c>
      <c r="L42" s="928">
        <v>9.5910205480581965</v>
      </c>
      <c r="M42" s="928">
        <v>16.899575119043824</v>
      </c>
      <c r="N42" s="928">
        <v>6.8097508516951564</v>
      </c>
      <c r="O42" s="431"/>
      <c r="P42" s="431"/>
    </row>
    <row r="43" spans="1:16" ht="15.6" customHeight="1">
      <c r="A43" s="6"/>
      <c r="B43" s="62" t="s">
        <v>488</v>
      </c>
      <c r="C43" s="6"/>
      <c r="D43" s="2"/>
      <c r="E43" s="944">
        <f t="shared" si="3"/>
        <v>0</v>
      </c>
      <c r="F43" s="942">
        <v>2323.4405216039363</v>
      </c>
      <c r="G43" s="928">
        <v>100</v>
      </c>
      <c r="H43" s="928">
        <v>1.145986546245362</v>
      </c>
      <c r="I43" s="928">
        <v>3.2121485409114059</v>
      </c>
      <c r="J43" s="928">
        <v>41.382054592723776</v>
      </c>
      <c r="K43" s="928">
        <v>25.836528617634656</v>
      </c>
      <c r="L43" s="928">
        <v>7.4219073368904818</v>
      </c>
      <c r="M43" s="928">
        <v>15.312403469520492</v>
      </c>
      <c r="N43" s="928">
        <v>5.6889708960738306</v>
      </c>
      <c r="O43" s="431"/>
      <c r="P43" s="431"/>
    </row>
    <row r="44" spans="1:16" ht="15.6" customHeight="1">
      <c r="A44" s="98"/>
      <c r="B44" s="62" t="s">
        <v>489</v>
      </c>
      <c r="C44" s="98"/>
      <c r="D44" s="46"/>
      <c r="E44" s="944">
        <f t="shared" si="3"/>
        <v>0</v>
      </c>
      <c r="F44" s="942">
        <v>3003.6515899108663</v>
      </c>
      <c r="G44" s="928">
        <v>100</v>
      </c>
      <c r="H44" s="928">
        <v>0.85257854972993052</v>
      </c>
      <c r="I44" s="928">
        <v>2.0702444761137557</v>
      </c>
      <c r="J44" s="928">
        <v>33.897343284631489</v>
      </c>
      <c r="K44" s="928">
        <v>30.687225667314188</v>
      </c>
      <c r="L44" s="928">
        <v>5.0992965633995935</v>
      </c>
      <c r="M44" s="928">
        <v>19.965075971920125</v>
      </c>
      <c r="N44" s="928">
        <v>7.4282354868909035</v>
      </c>
      <c r="O44" s="431"/>
      <c r="P44" s="431"/>
    </row>
    <row r="45" spans="1:16" ht="15.6" customHeight="1">
      <c r="A45" s="98"/>
      <c r="B45" s="62" t="s">
        <v>490</v>
      </c>
      <c r="C45" s="98"/>
      <c r="D45" s="46"/>
      <c r="E45" s="944">
        <f t="shared" si="3"/>
        <v>0</v>
      </c>
      <c r="F45" s="942">
        <v>2478.1495044562962</v>
      </c>
      <c r="G45" s="928">
        <v>100</v>
      </c>
      <c r="H45" s="928">
        <v>1.595720086044462</v>
      </c>
      <c r="I45" s="928">
        <v>2.7122210729037861</v>
      </c>
      <c r="J45" s="928">
        <v>37.451538467778867</v>
      </c>
      <c r="K45" s="928">
        <v>24.671055376145521</v>
      </c>
      <c r="L45" s="928">
        <v>6.9481223383355397</v>
      </c>
      <c r="M45" s="928">
        <v>22.660082492176187</v>
      </c>
      <c r="N45" s="928">
        <v>3.9612601666154088</v>
      </c>
      <c r="O45" s="431"/>
      <c r="P45" s="431"/>
    </row>
    <row r="46" spans="1:16" ht="15.6" customHeight="1">
      <c r="A46" s="98"/>
      <c r="B46" s="62" t="s">
        <v>491</v>
      </c>
      <c r="C46" s="98"/>
      <c r="D46" s="46"/>
      <c r="E46" s="944">
        <f t="shared" si="3"/>
        <v>0</v>
      </c>
      <c r="F46" s="942">
        <v>1338.5264990665316</v>
      </c>
      <c r="G46" s="928">
        <v>100</v>
      </c>
      <c r="H46" s="945">
        <v>1.1859509168829516</v>
      </c>
      <c r="I46" s="928">
        <v>5.1389139940888917</v>
      </c>
      <c r="J46" s="928">
        <v>44.514154903807814</v>
      </c>
      <c r="K46" s="928">
        <v>23.006428321986913</v>
      </c>
      <c r="L46" s="928">
        <v>3.3514474951163322</v>
      </c>
      <c r="M46" s="928">
        <v>16.784519800241871</v>
      </c>
      <c r="N46" s="928">
        <v>6.0185845678752159</v>
      </c>
      <c r="O46" s="431"/>
      <c r="P46" s="431"/>
    </row>
    <row r="47" spans="1:16" ht="15.6" customHeight="1">
      <c r="A47" s="98"/>
      <c r="B47" s="62" t="s">
        <v>492</v>
      </c>
      <c r="C47" s="98"/>
      <c r="D47" s="46"/>
      <c r="E47" s="944">
        <f t="shared" si="3"/>
        <v>0</v>
      </c>
      <c r="F47" s="942">
        <v>1193.4147641757149</v>
      </c>
      <c r="G47" s="928">
        <v>100</v>
      </c>
      <c r="H47" s="928">
        <v>0.55745730467177279</v>
      </c>
      <c r="I47" s="928">
        <v>4.9037544737662095</v>
      </c>
      <c r="J47" s="928">
        <v>38.114890103129476</v>
      </c>
      <c r="K47" s="928">
        <v>26.86408737319751</v>
      </c>
      <c r="L47" s="928">
        <v>8.0774391316672585</v>
      </c>
      <c r="M47" s="928">
        <v>15.599753158896032</v>
      </c>
      <c r="N47" s="928">
        <v>5.8826184546719116</v>
      </c>
      <c r="O47" s="431"/>
      <c r="P47" s="431"/>
    </row>
    <row r="48" spans="1:16" ht="15.6" customHeight="1">
      <c r="A48" s="98"/>
      <c r="B48" s="62" t="s">
        <v>493</v>
      </c>
      <c r="C48" s="98"/>
      <c r="D48" s="46"/>
      <c r="E48" s="944">
        <f t="shared" si="3"/>
        <v>0</v>
      </c>
      <c r="F48" s="942">
        <v>327.31676496658895</v>
      </c>
      <c r="G48" s="928">
        <v>100</v>
      </c>
      <c r="H48" s="945">
        <v>0.30551444564780406</v>
      </c>
      <c r="I48" s="928">
        <v>2.942323762508642</v>
      </c>
      <c r="J48" s="928">
        <v>43.592528900295093</v>
      </c>
      <c r="K48" s="928">
        <v>30.507498434095343</v>
      </c>
      <c r="L48" s="928">
        <v>2.4441155651824324</v>
      </c>
      <c r="M48" s="928">
        <v>12.446603523069301</v>
      </c>
      <c r="N48" s="928">
        <v>7.7614153692013996</v>
      </c>
      <c r="O48" s="431"/>
      <c r="P48" s="431"/>
    </row>
    <row r="49" spans="1:16" ht="15.6" customHeight="1">
      <c r="A49" s="98"/>
      <c r="B49" s="62" t="s">
        <v>494</v>
      </c>
      <c r="C49" s="98"/>
      <c r="D49" s="46"/>
      <c r="E49" s="944">
        <f t="shared" si="3"/>
        <v>0</v>
      </c>
      <c r="F49" s="942">
        <v>273.5336400776356</v>
      </c>
      <c r="G49" s="928">
        <v>100</v>
      </c>
      <c r="H49" s="928">
        <v>0</v>
      </c>
      <c r="I49" s="928">
        <v>6.0160540955109125</v>
      </c>
      <c r="J49" s="928">
        <v>40.811986728302394</v>
      </c>
      <c r="K49" s="928">
        <v>28.242492454958967</v>
      </c>
      <c r="L49" s="928">
        <v>2.3839237219451705</v>
      </c>
      <c r="M49" s="928">
        <v>19.017086627728869</v>
      </c>
      <c r="N49" s="928">
        <v>3.5284563715537134</v>
      </c>
      <c r="O49" s="431"/>
      <c r="P49" s="431"/>
    </row>
    <row r="50" spans="1:16" ht="12" customHeight="1">
      <c r="A50" s="98"/>
      <c r="B50" s="62" t="s">
        <v>495</v>
      </c>
      <c r="C50" s="98"/>
      <c r="D50" s="46"/>
      <c r="E50" s="944">
        <f t="shared" si="3"/>
        <v>0</v>
      </c>
      <c r="F50" s="942">
        <v>202.30485915847422</v>
      </c>
      <c r="G50" s="928">
        <v>100</v>
      </c>
      <c r="H50" s="928">
        <v>1.9772140010075712</v>
      </c>
      <c r="I50" s="928">
        <v>8.1918479184256547</v>
      </c>
      <c r="J50" s="928">
        <v>42.771171797289689</v>
      </c>
      <c r="K50" s="928">
        <v>20.908284220915782</v>
      </c>
      <c r="L50" s="928">
        <v>2.9658210015113569</v>
      </c>
      <c r="M50" s="928">
        <v>14.929338772840294</v>
      </c>
      <c r="N50" s="928">
        <v>8.2563222880097129</v>
      </c>
      <c r="O50" s="431"/>
      <c r="P50" s="431"/>
    </row>
    <row r="51" spans="1:16" ht="15.6" customHeight="1" thickBot="1">
      <c r="A51" s="100"/>
      <c r="B51" s="63" t="s">
        <v>432</v>
      </c>
      <c r="C51" s="100"/>
      <c r="D51" s="181"/>
      <c r="E51" s="946">
        <f t="shared" si="3"/>
        <v>0</v>
      </c>
      <c r="F51" s="947">
        <v>101.86956521741966</v>
      </c>
      <c r="G51" s="938">
        <v>100</v>
      </c>
      <c r="H51" s="945">
        <v>0.98164746052042673</v>
      </c>
      <c r="I51" s="938">
        <v>2.9449423815612801</v>
      </c>
      <c r="J51" s="938">
        <v>50.064020486541757</v>
      </c>
      <c r="K51" s="938">
        <v>24.541186513010668</v>
      </c>
      <c r="L51" s="938">
        <v>1.9632949210408535</v>
      </c>
      <c r="M51" s="938">
        <v>17.541613316284156</v>
      </c>
      <c r="N51" s="938">
        <v>1.9632949210408535</v>
      </c>
      <c r="O51" s="431"/>
      <c r="P51" s="431"/>
    </row>
    <row r="52" spans="1:16" s="43" customFormat="1" ht="12.75" customHeight="1">
      <c r="B52" s="1166"/>
      <c r="C52" s="1166"/>
      <c r="D52" s="1166"/>
      <c r="E52" s="1166"/>
      <c r="F52" s="1166"/>
      <c r="G52" s="1166"/>
      <c r="H52" s="1166"/>
      <c r="I52" s="1166"/>
      <c r="J52" s="1166"/>
      <c r="K52" s="1166"/>
      <c r="L52" s="1166"/>
      <c r="M52" s="1166"/>
      <c r="N52" s="1166"/>
    </row>
    <row r="53" spans="1:16" ht="26.1" customHeight="1">
      <c r="E53" s="49"/>
    </row>
    <row r="54" spans="1:16" ht="26.1" customHeight="1">
      <c r="E54" s="49"/>
    </row>
    <row r="55" spans="1:16" ht="26.1" customHeight="1">
      <c r="E55" s="49"/>
    </row>
    <row r="56" spans="1:16" ht="26.1" customHeight="1">
      <c r="E56" s="49"/>
    </row>
    <row r="57" spans="1:16" ht="26.1" customHeight="1">
      <c r="E57" s="49"/>
    </row>
    <row r="58" spans="1:16" ht="26.1" customHeight="1">
      <c r="E58" s="49"/>
    </row>
    <row r="59" spans="1:16" ht="26.1" customHeight="1">
      <c r="E59" s="49"/>
    </row>
    <row r="60" spans="1:16" ht="26.1" customHeight="1">
      <c r="E60" s="49"/>
    </row>
    <row r="61" spans="1:16" ht="26.1" customHeight="1">
      <c r="E61" s="49"/>
    </row>
    <row r="62" spans="1:16" ht="26.1" customHeight="1">
      <c r="E62" s="49"/>
    </row>
    <row r="63" spans="1:16" ht="26.1" customHeight="1">
      <c r="E63" s="49"/>
    </row>
    <row r="64" spans="1:16" ht="26.1" customHeight="1">
      <c r="E64" s="49"/>
    </row>
    <row r="65" spans="5:5" ht="26.1" customHeight="1">
      <c r="E65" s="49"/>
    </row>
    <row r="66" spans="5:5" ht="26.1" customHeight="1">
      <c r="E66" s="49"/>
    </row>
    <row r="67" spans="5:5" ht="26.1" customHeight="1">
      <c r="E67" s="49"/>
    </row>
    <row r="68" spans="5:5" ht="26.1" customHeight="1">
      <c r="E68" s="49"/>
    </row>
    <row r="69" spans="5:5" ht="26.1" customHeight="1">
      <c r="E69" s="49"/>
    </row>
    <row r="70" spans="5:5" ht="26.1" customHeight="1">
      <c r="E70" s="49"/>
    </row>
    <row r="71" spans="5:5" ht="26.1" customHeight="1">
      <c r="E71" s="49"/>
    </row>
    <row r="72" spans="5:5" ht="26.1" customHeight="1">
      <c r="E72" s="49"/>
    </row>
    <row r="73" spans="5:5" ht="26.1" customHeight="1">
      <c r="E73" s="49"/>
    </row>
    <row r="74" spans="5:5">
      <c r="E74" s="49"/>
    </row>
    <row r="75" spans="5:5">
      <c r="E75" s="49"/>
    </row>
    <row r="76" spans="5:5">
      <c r="E76" s="49"/>
    </row>
    <row r="77" spans="5:5">
      <c r="E77" s="49"/>
    </row>
    <row r="78" spans="5:5">
      <c r="E78" s="49"/>
    </row>
    <row r="79" spans="5:5">
      <c r="E79" s="49"/>
    </row>
    <row r="80" spans="5:5">
      <c r="E80" s="49"/>
    </row>
    <row r="81" spans="5:5">
      <c r="E81" s="49"/>
    </row>
    <row r="82" spans="5:5">
      <c r="E82" s="49"/>
    </row>
    <row r="83" spans="5:5">
      <c r="E83" s="49"/>
    </row>
    <row r="84" spans="5:5">
      <c r="E84" s="49"/>
    </row>
    <row r="85" spans="5:5">
      <c r="E85" s="49"/>
    </row>
    <row r="86" spans="5:5">
      <c r="E86" s="49"/>
    </row>
    <row r="87" spans="5:5">
      <c r="E87" s="49"/>
    </row>
    <row r="88" spans="5:5">
      <c r="E88" s="49"/>
    </row>
    <row r="89" spans="5:5">
      <c r="E89" s="49"/>
    </row>
    <row r="90" spans="5:5">
      <c r="E90" s="49"/>
    </row>
    <row r="91" spans="5:5">
      <c r="E91" s="49"/>
    </row>
    <row r="92" spans="5:5">
      <c r="E92" s="49"/>
    </row>
    <row r="93" spans="5:5">
      <c r="E93" s="49"/>
    </row>
    <row r="94" spans="5:5">
      <c r="E94" s="49"/>
    </row>
    <row r="95" spans="5:5">
      <c r="E95" s="49"/>
    </row>
    <row r="96" spans="5:5">
      <c r="E96" s="49"/>
    </row>
    <row r="97" spans="5:5">
      <c r="E97" s="49"/>
    </row>
    <row r="98" spans="5:5">
      <c r="E98" s="49"/>
    </row>
    <row r="99" spans="5:5">
      <c r="E99" s="49"/>
    </row>
    <row r="100" spans="5:5">
      <c r="E100" s="49"/>
    </row>
    <row r="101" spans="5:5">
      <c r="E101" s="49"/>
    </row>
    <row r="102" spans="5:5">
      <c r="E102" s="49"/>
    </row>
    <row r="103" spans="5:5">
      <c r="E103" s="49"/>
    </row>
    <row r="104" spans="5:5">
      <c r="E104" s="49"/>
    </row>
    <row r="105" spans="5:5">
      <c r="E105" s="49"/>
    </row>
    <row r="106" spans="5:5">
      <c r="E106" s="49"/>
    </row>
    <row r="107" spans="5:5">
      <c r="E107" s="49"/>
    </row>
    <row r="108" spans="5:5">
      <c r="E108" s="49"/>
    </row>
    <row r="109" spans="5:5">
      <c r="E109" s="49"/>
    </row>
    <row r="110" spans="5:5">
      <c r="E110" s="49"/>
    </row>
    <row r="111" spans="5:5">
      <c r="E111" s="49"/>
    </row>
    <row r="112" spans="5:5">
      <c r="E112" s="49"/>
    </row>
    <row r="113" spans="5:5">
      <c r="E113" s="49"/>
    </row>
    <row r="114" spans="5:5">
      <c r="E114" s="49"/>
    </row>
    <row r="115" spans="5:5">
      <c r="E115" s="49"/>
    </row>
    <row r="116" spans="5:5">
      <c r="E116" s="49"/>
    </row>
    <row r="117" spans="5:5">
      <c r="E117" s="49"/>
    </row>
    <row r="118" spans="5:5">
      <c r="E118" s="49"/>
    </row>
    <row r="119" spans="5:5">
      <c r="E119" s="49"/>
    </row>
    <row r="120" spans="5:5">
      <c r="E120" s="49"/>
    </row>
    <row r="121" spans="5:5">
      <c r="E121" s="49"/>
    </row>
    <row r="122" spans="5:5">
      <c r="E122" s="49"/>
    </row>
    <row r="123" spans="5:5">
      <c r="E123" s="49"/>
    </row>
    <row r="124" spans="5:5">
      <c r="E124" s="49"/>
    </row>
    <row r="125" spans="5:5">
      <c r="E125" s="49"/>
    </row>
    <row r="126" spans="5:5">
      <c r="E126" s="49"/>
    </row>
    <row r="127" spans="5:5">
      <c r="E127" s="49"/>
    </row>
    <row r="128" spans="5:5">
      <c r="E128" s="49"/>
    </row>
    <row r="129" spans="5:5">
      <c r="E129" s="49"/>
    </row>
    <row r="130" spans="5:5">
      <c r="E130" s="49"/>
    </row>
    <row r="131" spans="5:5">
      <c r="E131" s="49"/>
    </row>
    <row r="132" spans="5:5">
      <c r="E132" s="49"/>
    </row>
    <row r="133" spans="5:5">
      <c r="E133" s="49"/>
    </row>
    <row r="134" spans="5:5">
      <c r="E134" s="49"/>
    </row>
    <row r="135" spans="5:5">
      <c r="E135" s="49"/>
    </row>
    <row r="136" spans="5:5">
      <c r="E136" s="49"/>
    </row>
    <row r="137" spans="5:5">
      <c r="E137" s="49"/>
    </row>
    <row r="138" spans="5:5">
      <c r="E138" s="49"/>
    </row>
    <row r="139" spans="5:5">
      <c r="E139" s="49"/>
    </row>
    <row r="140" spans="5:5">
      <c r="E140" s="49"/>
    </row>
    <row r="141" spans="5:5">
      <c r="E141" s="49"/>
    </row>
    <row r="142" spans="5:5">
      <c r="E142" s="49"/>
    </row>
    <row r="143" spans="5:5">
      <c r="E143" s="49"/>
    </row>
    <row r="144" spans="5:5">
      <c r="E144" s="49"/>
    </row>
    <row r="145" spans="5:5">
      <c r="E145" s="49"/>
    </row>
    <row r="146" spans="5:5">
      <c r="E146" s="49"/>
    </row>
    <row r="147" spans="5:5">
      <c r="E147" s="49"/>
    </row>
    <row r="148" spans="5:5">
      <c r="E148" s="49"/>
    </row>
    <row r="149" spans="5:5">
      <c r="E149" s="49"/>
    </row>
    <row r="150" spans="5:5">
      <c r="E150" s="49"/>
    </row>
    <row r="151" spans="5:5">
      <c r="E151" s="49"/>
    </row>
    <row r="152" spans="5:5">
      <c r="E152" s="49"/>
    </row>
    <row r="153" spans="5:5">
      <c r="E153" s="49"/>
    </row>
    <row r="154" spans="5:5">
      <c r="E154" s="49"/>
    </row>
    <row r="155" spans="5:5">
      <c r="E155" s="49"/>
    </row>
    <row r="156" spans="5:5">
      <c r="E156" s="49"/>
    </row>
    <row r="157" spans="5:5">
      <c r="E157" s="49"/>
    </row>
    <row r="158" spans="5:5">
      <c r="E158" s="49"/>
    </row>
    <row r="159" spans="5:5">
      <c r="E159" s="49"/>
    </row>
    <row r="160" spans="5:5">
      <c r="E160" s="49"/>
    </row>
    <row r="161" spans="5:5">
      <c r="E161" s="49"/>
    </row>
    <row r="162" spans="5:5">
      <c r="E162" s="49"/>
    </row>
    <row r="163" spans="5:5">
      <c r="E163" s="49"/>
    </row>
    <row r="164" spans="5:5">
      <c r="E164" s="49"/>
    </row>
    <row r="165" spans="5:5">
      <c r="E165" s="49"/>
    </row>
    <row r="166" spans="5:5">
      <c r="E166" s="49"/>
    </row>
    <row r="167" spans="5:5">
      <c r="E167" s="49"/>
    </row>
    <row r="168" spans="5:5">
      <c r="E168" s="49"/>
    </row>
    <row r="169" spans="5:5">
      <c r="E169" s="49"/>
    </row>
    <row r="170" spans="5:5">
      <c r="E170" s="49"/>
    </row>
    <row r="171" spans="5:5">
      <c r="E171" s="49"/>
    </row>
    <row r="172" spans="5:5">
      <c r="E172" s="49"/>
    </row>
    <row r="173" spans="5:5">
      <c r="E173" s="49"/>
    </row>
    <row r="174" spans="5:5">
      <c r="E174" s="49"/>
    </row>
    <row r="175" spans="5:5">
      <c r="E175" s="49"/>
    </row>
    <row r="176" spans="5:5">
      <c r="E176" s="49"/>
    </row>
    <row r="177" spans="5:5">
      <c r="E177" s="49"/>
    </row>
    <row r="178" spans="5:5">
      <c r="E178" s="49"/>
    </row>
    <row r="179" spans="5:5">
      <c r="E179" s="49"/>
    </row>
    <row r="180" spans="5:5">
      <c r="E180" s="49"/>
    </row>
    <row r="181" spans="5:5">
      <c r="E181" s="49"/>
    </row>
    <row r="182" spans="5:5">
      <c r="E182" s="49"/>
    </row>
    <row r="183" spans="5:5">
      <c r="E183" s="49"/>
    </row>
    <row r="184" spans="5:5">
      <c r="E184" s="49"/>
    </row>
    <row r="185" spans="5:5">
      <c r="E185" s="49"/>
    </row>
    <row r="186" spans="5:5">
      <c r="E186" s="49"/>
    </row>
    <row r="187" spans="5:5">
      <c r="E187" s="49"/>
    </row>
    <row r="188" spans="5:5">
      <c r="E188" s="49"/>
    </row>
    <row r="189" spans="5:5">
      <c r="E189" s="49"/>
    </row>
    <row r="190" spans="5:5">
      <c r="E190" s="49"/>
    </row>
    <row r="191" spans="5:5">
      <c r="E191" s="49"/>
    </row>
    <row r="192" spans="5:5">
      <c r="E192" s="49"/>
    </row>
    <row r="193" spans="5:5">
      <c r="E193" s="49"/>
    </row>
    <row r="194" spans="5:5">
      <c r="E194" s="49"/>
    </row>
    <row r="195" spans="5:5">
      <c r="E195" s="49"/>
    </row>
  </sheetData>
  <mergeCells count="24">
    <mergeCell ref="B52:N52"/>
    <mergeCell ref="A30:C30"/>
    <mergeCell ref="A12:C12"/>
    <mergeCell ref="E3:E4"/>
    <mergeCell ref="L3:L4"/>
    <mergeCell ref="A19:C19"/>
    <mergeCell ref="A6:C6"/>
    <mergeCell ref="A9:C9"/>
    <mergeCell ref="A7:C7"/>
    <mergeCell ref="N3:N4"/>
    <mergeCell ref="A8:C8"/>
    <mergeCell ref="H3:H4"/>
    <mergeCell ref="G3:G4"/>
    <mergeCell ref="A41:C41"/>
    <mergeCell ref="F3:F4"/>
    <mergeCell ref="J3:J4"/>
    <mergeCell ref="A11:C11"/>
    <mergeCell ref="A10:C10"/>
    <mergeCell ref="A1:N1"/>
    <mergeCell ref="M3:M4"/>
    <mergeCell ref="A5:C5"/>
    <mergeCell ref="K3:K4"/>
    <mergeCell ref="A3:C4"/>
    <mergeCell ref="I3:I4"/>
  </mergeCells>
  <phoneticPr fontId="5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0"/>
  <sheetViews>
    <sheetView view="pageBreakPreview" zoomScaleNormal="100" workbookViewId="0">
      <selection activeCell="J65" sqref="J65"/>
    </sheetView>
  </sheetViews>
  <sheetFormatPr defaultColWidth="9.109375" defaultRowHeight="15.6"/>
  <cols>
    <col min="1" max="1" width="2.33203125" style="37" customWidth="1"/>
    <col min="2" max="2" width="17.33203125" style="37" customWidth="1"/>
    <col min="3" max="3" width="2.33203125" style="37" customWidth="1"/>
    <col min="4" max="4" width="1.6640625" style="38" customWidth="1"/>
    <col min="5" max="5" width="10.5546875" style="48" hidden="1" customWidth="1"/>
    <col min="6" max="11" width="13.88671875" style="48" customWidth="1"/>
    <col min="12" max="16384" width="9.109375" style="48"/>
  </cols>
  <sheetData>
    <row r="1" spans="1:26" s="24" customFormat="1" ht="49.5" customHeight="1">
      <c r="A1" s="1476" t="s">
        <v>1193</v>
      </c>
      <c r="B1" s="1477"/>
      <c r="C1" s="1477"/>
      <c r="D1" s="1477"/>
      <c r="E1" s="1477"/>
      <c r="F1" s="1477"/>
      <c r="G1" s="1477"/>
      <c r="H1" s="1477"/>
      <c r="I1" s="1477"/>
      <c r="J1" s="1477"/>
      <c r="K1" s="1477"/>
    </row>
    <row r="2" spans="1:26" ht="15.75" customHeight="1" thickBot="1">
      <c r="A2" s="48"/>
      <c r="B2" s="26"/>
      <c r="C2" s="26"/>
      <c r="D2" s="27"/>
      <c r="K2" s="586" t="s">
        <v>0</v>
      </c>
      <c r="L2" s="49"/>
    </row>
    <row r="3" spans="1:26" s="590" customFormat="1" ht="27.75" customHeight="1">
      <c r="A3" s="1300" t="s">
        <v>23</v>
      </c>
      <c r="B3" s="1300"/>
      <c r="C3" s="1300"/>
      <c r="D3" s="965"/>
      <c r="E3" s="1418" t="s">
        <v>2</v>
      </c>
      <c r="F3" s="1418" t="s">
        <v>24</v>
      </c>
      <c r="G3" s="1313" t="s">
        <v>2</v>
      </c>
      <c r="H3" s="1513">
        <v>0</v>
      </c>
      <c r="I3" s="1513" t="s">
        <v>1203</v>
      </c>
      <c r="J3" s="1513" t="s">
        <v>1204</v>
      </c>
      <c r="K3" s="1515" t="s">
        <v>1205</v>
      </c>
      <c r="L3" s="591"/>
    </row>
    <row r="4" spans="1:26" s="591" customFormat="1" ht="43.5" customHeight="1">
      <c r="A4" s="1302"/>
      <c r="B4" s="1302"/>
      <c r="C4" s="1302"/>
      <c r="D4" s="962"/>
      <c r="E4" s="1316"/>
      <c r="F4" s="1316"/>
      <c r="G4" s="1312"/>
      <c r="H4" s="1514"/>
      <c r="I4" s="1514"/>
      <c r="J4" s="1514"/>
      <c r="K4" s="1516"/>
    </row>
    <row r="5" spans="1:26" s="33" customFormat="1" ht="20.25" customHeight="1">
      <c r="A5" s="1296" t="s">
        <v>1158</v>
      </c>
      <c r="B5" s="1296"/>
      <c r="C5" s="1296"/>
      <c r="D5" s="602"/>
      <c r="E5" s="922"/>
      <c r="F5" s="920">
        <v>15829.000000031147</v>
      </c>
      <c r="G5" s="921">
        <v>100</v>
      </c>
      <c r="H5" s="921">
        <v>98.288681712267831</v>
      </c>
      <c r="I5" s="921">
        <v>0.99232868667867913</v>
      </c>
      <c r="J5" s="921">
        <v>0.43103345816308586</v>
      </c>
      <c r="K5" s="921">
        <v>0.28795614289042376</v>
      </c>
      <c r="L5" s="40"/>
      <c r="M5" s="923"/>
      <c r="N5" s="923"/>
      <c r="O5" s="923"/>
      <c r="P5" s="923"/>
      <c r="Q5" s="923"/>
      <c r="R5" s="923"/>
      <c r="S5" s="923"/>
      <c r="T5" s="923"/>
      <c r="U5" s="923"/>
      <c r="V5" s="923"/>
      <c r="W5" s="923"/>
      <c r="X5" s="923"/>
      <c r="Y5" s="923"/>
      <c r="Z5" s="923"/>
    </row>
    <row r="6" spans="1:26" ht="20.25" customHeight="1">
      <c r="A6" s="1296" t="s">
        <v>63</v>
      </c>
      <c r="B6" s="1296"/>
      <c r="C6" s="1296"/>
      <c r="D6" s="602"/>
      <c r="E6" s="922"/>
      <c r="F6" s="924"/>
      <c r="G6" s="925"/>
      <c r="H6" s="926"/>
      <c r="I6" s="926"/>
      <c r="J6" s="926"/>
      <c r="K6" s="926"/>
      <c r="L6" s="49"/>
      <c r="M6" s="927"/>
      <c r="N6" s="927"/>
      <c r="O6" s="927"/>
      <c r="P6" s="927"/>
      <c r="Q6" s="927"/>
      <c r="R6" s="927"/>
      <c r="S6" s="927"/>
      <c r="T6" s="927"/>
      <c r="U6" s="927"/>
      <c r="V6" s="927"/>
      <c r="W6" s="927"/>
      <c r="X6" s="927"/>
      <c r="Y6" s="927"/>
      <c r="Z6" s="927"/>
    </row>
    <row r="7" spans="1:26" ht="20.25" customHeight="1">
      <c r="A7" s="34"/>
      <c r="B7" s="34" t="s">
        <v>64</v>
      </c>
      <c r="C7" s="34"/>
      <c r="D7" s="739"/>
      <c r="E7" s="64"/>
      <c r="F7" s="924">
        <v>11257.411299759198</v>
      </c>
      <c r="G7" s="928">
        <v>100</v>
      </c>
      <c r="H7" s="928">
        <v>98.111430876560263</v>
      </c>
      <c r="I7" s="928">
        <v>1.0417644402589057</v>
      </c>
      <c r="J7" s="928">
        <v>0.60607438314196216</v>
      </c>
      <c r="K7" s="928">
        <v>0.24073030003887069</v>
      </c>
      <c r="L7" s="49"/>
      <c r="M7" s="927"/>
      <c r="N7" s="927"/>
      <c r="O7" s="927"/>
      <c r="P7" s="927"/>
      <c r="Q7" s="927"/>
      <c r="R7" s="927"/>
      <c r="S7" s="927"/>
      <c r="T7" s="927"/>
      <c r="U7" s="927"/>
      <c r="V7" s="927"/>
      <c r="W7" s="927"/>
      <c r="X7" s="927"/>
      <c r="Y7" s="927"/>
      <c r="Z7" s="927"/>
    </row>
    <row r="8" spans="1:26" ht="20.25" customHeight="1">
      <c r="A8" s="34"/>
      <c r="B8" s="34" t="s">
        <v>25</v>
      </c>
      <c r="C8" s="34"/>
      <c r="D8" s="739"/>
      <c r="E8" s="64"/>
      <c r="F8" s="924">
        <v>4571.5887002718964</v>
      </c>
      <c r="G8" s="928">
        <v>100</v>
      </c>
      <c r="H8" s="928">
        <v>98.72515701475227</v>
      </c>
      <c r="I8" s="928">
        <v>0.8705945046572291</v>
      </c>
      <c r="J8" s="928">
        <v>0</v>
      </c>
      <c r="K8" s="928">
        <v>0.40424848059047136</v>
      </c>
      <c r="M8" s="927"/>
      <c r="N8" s="927"/>
      <c r="O8" s="927"/>
      <c r="P8" s="927"/>
      <c r="Q8" s="927"/>
      <c r="R8" s="927"/>
      <c r="S8" s="927"/>
      <c r="T8" s="927"/>
      <c r="U8" s="927"/>
      <c r="V8" s="927"/>
      <c r="W8" s="927"/>
      <c r="X8" s="927"/>
      <c r="Y8" s="927"/>
      <c r="Z8" s="927"/>
    </row>
    <row r="9" spans="1:26" ht="20.25" customHeight="1">
      <c r="A9" s="1296" t="s">
        <v>26</v>
      </c>
      <c r="B9" s="1296"/>
      <c r="C9" s="1296"/>
      <c r="D9" s="602"/>
      <c r="E9" s="64"/>
      <c r="F9" s="924"/>
      <c r="G9" s="928"/>
      <c r="H9" s="928"/>
      <c r="I9" s="928"/>
      <c r="J9" s="928"/>
      <c r="K9" s="928"/>
      <c r="M9" s="927"/>
      <c r="N9" s="927"/>
      <c r="O9" s="927"/>
      <c r="P9" s="927"/>
      <c r="Q9" s="927"/>
      <c r="R9" s="927"/>
      <c r="S9" s="927"/>
      <c r="T9" s="927"/>
      <c r="U9" s="927"/>
      <c r="V9" s="927"/>
      <c r="W9" s="927"/>
      <c r="X9" s="927"/>
      <c r="Y9" s="927"/>
      <c r="Z9" s="927"/>
    </row>
    <row r="10" spans="1:26" ht="20.25" customHeight="1">
      <c r="A10" s="34"/>
      <c r="B10" s="960" t="s">
        <v>81</v>
      </c>
      <c r="C10" s="34"/>
      <c r="D10" s="739"/>
      <c r="E10" s="64"/>
      <c r="F10" s="924">
        <v>2355.0000000352379</v>
      </c>
      <c r="G10" s="928">
        <v>100</v>
      </c>
      <c r="H10" s="928">
        <v>97.256386251653154</v>
      </c>
      <c r="I10" s="928">
        <v>1.7931247881930967</v>
      </c>
      <c r="J10" s="928">
        <v>0.6596184718387974</v>
      </c>
      <c r="K10" s="928">
        <v>0.29087048831492729</v>
      </c>
      <c r="M10" s="927"/>
      <c r="N10" s="927"/>
      <c r="O10" s="927"/>
      <c r="P10" s="927"/>
      <c r="Q10" s="927"/>
      <c r="R10" s="927"/>
      <c r="S10" s="927"/>
      <c r="T10" s="927"/>
      <c r="U10" s="927"/>
      <c r="V10" s="927"/>
      <c r="W10" s="927"/>
      <c r="X10" s="927"/>
      <c r="Y10" s="927"/>
      <c r="Z10" s="927"/>
    </row>
    <row r="11" spans="1:26" ht="20.25" customHeight="1">
      <c r="A11" s="34"/>
      <c r="B11" s="960" t="s">
        <v>82</v>
      </c>
      <c r="C11" s="34"/>
      <c r="D11" s="739"/>
      <c r="E11" s="64"/>
      <c r="F11" s="924">
        <v>1086.9999999798126</v>
      </c>
      <c r="G11" s="928">
        <v>100</v>
      </c>
      <c r="H11" s="928">
        <v>98.554343540489015</v>
      </c>
      <c r="I11" s="928">
        <v>0.80168221846867393</v>
      </c>
      <c r="J11" s="928">
        <v>0.64397424104231837</v>
      </c>
      <c r="K11" s="928">
        <v>0</v>
      </c>
      <c r="M11" s="927"/>
      <c r="N11" s="927"/>
      <c r="O11" s="927"/>
      <c r="P11" s="927"/>
      <c r="Q11" s="927"/>
      <c r="R11" s="927"/>
      <c r="S11" s="927"/>
      <c r="T11" s="927"/>
      <c r="U11" s="927"/>
      <c r="V11" s="927"/>
      <c r="W11" s="927"/>
      <c r="X11" s="927"/>
      <c r="Y11" s="927"/>
      <c r="Z11" s="927"/>
    </row>
    <row r="12" spans="1:26" ht="20.25" customHeight="1">
      <c r="A12" s="34"/>
      <c r="B12" s="960" t="s">
        <v>83</v>
      </c>
      <c r="C12" s="34"/>
      <c r="D12" s="739"/>
      <c r="E12" s="64"/>
      <c r="F12" s="924">
        <v>6123.0000000159853</v>
      </c>
      <c r="G12" s="928">
        <v>100</v>
      </c>
      <c r="H12" s="928">
        <v>98.546013319955534</v>
      </c>
      <c r="I12" s="928">
        <v>0.87103271825061857</v>
      </c>
      <c r="J12" s="928">
        <v>0.58295396179388892</v>
      </c>
      <c r="K12" s="928">
        <v>0</v>
      </c>
      <c r="M12" s="927"/>
      <c r="N12" s="927"/>
      <c r="O12" s="927"/>
      <c r="P12" s="927"/>
      <c r="Q12" s="927"/>
      <c r="R12" s="927"/>
      <c r="S12" s="927"/>
      <c r="T12" s="927"/>
      <c r="U12" s="927"/>
      <c r="V12" s="927"/>
      <c r="W12" s="927"/>
      <c r="X12" s="927"/>
      <c r="Y12" s="927"/>
      <c r="Z12" s="927"/>
    </row>
    <row r="13" spans="1:26" ht="20.25" customHeight="1">
      <c r="A13" s="34"/>
      <c r="B13" s="960" t="s">
        <v>344</v>
      </c>
      <c r="C13" s="34"/>
      <c r="D13" s="739"/>
      <c r="E13" s="64"/>
      <c r="F13" s="924">
        <v>5866.0000000001492</v>
      </c>
      <c r="G13" s="928">
        <v>100</v>
      </c>
      <c r="H13" s="928">
        <v>98.882874567726304</v>
      </c>
      <c r="I13" s="928">
        <v>0.47391749060484079</v>
      </c>
      <c r="J13" s="928">
        <v>0</v>
      </c>
      <c r="K13" s="928">
        <v>0.6432079416688522</v>
      </c>
      <c r="M13" s="927"/>
      <c r="N13" s="927"/>
      <c r="O13" s="927"/>
      <c r="P13" s="927"/>
      <c r="Q13" s="927"/>
      <c r="R13" s="927"/>
      <c r="S13" s="927"/>
      <c r="T13" s="927"/>
      <c r="U13" s="927"/>
      <c r="V13" s="927"/>
      <c r="W13" s="927"/>
      <c r="X13" s="927"/>
      <c r="Y13" s="927"/>
      <c r="Z13" s="927"/>
    </row>
    <row r="14" spans="1:26" ht="20.25" customHeight="1">
      <c r="A14" s="34"/>
      <c r="B14" s="960" t="s">
        <v>343</v>
      </c>
      <c r="C14" s="34"/>
      <c r="D14" s="739"/>
      <c r="E14" s="64"/>
      <c r="F14" s="924">
        <v>398</v>
      </c>
      <c r="G14" s="928">
        <v>100</v>
      </c>
      <c r="H14" s="928">
        <v>90.954773869346738</v>
      </c>
      <c r="I14" s="928">
        <v>6.2814070351758788</v>
      </c>
      <c r="J14" s="928">
        <v>2.512562814070352</v>
      </c>
      <c r="K14" s="928">
        <v>0.25125628140703515</v>
      </c>
      <c r="M14" s="927"/>
      <c r="N14" s="927"/>
      <c r="O14" s="927"/>
      <c r="P14" s="927"/>
      <c r="Q14" s="927"/>
      <c r="R14" s="927"/>
      <c r="S14" s="927"/>
      <c r="T14" s="927"/>
      <c r="U14" s="927"/>
      <c r="V14" s="927"/>
      <c r="W14" s="927"/>
      <c r="X14" s="927"/>
      <c r="Y14" s="927"/>
      <c r="Z14" s="927"/>
    </row>
    <row r="15" spans="1:26" ht="20.25" customHeight="1">
      <c r="A15" s="1296" t="s">
        <v>27</v>
      </c>
      <c r="B15" s="1296"/>
      <c r="C15" s="1296"/>
      <c r="D15" s="602"/>
      <c r="E15" s="64"/>
      <c r="F15" s="924"/>
      <c r="G15" s="928"/>
      <c r="H15" s="928"/>
      <c r="I15" s="928"/>
      <c r="J15" s="928"/>
      <c r="K15" s="928"/>
      <c r="M15" s="927"/>
      <c r="N15" s="927"/>
      <c r="O15" s="927"/>
      <c r="P15" s="927"/>
      <c r="Q15" s="927"/>
      <c r="R15" s="927"/>
      <c r="S15" s="927"/>
      <c r="T15" s="927"/>
      <c r="U15" s="927"/>
      <c r="V15" s="927"/>
      <c r="W15" s="927"/>
      <c r="X15" s="927"/>
      <c r="Y15" s="927"/>
      <c r="Z15" s="927"/>
    </row>
    <row r="16" spans="1:26" ht="20.25" customHeight="1">
      <c r="A16" s="1120" t="s">
        <v>65</v>
      </c>
      <c r="B16" s="1120"/>
      <c r="C16" s="35"/>
      <c r="D16" s="602"/>
      <c r="E16" s="64"/>
      <c r="F16" s="924">
        <v>15461.000000061826</v>
      </c>
      <c r="G16" s="928">
        <v>100</v>
      </c>
      <c r="H16" s="928">
        <v>98.661893979951358</v>
      </c>
      <c r="I16" s="928">
        <v>0.72489300698748249</v>
      </c>
      <c r="J16" s="928">
        <v>0.31840298875464035</v>
      </c>
      <c r="K16" s="928">
        <v>0.29481002430652997</v>
      </c>
      <c r="M16" s="927"/>
      <c r="N16" s="927"/>
      <c r="O16" s="927"/>
      <c r="P16" s="927"/>
      <c r="Q16" s="927"/>
      <c r="R16" s="927"/>
      <c r="S16" s="927"/>
      <c r="T16" s="927"/>
      <c r="U16" s="927"/>
      <c r="V16" s="927"/>
      <c r="W16" s="927"/>
      <c r="X16" s="927"/>
      <c r="Y16" s="927"/>
      <c r="Z16" s="927"/>
    </row>
    <row r="17" spans="1:26" ht="20.25" customHeight="1">
      <c r="A17" s="7"/>
      <c r="B17" s="960" t="s">
        <v>28</v>
      </c>
      <c r="C17" s="35"/>
      <c r="D17" s="602"/>
      <c r="E17" s="64"/>
      <c r="F17" s="924">
        <v>5044.0000000329928</v>
      </c>
      <c r="G17" s="928">
        <v>100</v>
      </c>
      <c r="H17" s="928">
        <v>97.539988709187497</v>
      </c>
      <c r="I17" s="928">
        <v>1.4617102458494029</v>
      </c>
      <c r="J17" s="928">
        <v>0.48085457394111242</v>
      </c>
      <c r="K17" s="928">
        <v>0.51744647102199304</v>
      </c>
      <c r="M17" s="927"/>
      <c r="N17" s="927"/>
      <c r="O17" s="927"/>
      <c r="P17" s="927"/>
      <c r="Q17" s="927"/>
      <c r="R17" s="927"/>
      <c r="S17" s="927"/>
      <c r="T17" s="927"/>
      <c r="U17" s="927"/>
      <c r="V17" s="927"/>
      <c r="W17" s="927"/>
      <c r="X17" s="927"/>
      <c r="Y17" s="927"/>
      <c r="Z17" s="927"/>
    </row>
    <row r="18" spans="1:26" ht="20.25" customHeight="1">
      <c r="A18" s="42"/>
      <c r="B18" s="42" t="s">
        <v>499</v>
      </c>
      <c r="C18" s="595"/>
      <c r="D18" s="739"/>
      <c r="E18" s="64"/>
      <c r="F18" s="924">
        <v>1489.0000000407915</v>
      </c>
      <c r="G18" s="928">
        <v>100</v>
      </c>
      <c r="H18" s="928">
        <v>98.314889787660874</v>
      </c>
      <c r="I18" s="928">
        <v>1.361525133886061</v>
      </c>
      <c r="J18" s="928">
        <v>0.32358507845307433</v>
      </c>
      <c r="K18" s="928">
        <v>0</v>
      </c>
      <c r="M18" s="927"/>
      <c r="N18" s="927"/>
      <c r="O18" s="927"/>
      <c r="P18" s="927"/>
      <c r="Q18" s="927"/>
      <c r="R18" s="927"/>
      <c r="S18" s="927"/>
      <c r="T18" s="927"/>
      <c r="U18" s="927"/>
      <c r="V18" s="927"/>
      <c r="W18" s="927"/>
      <c r="X18" s="927"/>
      <c r="Y18" s="927"/>
      <c r="Z18" s="927"/>
    </row>
    <row r="19" spans="1:26" ht="20.25" customHeight="1">
      <c r="A19" s="42"/>
      <c r="B19" s="42" t="s">
        <v>855</v>
      </c>
      <c r="C19" s="595"/>
      <c r="D19" s="739"/>
      <c r="E19" s="64"/>
      <c r="F19" s="924">
        <v>1058.9999999899576</v>
      </c>
      <c r="G19" s="928">
        <v>100</v>
      </c>
      <c r="H19" s="928">
        <v>96.929493232605651</v>
      </c>
      <c r="I19" s="928">
        <v>1.9515265974197411</v>
      </c>
      <c r="J19" s="928">
        <v>0.56657223796571266</v>
      </c>
      <c r="K19" s="928">
        <v>0.55240793200892435</v>
      </c>
      <c r="M19" s="927"/>
      <c r="N19" s="927"/>
      <c r="O19" s="927"/>
      <c r="P19" s="927"/>
      <c r="Q19" s="927"/>
      <c r="R19" s="927"/>
      <c r="S19" s="927"/>
      <c r="T19" s="927"/>
      <c r="U19" s="927"/>
      <c r="V19" s="927"/>
      <c r="W19" s="927"/>
      <c r="X19" s="927"/>
      <c r="Y19" s="927"/>
      <c r="Z19" s="927"/>
    </row>
    <row r="20" spans="1:26" ht="20.25" customHeight="1">
      <c r="A20" s="42"/>
      <c r="B20" s="42" t="s">
        <v>856</v>
      </c>
      <c r="C20" s="595"/>
      <c r="D20" s="739"/>
      <c r="E20" s="64"/>
      <c r="F20" s="924">
        <v>1206.0000000083733</v>
      </c>
      <c r="G20" s="928">
        <v>100</v>
      </c>
      <c r="H20" s="928">
        <v>95.602082181694769</v>
      </c>
      <c r="I20" s="928">
        <v>2.635894601186362</v>
      </c>
      <c r="J20" s="928">
        <v>8.2918739634581837E-2</v>
      </c>
      <c r="K20" s="928">
        <v>1.6791044774842803</v>
      </c>
      <c r="M20" s="927"/>
      <c r="N20" s="927"/>
      <c r="O20" s="927"/>
      <c r="P20" s="927"/>
      <c r="Q20" s="927"/>
      <c r="R20" s="927"/>
      <c r="S20" s="927"/>
      <c r="T20" s="927"/>
      <c r="U20" s="927"/>
      <c r="V20" s="927"/>
      <c r="W20" s="927"/>
      <c r="X20" s="927"/>
      <c r="Y20" s="927"/>
      <c r="Z20" s="927"/>
    </row>
    <row r="21" spans="1:26" s="932" customFormat="1" ht="20.25" customHeight="1">
      <c r="A21" s="929"/>
      <c r="B21" s="929" t="s">
        <v>29</v>
      </c>
      <c r="C21" s="929"/>
      <c r="D21" s="930"/>
      <c r="E21" s="931"/>
      <c r="F21" s="924">
        <v>1289.9999999938418</v>
      </c>
      <c r="G21" s="928">
        <v>100</v>
      </c>
      <c r="H21" s="928">
        <v>98.958440085929126</v>
      </c>
      <c r="I21" s="928">
        <v>7.7519379845331304E-2</v>
      </c>
      <c r="J21" s="928">
        <v>0.96404053422553904</v>
      </c>
      <c r="K21" s="928">
        <v>0</v>
      </c>
      <c r="M21" s="933"/>
      <c r="N21" s="933"/>
      <c r="O21" s="933"/>
      <c r="P21" s="933"/>
      <c r="Q21" s="933"/>
      <c r="R21" s="933"/>
      <c r="S21" s="933"/>
      <c r="T21" s="933"/>
      <c r="U21" s="933"/>
      <c r="V21" s="933"/>
      <c r="W21" s="933"/>
      <c r="X21" s="933"/>
      <c r="Y21" s="933"/>
      <c r="Z21" s="933"/>
    </row>
    <row r="22" spans="1:26" ht="20.25" customHeight="1">
      <c r="A22" s="42"/>
      <c r="B22" s="960" t="s">
        <v>30</v>
      </c>
      <c r="C22" s="595"/>
      <c r="D22" s="739"/>
      <c r="E22" s="64"/>
      <c r="F22" s="924">
        <v>4725.0000001493081</v>
      </c>
      <c r="G22" s="928">
        <v>100</v>
      </c>
      <c r="H22" s="928">
        <v>99.851851851856537</v>
      </c>
      <c r="I22" s="928">
        <v>6.3492063490057163E-2</v>
      </c>
      <c r="J22" s="928">
        <v>8.4656084653409555E-2</v>
      </c>
      <c r="K22" s="928">
        <v>0</v>
      </c>
      <c r="M22" s="927"/>
      <c r="N22" s="927"/>
      <c r="O22" s="927"/>
      <c r="P22" s="927"/>
      <c r="Q22" s="927"/>
      <c r="R22" s="927"/>
      <c r="S22" s="927"/>
      <c r="T22" s="927"/>
      <c r="U22" s="927"/>
      <c r="V22" s="927"/>
      <c r="W22" s="927"/>
      <c r="X22" s="927"/>
      <c r="Y22" s="927"/>
      <c r="Z22" s="927"/>
    </row>
    <row r="23" spans="1:26" s="49" customFormat="1" ht="20.25" customHeight="1">
      <c r="A23" s="42"/>
      <c r="B23" s="42" t="s">
        <v>857</v>
      </c>
      <c r="C23" s="595"/>
      <c r="D23" s="739"/>
      <c r="E23" s="64"/>
      <c r="F23" s="924">
        <v>2296.0000001002954</v>
      </c>
      <c r="G23" s="928">
        <v>100</v>
      </c>
      <c r="H23" s="928">
        <v>99.738675958199579</v>
      </c>
      <c r="I23" s="928">
        <v>0.13066202090021567</v>
      </c>
      <c r="J23" s="928">
        <v>0.13066202090021567</v>
      </c>
      <c r="K23" s="928">
        <v>0</v>
      </c>
      <c r="M23" s="927"/>
      <c r="N23" s="927"/>
      <c r="O23" s="927"/>
      <c r="P23" s="927"/>
      <c r="Q23" s="927"/>
      <c r="R23" s="927"/>
      <c r="S23" s="927"/>
      <c r="T23" s="927"/>
      <c r="U23" s="927"/>
      <c r="V23" s="927"/>
      <c r="W23" s="927"/>
      <c r="X23" s="927"/>
      <c r="Y23" s="927"/>
      <c r="Z23" s="927"/>
    </row>
    <row r="24" spans="1:26" ht="20.25" customHeight="1">
      <c r="A24" s="42"/>
      <c r="B24" s="42" t="s">
        <v>858</v>
      </c>
      <c r="C24" s="595"/>
      <c r="D24" s="739"/>
      <c r="E24" s="64"/>
      <c r="F24" s="924">
        <v>2429.0000000490068</v>
      </c>
      <c r="G24" s="928">
        <v>100</v>
      </c>
      <c r="H24" s="928">
        <v>99.958830794566495</v>
      </c>
      <c r="I24" s="928">
        <v>0</v>
      </c>
      <c r="J24" s="928">
        <v>4.1169205433504497E-2</v>
      </c>
      <c r="K24" s="928">
        <v>0</v>
      </c>
      <c r="M24" s="927"/>
      <c r="N24" s="927"/>
      <c r="O24" s="927"/>
      <c r="P24" s="927"/>
      <c r="Q24" s="927"/>
      <c r="R24" s="927"/>
      <c r="S24" s="927"/>
      <c r="T24" s="927"/>
      <c r="U24" s="927"/>
      <c r="V24" s="927"/>
      <c r="W24" s="927"/>
      <c r="X24" s="927"/>
      <c r="Y24" s="927"/>
      <c r="Z24" s="927"/>
    </row>
    <row r="25" spans="1:26" ht="20.25" customHeight="1">
      <c r="A25" s="42"/>
      <c r="B25" s="960" t="s">
        <v>31</v>
      </c>
      <c r="C25" s="595"/>
      <c r="D25" s="739"/>
      <c r="E25" s="64"/>
      <c r="F25" s="924">
        <v>4924.9999999563197</v>
      </c>
      <c r="G25" s="928">
        <v>100</v>
      </c>
      <c r="H25" s="928">
        <v>98.460881172551751</v>
      </c>
      <c r="I25" s="928">
        <v>0.71770645705523262</v>
      </c>
      <c r="J25" s="928">
        <v>0.42586764227389784</v>
      </c>
      <c r="K25" s="928">
        <v>0.39554472811913893</v>
      </c>
      <c r="M25" s="927"/>
      <c r="N25" s="927"/>
      <c r="O25" s="927"/>
      <c r="P25" s="927"/>
      <c r="Q25" s="927"/>
      <c r="R25" s="927"/>
      <c r="S25" s="927"/>
      <c r="T25" s="927"/>
      <c r="U25" s="927"/>
      <c r="V25" s="927"/>
      <c r="W25" s="927"/>
      <c r="X25" s="927"/>
      <c r="Y25" s="927"/>
      <c r="Z25" s="927"/>
    </row>
    <row r="26" spans="1:26" ht="20.25" customHeight="1">
      <c r="A26" s="42"/>
      <c r="B26" s="42" t="s">
        <v>502</v>
      </c>
      <c r="C26" s="35"/>
      <c r="D26" s="602"/>
      <c r="E26" s="64"/>
      <c r="F26" s="924">
        <v>1349.0000000000598</v>
      </c>
      <c r="G26" s="928">
        <v>100</v>
      </c>
      <c r="H26" s="928">
        <v>99.786879169730341</v>
      </c>
      <c r="I26" s="928">
        <v>0.21312083026966241</v>
      </c>
      <c r="J26" s="928">
        <v>0</v>
      </c>
      <c r="K26" s="928">
        <v>0</v>
      </c>
      <c r="M26" s="927"/>
      <c r="N26" s="927"/>
      <c r="O26" s="927"/>
      <c r="P26" s="927"/>
      <c r="Q26" s="927"/>
      <c r="R26" s="927"/>
      <c r="S26" s="927"/>
      <c r="T26" s="927"/>
      <c r="U26" s="927"/>
      <c r="V26" s="927"/>
      <c r="W26" s="927"/>
      <c r="X26" s="927"/>
      <c r="Y26" s="927"/>
      <c r="Z26" s="927"/>
    </row>
    <row r="27" spans="1:26" ht="20.25" customHeight="1">
      <c r="A27" s="42"/>
      <c r="B27" s="42" t="s">
        <v>503</v>
      </c>
      <c r="C27" s="35"/>
      <c r="D27" s="602"/>
      <c r="E27" s="64"/>
      <c r="F27" s="924">
        <v>1926.000000004673</v>
      </c>
      <c r="G27" s="928">
        <v>100</v>
      </c>
      <c r="H27" s="928">
        <v>98.314016458502593</v>
      </c>
      <c r="I27" s="928">
        <v>1.530220301622395</v>
      </c>
      <c r="J27" s="928">
        <v>0.10384215991667432</v>
      </c>
      <c r="K27" s="928">
        <v>5.1921079958337162E-2</v>
      </c>
      <c r="M27" s="927"/>
      <c r="N27" s="927"/>
      <c r="O27" s="927"/>
      <c r="P27" s="927"/>
      <c r="Q27" s="927"/>
      <c r="R27" s="927"/>
      <c r="S27" s="927"/>
      <c r="T27" s="927"/>
      <c r="U27" s="927"/>
      <c r="V27" s="927"/>
      <c r="W27" s="927"/>
      <c r="X27" s="927"/>
      <c r="Y27" s="927"/>
      <c r="Z27" s="927"/>
    </row>
    <row r="28" spans="1:26" ht="20.25" customHeight="1">
      <c r="A28" s="42"/>
      <c r="B28" s="42" t="s">
        <v>32</v>
      </c>
      <c r="C28" s="35"/>
      <c r="D28" s="602"/>
      <c r="E28" s="64"/>
      <c r="F28" s="924">
        <v>1649.9999999516049</v>
      </c>
      <c r="G28" s="928">
        <v>100</v>
      </c>
      <c r="H28" s="928">
        <v>97.548208530746365</v>
      </c>
      <c r="I28" s="928">
        <v>0.18181818182351461</v>
      </c>
      <c r="J28" s="928">
        <v>1.1499382655975734</v>
      </c>
      <c r="K28" s="928">
        <v>1.120035021832537</v>
      </c>
      <c r="M28" s="927"/>
      <c r="N28" s="927"/>
      <c r="O28" s="927"/>
      <c r="P28" s="927"/>
      <c r="Q28" s="927"/>
      <c r="R28" s="927"/>
      <c r="S28" s="927"/>
      <c r="T28" s="927"/>
      <c r="U28" s="927"/>
      <c r="V28" s="927"/>
      <c r="W28" s="927"/>
      <c r="X28" s="927"/>
      <c r="Y28" s="927"/>
      <c r="Z28" s="927"/>
    </row>
    <row r="29" spans="1:26" ht="20.25" customHeight="1">
      <c r="A29" s="42"/>
      <c r="B29" s="960" t="s">
        <v>33</v>
      </c>
      <c r="C29" s="35"/>
      <c r="D29" s="602"/>
      <c r="E29" s="64"/>
      <c r="F29" s="924">
        <v>766.99999992326252</v>
      </c>
      <c r="G29" s="928">
        <v>100</v>
      </c>
      <c r="H29" s="928">
        <v>100</v>
      </c>
      <c r="I29" s="928">
        <v>0</v>
      </c>
      <c r="J29" s="928">
        <v>0</v>
      </c>
      <c r="K29" s="928">
        <v>0</v>
      </c>
      <c r="M29" s="927"/>
      <c r="N29" s="927"/>
      <c r="O29" s="927"/>
      <c r="P29" s="927"/>
      <c r="Q29" s="927"/>
      <c r="R29" s="927"/>
      <c r="S29" s="927"/>
      <c r="T29" s="927"/>
      <c r="U29" s="927"/>
      <c r="V29" s="927"/>
      <c r="W29" s="927"/>
      <c r="X29" s="927"/>
      <c r="Y29" s="927"/>
      <c r="Z29" s="927"/>
    </row>
    <row r="30" spans="1:26" ht="20.25" customHeight="1">
      <c r="A30" s="1120" t="s">
        <v>34</v>
      </c>
      <c r="B30" s="1120"/>
      <c r="C30" s="35"/>
      <c r="D30" s="602"/>
      <c r="E30" s="64"/>
      <c r="F30" s="924">
        <v>367.99999996933479</v>
      </c>
      <c r="G30" s="928">
        <v>100</v>
      </c>
      <c r="H30" s="928">
        <v>82.608695649335672</v>
      </c>
      <c r="I30" s="928">
        <v>12.228260871642439</v>
      </c>
      <c r="J30" s="928">
        <v>5.1630434790218942</v>
      </c>
      <c r="K30" s="928">
        <v>0</v>
      </c>
      <c r="M30" s="927"/>
      <c r="N30" s="927"/>
      <c r="O30" s="927"/>
      <c r="P30" s="927"/>
      <c r="Q30" s="927"/>
      <c r="R30" s="927"/>
      <c r="S30" s="927"/>
      <c r="T30" s="927"/>
      <c r="U30" s="927"/>
      <c r="V30" s="927"/>
      <c r="W30" s="927"/>
      <c r="X30" s="927"/>
      <c r="Y30" s="927"/>
      <c r="Z30" s="927"/>
    </row>
    <row r="31" spans="1:26" ht="20.25" customHeight="1">
      <c r="A31" s="1100" t="s">
        <v>164</v>
      </c>
      <c r="B31" s="1100"/>
      <c r="C31" s="1100"/>
      <c r="D31" s="739"/>
      <c r="E31" s="64"/>
      <c r="F31" s="924"/>
      <c r="G31" s="928"/>
      <c r="H31" s="928"/>
      <c r="I31" s="928"/>
      <c r="J31" s="928"/>
      <c r="K31" s="928"/>
      <c r="M31" s="927"/>
      <c r="N31" s="927"/>
      <c r="O31" s="927"/>
      <c r="P31" s="927"/>
      <c r="Q31" s="927"/>
      <c r="R31" s="927"/>
      <c r="S31" s="927"/>
      <c r="T31" s="927"/>
      <c r="U31" s="927"/>
      <c r="V31" s="927"/>
      <c r="W31" s="927"/>
      <c r="X31" s="927"/>
      <c r="Y31" s="927"/>
      <c r="Z31" s="927"/>
    </row>
    <row r="32" spans="1:26" ht="20.25" customHeight="1">
      <c r="A32" s="1120" t="s">
        <v>35</v>
      </c>
      <c r="B32" s="1120" t="s">
        <v>35</v>
      </c>
      <c r="C32" s="959"/>
      <c r="D32" s="739"/>
      <c r="E32" s="64"/>
      <c r="F32" s="924">
        <v>6206.5534238579949</v>
      </c>
      <c r="G32" s="928">
        <v>100</v>
      </c>
      <c r="H32" s="928">
        <v>97.379152614004525</v>
      </c>
      <c r="I32" s="928">
        <v>1.414729408992587</v>
      </c>
      <c r="J32" s="928">
        <v>0.54986683282161186</v>
      </c>
      <c r="K32" s="928">
        <v>0.65625114418136588</v>
      </c>
      <c r="M32" s="927"/>
      <c r="N32" s="927"/>
      <c r="O32" s="927"/>
      <c r="P32" s="927"/>
      <c r="Q32" s="927"/>
      <c r="R32" s="927"/>
      <c r="S32" s="927"/>
      <c r="T32" s="927"/>
      <c r="U32" s="927"/>
      <c r="V32" s="927"/>
      <c r="W32" s="927"/>
      <c r="X32" s="927"/>
      <c r="Y32" s="927"/>
      <c r="Z32" s="927"/>
    </row>
    <row r="33" spans="1:26" s="49" customFormat="1" ht="20.25" customHeight="1">
      <c r="A33" s="960"/>
      <c r="B33" s="960" t="s">
        <v>36</v>
      </c>
      <c r="C33" s="960"/>
      <c r="D33" s="739"/>
      <c r="E33" s="64"/>
      <c r="F33" s="924">
        <v>4157.9811029776147</v>
      </c>
      <c r="G33" s="928">
        <v>100</v>
      </c>
      <c r="H33" s="928">
        <v>98.890695228446049</v>
      </c>
      <c r="I33" s="928">
        <v>0.48904762895031495</v>
      </c>
      <c r="J33" s="928">
        <v>0.15174664731196727</v>
      </c>
      <c r="K33" s="928">
        <v>0.46851049529167854</v>
      </c>
      <c r="M33" s="927"/>
      <c r="N33" s="927"/>
      <c r="O33" s="927"/>
      <c r="P33" s="927"/>
      <c r="Q33" s="927"/>
      <c r="R33" s="927"/>
      <c r="S33" s="927"/>
      <c r="T33" s="927"/>
      <c r="U33" s="927"/>
      <c r="V33" s="927"/>
      <c r="W33" s="927"/>
      <c r="X33" s="927"/>
      <c r="Y33" s="927"/>
      <c r="Z33" s="927"/>
    </row>
    <row r="34" spans="1:26" ht="20.25" customHeight="1">
      <c r="A34" s="960"/>
      <c r="B34" s="960" t="s">
        <v>37</v>
      </c>
      <c r="C34" s="960"/>
      <c r="D34" s="739"/>
      <c r="E34" s="64"/>
      <c r="F34" s="924">
        <v>1286.9398402716813</v>
      </c>
      <c r="G34" s="928">
        <v>100</v>
      </c>
      <c r="H34" s="928">
        <v>94.297355004671644</v>
      </c>
      <c r="I34" s="928">
        <v>3.5410690654353738</v>
      </c>
      <c r="J34" s="928">
        <v>2.0838722199985735</v>
      </c>
      <c r="K34" s="928">
        <v>7.7703709894387407E-2</v>
      </c>
      <c r="M34" s="927"/>
      <c r="N34" s="927"/>
      <c r="O34" s="927"/>
      <c r="P34" s="927"/>
      <c r="Q34" s="927"/>
      <c r="R34" s="927"/>
      <c r="S34" s="927"/>
      <c r="T34" s="927"/>
      <c r="U34" s="927"/>
      <c r="V34" s="927"/>
      <c r="W34" s="927"/>
      <c r="X34" s="927"/>
      <c r="Y34" s="927"/>
      <c r="Z34" s="927"/>
    </row>
    <row r="35" spans="1:26" ht="20.25" customHeight="1">
      <c r="A35" s="960"/>
      <c r="B35" s="960" t="s">
        <v>38</v>
      </c>
      <c r="C35" s="960"/>
      <c r="D35" s="739"/>
      <c r="E35" s="64"/>
      <c r="F35" s="924">
        <v>761.63248060872104</v>
      </c>
      <c r="G35" s="928">
        <v>100</v>
      </c>
      <c r="H35" s="928">
        <v>94.334537838337525</v>
      </c>
      <c r="I35" s="928">
        <v>2.8754025804826675</v>
      </c>
      <c r="J35" s="928">
        <v>0.13129692147592864</v>
      </c>
      <c r="K35" s="928">
        <v>2.6587626597038732</v>
      </c>
      <c r="M35" s="934"/>
      <c r="N35" s="934"/>
      <c r="O35" s="934"/>
      <c r="P35" s="934"/>
      <c r="Q35" s="934"/>
      <c r="R35" s="934"/>
      <c r="S35" s="934"/>
      <c r="T35" s="934"/>
      <c r="U35" s="934"/>
      <c r="V35" s="934"/>
      <c r="W35" s="934"/>
      <c r="X35" s="934"/>
      <c r="Y35" s="934"/>
      <c r="Z35" s="934"/>
    </row>
    <row r="36" spans="1:26" ht="20.25" customHeight="1" thickBot="1">
      <c r="A36" s="1121" t="s">
        <v>39</v>
      </c>
      <c r="B36" s="1121"/>
      <c r="C36" s="961"/>
      <c r="D36" s="935"/>
      <c r="E36" s="936"/>
      <c r="F36" s="937">
        <v>9622.4465761731335</v>
      </c>
      <c r="G36" s="938">
        <v>100</v>
      </c>
      <c r="H36" s="938">
        <v>98.875335105896724</v>
      </c>
      <c r="I36" s="938">
        <v>0.71987691169983659</v>
      </c>
      <c r="J36" s="938">
        <v>0.35438500056792926</v>
      </c>
      <c r="K36" s="938">
        <v>5.04029818354979E-2</v>
      </c>
      <c r="M36" s="934"/>
      <c r="N36" s="934"/>
      <c r="O36" s="934"/>
      <c r="P36" s="934"/>
      <c r="Q36" s="934"/>
      <c r="R36" s="934"/>
      <c r="S36" s="934"/>
      <c r="T36" s="934"/>
      <c r="U36" s="934"/>
      <c r="V36" s="934"/>
      <c r="W36" s="934"/>
      <c r="X36" s="934"/>
      <c r="Y36" s="934"/>
      <c r="Z36" s="934"/>
    </row>
    <row r="37" spans="1:26" s="43" customFormat="1" ht="18" customHeight="1">
      <c r="B37" s="1166" t="s">
        <v>1186</v>
      </c>
      <c r="C37" s="1166"/>
      <c r="D37" s="1166"/>
      <c r="E37" s="1166"/>
      <c r="F37" s="1166"/>
      <c r="G37" s="1166"/>
      <c r="H37" s="1166"/>
      <c r="I37" s="1166"/>
      <c r="J37" s="1166"/>
      <c r="K37" s="1166"/>
    </row>
    <row r="38" spans="1:26" ht="26.1" customHeight="1">
      <c r="E38" s="49"/>
    </row>
    <row r="39" spans="1:26" ht="26.1" customHeight="1">
      <c r="E39" s="49"/>
    </row>
    <row r="40" spans="1:26" ht="26.1" customHeight="1">
      <c r="E40" s="49"/>
    </row>
    <row r="41" spans="1:26" ht="26.1" customHeight="1">
      <c r="E41" s="49"/>
    </row>
    <row r="42" spans="1:26" ht="26.1" customHeight="1">
      <c r="E42" s="49"/>
    </row>
    <row r="43" spans="1:26" ht="26.1" customHeight="1">
      <c r="E43" s="49"/>
    </row>
    <row r="44" spans="1:26" ht="26.1" customHeight="1">
      <c r="E44" s="49"/>
    </row>
    <row r="45" spans="1:26" ht="26.1" customHeight="1">
      <c r="E45" s="49"/>
    </row>
    <row r="46" spans="1:26" ht="26.1" customHeight="1">
      <c r="E46" s="49"/>
    </row>
    <row r="47" spans="1:26" ht="26.1" customHeight="1">
      <c r="E47" s="49"/>
    </row>
    <row r="48" spans="1:26" ht="26.1" customHeight="1">
      <c r="E48" s="49"/>
    </row>
    <row r="49" spans="5:5" ht="26.1" customHeight="1">
      <c r="E49" s="49"/>
    </row>
    <row r="50" spans="5:5" ht="26.1" customHeight="1">
      <c r="E50" s="49"/>
    </row>
    <row r="51" spans="5:5" ht="26.1" customHeight="1">
      <c r="E51" s="49"/>
    </row>
    <row r="52" spans="5:5" ht="26.1" customHeight="1">
      <c r="E52" s="49"/>
    </row>
    <row r="53" spans="5:5" ht="26.1" customHeight="1">
      <c r="E53" s="49"/>
    </row>
    <row r="54" spans="5:5" ht="26.1" customHeight="1">
      <c r="E54" s="49"/>
    </row>
    <row r="55" spans="5:5" ht="26.1" customHeight="1">
      <c r="E55" s="49"/>
    </row>
    <row r="56" spans="5:5" ht="26.1" customHeight="1">
      <c r="E56" s="49"/>
    </row>
    <row r="57" spans="5:5" ht="26.1" customHeight="1">
      <c r="E57" s="49"/>
    </row>
    <row r="58" spans="5:5" ht="26.1" customHeight="1">
      <c r="E58" s="49"/>
    </row>
    <row r="59" spans="5:5">
      <c r="E59" s="49"/>
    </row>
    <row r="60" spans="5:5">
      <c r="E60" s="49"/>
    </row>
    <row r="61" spans="5:5">
      <c r="E61" s="49"/>
    </row>
    <row r="62" spans="5:5">
      <c r="E62" s="49"/>
    </row>
    <row r="63" spans="5:5">
      <c r="E63" s="49"/>
    </row>
    <row r="64" spans="5:5">
      <c r="E64" s="49"/>
    </row>
    <row r="65" spans="5:5">
      <c r="E65" s="49"/>
    </row>
    <row r="66" spans="5:5">
      <c r="E66" s="49"/>
    </row>
    <row r="67" spans="5:5">
      <c r="E67" s="49"/>
    </row>
    <row r="68" spans="5:5">
      <c r="E68" s="49"/>
    </row>
    <row r="69" spans="5:5">
      <c r="E69" s="49"/>
    </row>
    <row r="70" spans="5:5">
      <c r="E70" s="49"/>
    </row>
    <row r="71" spans="5:5">
      <c r="E71" s="49"/>
    </row>
    <row r="72" spans="5:5">
      <c r="E72" s="49"/>
    </row>
    <row r="73" spans="5:5">
      <c r="E73" s="49"/>
    </row>
    <row r="74" spans="5:5">
      <c r="E74" s="49"/>
    </row>
    <row r="75" spans="5:5">
      <c r="E75" s="49"/>
    </row>
    <row r="76" spans="5:5">
      <c r="E76" s="49"/>
    </row>
    <row r="77" spans="5:5">
      <c r="E77" s="49"/>
    </row>
    <row r="78" spans="5:5">
      <c r="E78" s="49"/>
    </row>
    <row r="79" spans="5:5">
      <c r="E79" s="49"/>
    </row>
    <row r="80" spans="5:5">
      <c r="E80" s="49"/>
    </row>
    <row r="81" spans="5:5">
      <c r="E81" s="49"/>
    </row>
    <row r="82" spans="5:5">
      <c r="E82" s="49"/>
    </row>
    <row r="83" spans="5:5">
      <c r="E83" s="49"/>
    </row>
    <row r="84" spans="5:5">
      <c r="E84" s="49"/>
    </row>
    <row r="85" spans="5:5">
      <c r="E85" s="49"/>
    </row>
    <row r="86" spans="5:5">
      <c r="E86" s="49"/>
    </row>
    <row r="87" spans="5:5">
      <c r="E87" s="49"/>
    </row>
    <row r="88" spans="5:5">
      <c r="E88" s="49"/>
    </row>
    <row r="89" spans="5:5">
      <c r="E89" s="49"/>
    </row>
    <row r="90" spans="5:5">
      <c r="E90" s="49"/>
    </row>
    <row r="91" spans="5:5">
      <c r="E91" s="49"/>
    </row>
    <row r="92" spans="5:5">
      <c r="E92" s="49"/>
    </row>
    <row r="93" spans="5:5">
      <c r="E93" s="49"/>
    </row>
    <row r="94" spans="5:5">
      <c r="E94" s="49"/>
    </row>
    <row r="95" spans="5:5">
      <c r="E95" s="49"/>
    </row>
    <row r="96" spans="5:5">
      <c r="E96" s="49"/>
    </row>
    <row r="97" spans="5:5">
      <c r="E97" s="49"/>
    </row>
    <row r="98" spans="5:5">
      <c r="E98" s="49"/>
    </row>
    <row r="99" spans="5:5">
      <c r="E99" s="49"/>
    </row>
    <row r="100" spans="5:5">
      <c r="E100" s="49"/>
    </row>
    <row r="101" spans="5:5">
      <c r="E101" s="49"/>
    </row>
    <row r="102" spans="5:5">
      <c r="E102" s="49"/>
    </row>
    <row r="103" spans="5:5">
      <c r="E103" s="49"/>
    </row>
    <row r="104" spans="5:5">
      <c r="E104" s="49"/>
    </row>
    <row r="105" spans="5:5">
      <c r="E105" s="49"/>
    </row>
    <row r="106" spans="5:5">
      <c r="E106" s="49"/>
    </row>
    <row r="107" spans="5:5">
      <c r="E107" s="49"/>
    </row>
    <row r="108" spans="5:5">
      <c r="E108" s="49"/>
    </row>
    <row r="109" spans="5:5">
      <c r="E109" s="49"/>
    </row>
    <row r="110" spans="5:5">
      <c r="E110" s="49"/>
    </row>
    <row r="111" spans="5:5">
      <c r="E111" s="49"/>
    </row>
    <row r="112" spans="5:5">
      <c r="E112" s="49"/>
    </row>
    <row r="113" spans="5:5">
      <c r="E113" s="49"/>
    </row>
    <row r="114" spans="5:5">
      <c r="E114" s="49"/>
    </row>
    <row r="115" spans="5:5">
      <c r="E115" s="49"/>
    </row>
    <row r="116" spans="5:5">
      <c r="E116" s="49"/>
    </row>
    <row r="117" spans="5:5">
      <c r="E117" s="49"/>
    </row>
    <row r="118" spans="5:5">
      <c r="E118" s="49"/>
    </row>
    <row r="119" spans="5:5">
      <c r="E119" s="49"/>
    </row>
    <row r="120" spans="5:5">
      <c r="E120" s="49"/>
    </row>
    <row r="121" spans="5:5">
      <c r="E121" s="49"/>
    </row>
    <row r="122" spans="5:5">
      <c r="E122" s="49"/>
    </row>
    <row r="123" spans="5:5">
      <c r="E123" s="49"/>
    </row>
    <row r="124" spans="5:5">
      <c r="E124" s="49"/>
    </row>
    <row r="125" spans="5:5">
      <c r="E125" s="49"/>
    </row>
    <row r="126" spans="5:5">
      <c r="E126" s="49"/>
    </row>
    <row r="127" spans="5:5">
      <c r="E127" s="49"/>
    </row>
    <row r="128" spans="5:5">
      <c r="E128" s="49"/>
    </row>
    <row r="129" spans="5:5">
      <c r="E129" s="49"/>
    </row>
    <row r="130" spans="5:5">
      <c r="E130" s="49"/>
    </row>
    <row r="131" spans="5:5">
      <c r="E131" s="49"/>
    </row>
    <row r="132" spans="5:5">
      <c r="E132" s="49"/>
    </row>
    <row r="133" spans="5:5">
      <c r="E133" s="49"/>
    </row>
    <row r="134" spans="5:5">
      <c r="E134" s="49"/>
    </row>
    <row r="135" spans="5:5">
      <c r="E135" s="49"/>
    </row>
    <row r="136" spans="5:5">
      <c r="E136" s="49"/>
    </row>
    <row r="137" spans="5:5">
      <c r="E137" s="49"/>
    </row>
    <row r="138" spans="5:5">
      <c r="E138" s="49"/>
    </row>
    <row r="139" spans="5:5">
      <c r="E139" s="49"/>
    </row>
    <row r="140" spans="5:5">
      <c r="E140" s="49"/>
    </row>
    <row r="141" spans="5:5">
      <c r="E141" s="49"/>
    </row>
    <row r="142" spans="5:5">
      <c r="E142" s="49"/>
    </row>
    <row r="143" spans="5:5">
      <c r="E143" s="49"/>
    </row>
    <row r="144" spans="5:5">
      <c r="E144" s="49"/>
    </row>
    <row r="145" spans="5:5">
      <c r="E145" s="49"/>
    </row>
    <row r="146" spans="5:5">
      <c r="E146" s="49"/>
    </row>
    <row r="147" spans="5:5">
      <c r="E147" s="49"/>
    </row>
    <row r="148" spans="5:5">
      <c r="E148" s="49"/>
    </row>
    <row r="149" spans="5:5">
      <c r="E149" s="49"/>
    </row>
    <row r="150" spans="5:5">
      <c r="E150" s="49"/>
    </row>
    <row r="151" spans="5:5">
      <c r="E151" s="49"/>
    </row>
    <row r="152" spans="5:5">
      <c r="E152" s="49"/>
    </row>
    <row r="153" spans="5:5">
      <c r="E153" s="49"/>
    </row>
    <row r="154" spans="5:5">
      <c r="E154" s="49"/>
    </row>
    <row r="155" spans="5:5">
      <c r="E155" s="49"/>
    </row>
    <row r="156" spans="5:5">
      <c r="E156" s="49"/>
    </row>
    <row r="157" spans="5:5">
      <c r="E157" s="49"/>
    </row>
    <row r="158" spans="5:5">
      <c r="E158" s="49"/>
    </row>
    <row r="159" spans="5:5">
      <c r="E159" s="49"/>
    </row>
    <row r="160" spans="5:5">
      <c r="E160" s="49"/>
    </row>
    <row r="161" spans="5:5">
      <c r="E161" s="49"/>
    </row>
    <row r="162" spans="5:5">
      <c r="E162" s="49"/>
    </row>
    <row r="163" spans="5:5">
      <c r="E163" s="49"/>
    </row>
    <row r="164" spans="5:5">
      <c r="E164" s="49"/>
    </row>
    <row r="165" spans="5:5">
      <c r="E165" s="49"/>
    </row>
    <row r="166" spans="5:5">
      <c r="E166" s="49"/>
    </row>
    <row r="167" spans="5:5">
      <c r="E167" s="49"/>
    </row>
    <row r="168" spans="5:5">
      <c r="E168" s="49"/>
    </row>
    <row r="169" spans="5:5">
      <c r="E169" s="49"/>
    </row>
    <row r="170" spans="5:5">
      <c r="E170" s="49"/>
    </row>
    <row r="171" spans="5:5">
      <c r="E171" s="49"/>
    </row>
    <row r="172" spans="5:5">
      <c r="E172" s="49"/>
    </row>
    <row r="173" spans="5:5">
      <c r="E173" s="49"/>
    </row>
    <row r="174" spans="5:5">
      <c r="E174" s="49"/>
    </row>
    <row r="175" spans="5:5">
      <c r="E175" s="49"/>
    </row>
    <row r="176" spans="5:5">
      <c r="E176" s="49"/>
    </row>
    <row r="177" spans="5:5">
      <c r="E177" s="49"/>
    </row>
    <row r="178" spans="5:5">
      <c r="E178" s="49"/>
    </row>
    <row r="179" spans="5:5">
      <c r="E179" s="49"/>
    </row>
    <row r="180" spans="5:5">
      <c r="E180" s="49"/>
    </row>
  </sheetData>
  <mergeCells count="19">
    <mergeCell ref="A1:K1"/>
    <mergeCell ref="A3:C4"/>
    <mergeCell ref="E3:E4"/>
    <mergeCell ref="F3:F4"/>
    <mergeCell ref="G3:G4"/>
    <mergeCell ref="H3:H4"/>
    <mergeCell ref="I3:I4"/>
    <mergeCell ref="J3:J4"/>
    <mergeCell ref="K3:K4"/>
    <mergeCell ref="A31:C31"/>
    <mergeCell ref="A32:B32"/>
    <mergeCell ref="A36:B36"/>
    <mergeCell ref="B37:K37"/>
    <mergeCell ref="A5:C5"/>
    <mergeCell ref="A6:C6"/>
    <mergeCell ref="A9:C9"/>
    <mergeCell ref="A15:C15"/>
    <mergeCell ref="A16:B16"/>
    <mergeCell ref="A30:B30"/>
  </mergeCells>
  <phoneticPr fontId="5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9"/>
  <sheetViews>
    <sheetView view="pageBreakPreview" topLeftCell="A22" zoomScaleNormal="100" workbookViewId="0">
      <selection activeCell="J65" sqref="J65"/>
    </sheetView>
  </sheetViews>
  <sheetFormatPr defaultColWidth="9.109375" defaultRowHeight="15.6"/>
  <cols>
    <col min="1" max="1" width="2.33203125" style="37" customWidth="1"/>
    <col min="2" max="2" width="17.33203125" style="37" customWidth="1"/>
    <col min="3" max="3" width="2.33203125" style="37" customWidth="1"/>
    <col min="4" max="4" width="1.6640625" style="38" customWidth="1"/>
    <col min="5" max="5" width="10.5546875" style="48" hidden="1" customWidth="1"/>
    <col min="6" max="11" width="13.5546875" style="48" customWidth="1"/>
    <col min="12" max="16384" width="9.109375" style="48"/>
  </cols>
  <sheetData>
    <row r="1" spans="1:26" s="24" customFormat="1" ht="43.5" customHeight="1">
      <c r="A1" s="1476" t="s">
        <v>1194</v>
      </c>
      <c r="B1" s="1477"/>
      <c r="C1" s="1477"/>
      <c r="D1" s="1477"/>
      <c r="E1" s="1477"/>
      <c r="F1" s="1477"/>
      <c r="G1" s="1477"/>
      <c r="H1" s="1477"/>
      <c r="I1" s="1477"/>
      <c r="J1" s="1477"/>
      <c r="K1" s="1477"/>
    </row>
    <row r="2" spans="1:26" ht="15.75" customHeight="1" thickBot="1">
      <c r="A2" s="48"/>
      <c r="B2" s="26"/>
      <c r="C2" s="26"/>
      <c r="D2" s="27"/>
      <c r="K2" s="586" t="s">
        <v>0</v>
      </c>
    </row>
    <row r="3" spans="1:26" s="590" customFormat="1" ht="27.75" customHeight="1">
      <c r="A3" s="1300" t="s">
        <v>1</v>
      </c>
      <c r="B3" s="1300"/>
      <c r="C3" s="1300"/>
      <c r="D3" s="965"/>
      <c r="E3" s="1418" t="s">
        <v>2</v>
      </c>
      <c r="F3" s="1418" t="s">
        <v>24</v>
      </c>
      <c r="G3" s="1313" t="s">
        <v>2</v>
      </c>
      <c r="H3" s="1513">
        <v>0</v>
      </c>
      <c r="I3" s="1517" t="s">
        <v>1203</v>
      </c>
      <c r="J3" s="1517" t="s">
        <v>1204</v>
      </c>
      <c r="K3" s="1518" t="s">
        <v>1206</v>
      </c>
      <c r="L3" s="591"/>
    </row>
    <row r="4" spans="1:26" s="591" customFormat="1" ht="52.5" customHeight="1">
      <c r="A4" s="1302"/>
      <c r="B4" s="1302"/>
      <c r="C4" s="1302"/>
      <c r="D4" s="962"/>
      <c r="E4" s="1316"/>
      <c r="F4" s="1316"/>
      <c r="G4" s="1312"/>
      <c r="H4" s="1514"/>
      <c r="I4" s="1514"/>
      <c r="J4" s="1514"/>
      <c r="K4" s="1516"/>
    </row>
    <row r="5" spans="1:26" s="33" customFormat="1" ht="18.75" customHeight="1">
      <c r="A5" s="1296" t="s">
        <v>1158</v>
      </c>
      <c r="B5" s="1296"/>
      <c r="C5" s="1296"/>
      <c r="D5" s="32"/>
      <c r="E5" s="940"/>
      <c r="F5" s="920">
        <v>15829.000000031168</v>
      </c>
      <c r="G5" s="921">
        <v>100</v>
      </c>
      <c r="H5" s="921">
        <v>98.288681712267845</v>
      </c>
      <c r="I5" s="921">
        <v>0.9923286866786778</v>
      </c>
      <c r="J5" s="921">
        <v>0.43103345816308525</v>
      </c>
      <c r="K5" s="921">
        <v>0.28795614289042337</v>
      </c>
      <c r="M5" s="923"/>
      <c r="N5" s="923"/>
      <c r="O5" s="923"/>
      <c r="P5" s="923"/>
      <c r="Q5" s="923"/>
      <c r="R5" s="923"/>
      <c r="S5" s="923"/>
      <c r="T5" s="923"/>
      <c r="U5" s="923"/>
      <c r="V5" s="923"/>
      <c r="W5" s="923"/>
      <c r="X5" s="923"/>
      <c r="Y5" s="923"/>
      <c r="Z5" s="923"/>
    </row>
    <row r="6" spans="1:26" ht="15.6" customHeight="1">
      <c r="A6" s="1296" t="s">
        <v>17</v>
      </c>
      <c r="B6" s="1296"/>
      <c r="C6" s="1296"/>
      <c r="D6" s="32"/>
      <c r="E6" s="623"/>
      <c r="F6" s="939"/>
      <c r="G6" s="921"/>
      <c r="H6" s="921"/>
      <c r="I6" s="921"/>
      <c r="J6" s="921"/>
      <c r="K6" s="928"/>
      <c r="L6" s="50"/>
      <c r="M6" s="50"/>
    </row>
    <row r="7" spans="1:26" ht="15.6" customHeight="1">
      <c r="A7" s="34"/>
      <c r="B7" s="595" t="s">
        <v>301</v>
      </c>
      <c r="C7" s="34"/>
      <c r="D7" s="594"/>
      <c r="E7" s="633">
        <f t="shared" ref="E7:E12" si="0">L7/K7*100</f>
        <v>0</v>
      </c>
      <c r="F7" s="942">
        <v>12845.949616567606</v>
      </c>
      <c r="G7" s="928">
        <v>100</v>
      </c>
      <c r="H7" s="928">
        <v>99.178491423283148</v>
      </c>
      <c r="I7" s="928">
        <v>0.52000826716912907</v>
      </c>
      <c r="J7" s="928">
        <v>7.7845548974463177E-3</v>
      </c>
      <c r="K7" s="928">
        <v>0.29371575465027638</v>
      </c>
      <c r="L7" s="431"/>
      <c r="M7" s="431"/>
    </row>
    <row r="8" spans="1:26" ht="15.6" customHeight="1">
      <c r="A8" s="34"/>
      <c r="B8" s="595" t="s">
        <v>302</v>
      </c>
      <c r="C8" s="34"/>
      <c r="D8" s="594"/>
      <c r="E8" s="633" t="e">
        <f t="shared" si="0"/>
        <v>#DIV/0!</v>
      </c>
      <c r="F8" s="942">
        <v>1737.1150566605829</v>
      </c>
      <c r="G8" s="928">
        <v>100</v>
      </c>
      <c r="H8" s="928">
        <v>98.506670176849497</v>
      </c>
      <c r="I8" s="928">
        <v>1.0327961371792771</v>
      </c>
      <c r="J8" s="928">
        <v>0.4605336859712183</v>
      </c>
      <c r="K8" s="928">
        <v>0</v>
      </c>
      <c r="L8" s="431"/>
      <c r="M8" s="431"/>
    </row>
    <row r="9" spans="1:26" ht="15.6" customHeight="1">
      <c r="A9" s="34"/>
      <c r="B9" s="595" t="s">
        <v>303</v>
      </c>
      <c r="C9" s="34"/>
      <c r="D9" s="594"/>
      <c r="E9" s="633">
        <f t="shared" si="0"/>
        <v>0</v>
      </c>
      <c r="F9" s="942">
        <v>970.77547489825895</v>
      </c>
      <c r="G9" s="928">
        <v>100</v>
      </c>
      <c r="H9" s="928">
        <v>92.211811696825237</v>
      </c>
      <c r="I9" s="928">
        <v>4.687130902230443</v>
      </c>
      <c r="J9" s="928">
        <v>2.7044672418941387</v>
      </c>
      <c r="K9" s="928">
        <v>0.39659015905016859</v>
      </c>
      <c r="L9" s="431"/>
      <c r="M9" s="431"/>
    </row>
    <row r="10" spans="1:26" ht="15.6" customHeight="1">
      <c r="A10" s="34"/>
      <c r="B10" s="595" t="s">
        <v>304</v>
      </c>
      <c r="C10" s="34"/>
      <c r="D10" s="594"/>
      <c r="E10" s="633" t="e">
        <f t="shared" si="0"/>
        <v>#DIV/0!</v>
      </c>
      <c r="F10" s="942">
        <v>175.54517362462482</v>
      </c>
      <c r="G10" s="928">
        <v>100</v>
      </c>
      <c r="H10" s="928">
        <v>80.741529933794226</v>
      </c>
      <c r="I10" s="928">
        <v>6.7409049699466799</v>
      </c>
      <c r="J10" s="928">
        <v>12.517565096259087</v>
      </c>
      <c r="K10" s="928">
        <v>0</v>
      </c>
      <c r="L10" s="431"/>
      <c r="M10" s="431"/>
    </row>
    <row r="11" spans="1:26" ht="15.6" customHeight="1">
      <c r="A11" s="34"/>
      <c r="B11" s="595" t="s">
        <v>305</v>
      </c>
      <c r="C11" s="34"/>
      <c r="D11" s="594"/>
      <c r="E11" s="633">
        <f t="shared" si="0"/>
        <v>0</v>
      </c>
      <c r="F11" s="942">
        <v>72.614678280091908</v>
      </c>
      <c r="G11" s="928">
        <v>100</v>
      </c>
      <c r="H11" s="928">
        <v>76.588755327914583</v>
      </c>
      <c r="I11" s="928">
        <v>9.6399242767410627</v>
      </c>
      <c r="J11" s="928">
        <v>11.017056316275502</v>
      </c>
      <c r="K11" s="928">
        <v>2.7542640790688755</v>
      </c>
      <c r="L11" s="431"/>
      <c r="M11" s="431"/>
    </row>
    <row r="12" spans="1:26" ht="15.6" customHeight="1">
      <c r="A12" s="34"/>
      <c r="B12" s="595" t="s">
        <v>306</v>
      </c>
      <c r="C12" s="34"/>
      <c r="D12" s="594"/>
      <c r="E12" s="633">
        <f t="shared" si="0"/>
        <v>0</v>
      </c>
      <c r="F12" s="942">
        <v>27</v>
      </c>
      <c r="G12" s="928">
        <v>100</v>
      </c>
      <c r="H12" s="928">
        <v>51.851851851851848</v>
      </c>
      <c r="I12" s="928">
        <v>29.629629629629626</v>
      </c>
      <c r="J12" s="928">
        <v>11.111111111111111</v>
      </c>
      <c r="K12" s="928">
        <v>7.4074074074074066</v>
      </c>
      <c r="L12" s="431"/>
      <c r="M12" s="431"/>
    </row>
    <row r="13" spans="1:26" ht="15.6" customHeight="1">
      <c r="A13" s="1100" t="s">
        <v>18</v>
      </c>
      <c r="B13" s="1100"/>
      <c r="C13" s="1100"/>
      <c r="D13" s="2"/>
      <c r="E13" s="633"/>
      <c r="F13" s="943"/>
      <c r="G13" s="928"/>
      <c r="H13" s="928"/>
      <c r="I13" s="928"/>
      <c r="J13" s="928"/>
      <c r="K13" s="928"/>
      <c r="L13" s="431"/>
      <c r="M13" s="431"/>
    </row>
    <row r="14" spans="1:26" ht="15.6" customHeight="1">
      <c r="A14" s="960"/>
      <c r="B14" s="62" t="s">
        <v>487</v>
      </c>
      <c r="C14" s="960"/>
      <c r="D14" s="46"/>
      <c r="E14" s="633">
        <f t="shared" ref="E14:E23" si="1">L14/K14*100</f>
        <v>0</v>
      </c>
      <c r="F14" s="942">
        <v>6615.7766720153131</v>
      </c>
      <c r="G14" s="928">
        <v>100</v>
      </c>
      <c r="H14" s="928">
        <v>98.87722059640835</v>
      </c>
      <c r="I14" s="928">
        <v>0.82832300299855777</v>
      </c>
      <c r="J14" s="928">
        <v>1.5115383266034246E-2</v>
      </c>
      <c r="K14" s="928">
        <v>0.279341017327074</v>
      </c>
      <c r="L14" s="431"/>
      <c r="M14" s="431"/>
    </row>
    <row r="15" spans="1:26" ht="15.6" customHeight="1">
      <c r="A15" s="960"/>
      <c r="B15" s="62" t="s">
        <v>488</v>
      </c>
      <c r="C15" s="960"/>
      <c r="D15" s="46"/>
      <c r="E15" s="633" t="e">
        <f t="shared" si="1"/>
        <v>#DIV/0!</v>
      </c>
      <c r="F15" s="942">
        <v>2141.5674691384211</v>
      </c>
      <c r="G15" s="928">
        <v>100</v>
      </c>
      <c r="H15" s="928">
        <v>99.112799373588643</v>
      </c>
      <c r="I15" s="928">
        <v>0.56033723775441269</v>
      </c>
      <c r="J15" s="928">
        <v>0.32686338865691611</v>
      </c>
      <c r="K15" s="928">
        <v>0</v>
      </c>
      <c r="L15" s="431"/>
      <c r="M15" s="431"/>
    </row>
    <row r="16" spans="1:26" ht="15.6" customHeight="1">
      <c r="A16" s="42"/>
      <c r="B16" s="62" t="s">
        <v>489</v>
      </c>
      <c r="C16" s="42"/>
      <c r="D16" s="46"/>
      <c r="E16" s="633" t="e">
        <f t="shared" si="1"/>
        <v>#DIV/0!</v>
      </c>
      <c r="F16" s="942">
        <v>2651.1796011113788</v>
      </c>
      <c r="G16" s="928">
        <v>100</v>
      </c>
      <c r="H16" s="928">
        <v>99.316866750295517</v>
      </c>
      <c r="I16" s="928">
        <v>0.1453293158597618</v>
      </c>
      <c r="J16" s="928">
        <v>0.53780393384471459</v>
      </c>
      <c r="K16" s="928">
        <v>0</v>
      </c>
      <c r="L16" s="431"/>
      <c r="M16" s="431"/>
    </row>
    <row r="17" spans="1:13" ht="15.6" customHeight="1">
      <c r="A17" s="42"/>
      <c r="B17" s="62" t="s">
        <v>490</v>
      </c>
      <c r="C17" s="42"/>
      <c r="D17" s="46"/>
      <c r="E17" s="633">
        <f t="shared" si="1"/>
        <v>0</v>
      </c>
      <c r="F17" s="942">
        <v>2453.1537645300705</v>
      </c>
      <c r="G17" s="928">
        <v>100</v>
      </c>
      <c r="H17" s="928">
        <v>97.125452773748691</v>
      </c>
      <c r="I17" s="928">
        <v>1.559912959695396</v>
      </c>
      <c r="J17" s="928">
        <v>0.52993009199762131</v>
      </c>
      <c r="K17" s="928">
        <v>0.78470417455827823</v>
      </c>
      <c r="L17" s="431"/>
      <c r="M17" s="431"/>
    </row>
    <row r="18" spans="1:13" ht="15.6" customHeight="1">
      <c r="A18" s="42"/>
      <c r="B18" s="62" t="s">
        <v>491</v>
      </c>
      <c r="C18" s="42"/>
      <c r="D18" s="46"/>
      <c r="E18" s="633" t="e">
        <f t="shared" si="1"/>
        <v>#DIV/0!</v>
      </c>
      <c r="F18" s="942">
        <v>1061.5276158437853</v>
      </c>
      <c r="G18" s="928">
        <v>100</v>
      </c>
      <c r="H18" s="928">
        <v>98.831284642157655</v>
      </c>
      <c r="I18" s="928">
        <v>0.75363088822149704</v>
      </c>
      <c r="J18" s="928">
        <v>0.41508446962086165</v>
      </c>
      <c r="K18" s="928">
        <v>0</v>
      </c>
      <c r="L18" s="431"/>
      <c r="M18" s="431"/>
    </row>
    <row r="19" spans="1:13" ht="15.6" customHeight="1">
      <c r="A19" s="42"/>
      <c r="B19" s="62" t="s">
        <v>492</v>
      </c>
      <c r="C19" s="42"/>
      <c r="D19" s="46"/>
      <c r="E19" s="633">
        <f t="shared" si="1"/>
        <v>0</v>
      </c>
      <c r="F19" s="942">
        <v>671.55977677225655</v>
      </c>
      <c r="G19" s="928">
        <v>100</v>
      </c>
      <c r="H19" s="928">
        <v>94.209997143100097</v>
      </c>
      <c r="I19" s="928">
        <v>2.6013214662091921</v>
      </c>
      <c r="J19" s="928">
        <v>2.6153891636869759</v>
      </c>
      <c r="K19" s="928">
        <v>0.57329222700374283</v>
      </c>
      <c r="L19" s="431"/>
      <c r="M19" s="431"/>
    </row>
    <row r="20" spans="1:13" ht="15.6" customHeight="1">
      <c r="A20" s="42"/>
      <c r="B20" s="62" t="s">
        <v>493</v>
      </c>
      <c r="C20" s="42"/>
      <c r="D20" s="46"/>
      <c r="E20" s="633" t="e">
        <f t="shared" si="1"/>
        <v>#DIV/0!</v>
      </c>
      <c r="F20" s="942">
        <v>120.66263685177299</v>
      </c>
      <c r="G20" s="928">
        <v>100</v>
      </c>
      <c r="H20" s="928">
        <v>92.663063391044503</v>
      </c>
      <c r="I20" s="928">
        <v>5.6794226906603802</v>
      </c>
      <c r="J20" s="928">
        <v>1.6575139182950922</v>
      </c>
      <c r="K20" s="928">
        <v>0</v>
      </c>
      <c r="L20" s="431"/>
      <c r="M20" s="431"/>
    </row>
    <row r="21" spans="1:13" ht="15.6" customHeight="1">
      <c r="A21" s="42"/>
      <c r="B21" s="62" t="s">
        <v>494</v>
      </c>
      <c r="C21" s="42"/>
      <c r="D21" s="46"/>
      <c r="E21" s="633" t="e">
        <f t="shared" si="1"/>
        <v>#DIV/0!</v>
      </c>
      <c r="F21" s="942">
        <v>56.70289855078353</v>
      </c>
      <c r="G21" s="928">
        <v>100</v>
      </c>
      <c r="H21" s="928">
        <v>79.130990415303287</v>
      </c>
      <c r="I21" s="928">
        <v>13.814696485662498</v>
      </c>
      <c r="J21" s="928">
        <v>7.0543130990342071</v>
      </c>
      <c r="K21" s="928">
        <v>0</v>
      </c>
      <c r="L21" s="431"/>
      <c r="M21" s="431"/>
    </row>
    <row r="22" spans="1:13" ht="15.6" customHeight="1">
      <c r="A22" s="42"/>
      <c r="B22" s="62" t="s">
        <v>495</v>
      </c>
      <c r="C22" s="42"/>
      <c r="D22" s="46"/>
      <c r="E22" s="633">
        <f t="shared" si="1"/>
        <v>0</v>
      </c>
      <c r="F22" s="942">
        <v>45.869565217419662</v>
      </c>
      <c r="G22" s="928">
        <v>100</v>
      </c>
      <c r="H22" s="928">
        <v>73.838862559257876</v>
      </c>
      <c r="I22" s="928">
        <v>8.7203791469140395</v>
      </c>
      <c r="J22" s="928">
        <v>10.90047393364255</v>
      </c>
      <c r="K22" s="928">
        <v>6.5402843601855301</v>
      </c>
      <c r="L22" s="431"/>
      <c r="M22" s="431"/>
    </row>
    <row r="23" spans="1:13" ht="15.6" customHeight="1">
      <c r="A23" s="42"/>
      <c r="B23" s="62" t="s">
        <v>432</v>
      </c>
      <c r="C23" s="42"/>
      <c r="D23" s="46"/>
      <c r="E23" s="633">
        <f t="shared" si="1"/>
        <v>0</v>
      </c>
      <c r="F23" s="942">
        <v>11</v>
      </c>
      <c r="G23" s="928">
        <v>100</v>
      </c>
      <c r="H23" s="928">
        <v>54.54545454545454</v>
      </c>
      <c r="I23" s="928">
        <v>36.363636363636367</v>
      </c>
      <c r="J23" s="928">
        <v>0</v>
      </c>
      <c r="K23" s="928">
        <v>9.0909090909090917</v>
      </c>
      <c r="L23" s="431"/>
      <c r="M23" s="431"/>
    </row>
    <row r="24" spans="1:13" ht="15.6" customHeight="1">
      <c r="A24" s="1100" t="s">
        <v>19</v>
      </c>
      <c r="B24" s="1100"/>
      <c r="C24" s="1100"/>
      <c r="D24" s="46"/>
      <c r="E24" s="633"/>
      <c r="F24" s="943"/>
      <c r="G24" s="928"/>
      <c r="H24" s="928"/>
      <c r="I24" s="928"/>
      <c r="J24" s="928"/>
      <c r="K24" s="928"/>
      <c r="L24" s="431"/>
      <c r="M24" s="431"/>
    </row>
    <row r="25" spans="1:13" ht="15.6" customHeight="1">
      <c r="A25" s="42"/>
      <c r="B25" s="62" t="s">
        <v>487</v>
      </c>
      <c r="C25" s="42"/>
      <c r="D25" s="46"/>
      <c r="E25" s="633">
        <f t="shared" ref="E25:E34" si="2">L25/K25*100</f>
        <v>0</v>
      </c>
      <c r="F25" s="942">
        <v>6574.2200789901917</v>
      </c>
      <c r="G25" s="928">
        <v>100</v>
      </c>
      <c r="H25" s="928">
        <v>98.870123345910002</v>
      </c>
      <c r="I25" s="928">
        <v>0.83355895213250342</v>
      </c>
      <c r="J25" s="928">
        <v>1.5210929783074758E-2</v>
      </c>
      <c r="K25" s="928">
        <v>0.28110677217446389</v>
      </c>
      <c r="L25" s="431"/>
      <c r="M25" s="431"/>
    </row>
    <row r="26" spans="1:13" ht="15.6" customHeight="1">
      <c r="A26" s="42"/>
      <c r="B26" s="62" t="s">
        <v>488</v>
      </c>
      <c r="C26" s="42"/>
      <c r="D26" s="46"/>
      <c r="E26" s="633" t="e">
        <f t="shared" si="2"/>
        <v>#DIV/0!</v>
      </c>
      <c r="F26" s="942">
        <v>2135.9530698916478</v>
      </c>
      <c r="G26" s="928">
        <v>100</v>
      </c>
      <c r="H26" s="928">
        <v>99.11046734738504</v>
      </c>
      <c r="I26" s="928">
        <v>0.56181009640937696</v>
      </c>
      <c r="J26" s="928">
        <v>0.32772255620555812</v>
      </c>
      <c r="K26" s="928">
        <v>0</v>
      </c>
      <c r="L26" s="431"/>
      <c r="M26" s="431"/>
    </row>
    <row r="27" spans="1:13" ht="15.6" customHeight="1">
      <c r="A27" s="42"/>
      <c r="B27" s="62" t="s">
        <v>489</v>
      </c>
      <c r="C27" s="42"/>
      <c r="D27" s="46"/>
      <c r="E27" s="633" t="e">
        <f t="shared" si="2"/>
        <v>#DIV/0!</v>
      </c>
      <c r="F27" s="942">
        <v>2675.7665895251484</v>
      </c>
      <c r="G27" s="928">
        <v>100</v>
      </c>
      <c r="H27" s="928">
        <v>99.360516368222861</v>
      </c>
      <c r="I27" s="928">
        <v>0.14399391903583361</v>
      </c>
      <c r="J27" s="928">
        <v>0.49548971274129133</v>
      </c>
      <c r="K27" s="928">
        <v>0</v>
      </c>
      <c r="L27" s="431"/>
      <c r="M27" s="431"/>
    </row>
    <row r="28" spans="1:13" ht="15.6" customHeight="1">
      <c r="A28" s="960"/>
      <c r="B28" s="62" t="s">
        <v>490</v>
      </c>
      <c r="C28" s="960"/>
      <c r="D28" s="46"/>
      <c r="E28" s="633">
        <f t="shared" si="2"/>
        <v>0</v>
      </c>
      <c r="F28" s="942">
        <v>2480.5172551071005</v>
      </c>
      <c r="G28" s="928">
        <v>100</v>
      </c>
      <c r="H28" s="928">
        <v>97.3644929815854</v>
      </c>
      <c r="I28" s="928">
        <v>1.3353749619485751</v>
      </c>
      <c r="J28" s="928">
        <v>0.52408423986778585</v>
      </c>
      <c r="K28" s="928">
        <v>0.77604781659823063</v>
      </c>
      <c r="L28" s="431"/>
      <c r="M28" s="431"/>
    </row>
    <row r="29" spans="1:13" ht="15.6" customHeight="1">
      <c r="A29" s="960"/>
      <c r="B29" s="62" t="s">
        <v>491</v>
      </c>
      <c r="C29" s="960"/>
      <c r="D29" s="46"/>
      <c r="E29" s="633" t="e">
        <f t="shared" si="2"/>
        <v>#DIV/0!</v>
      </c>
      <c r="F29" s="942">
        <v>1055.0919074403141</v>
      </c>
      <c r="G29" s="928">
        <v>100</v>
      </c>
      <c r="H29" s="928">
        <v>98.526280667390154</v>
      </c>
      <c r="I29" s="928">
        <v>1.0561029862961127</v>
      </c>
      <c r="J29" s="928">
        <v>0.4176163463137369</v>
      </c>
      <c r="K29" s="928">
        <v>0</v>
      </c>
      <c r="L29" s="431"/>
      <c r="M29" s="431"/>
    </row>
    <row r="30" spans="1:13" ht="15.6" customHeight="1">
      <c r="A30" s="960"/>
      <c r="B30" s="62" t="s">
        <v>492</v>
      </c>
      <c r="C30" s="960"/>
      <c r="D30" s="46"/>
      <c r="E30" s="633">
        <f t="shared" si="2"/>
        <v>0</v>
      </c>
      <c r="F30" s="942">
        <v>677.49011464285923</v>
      </c>
      <c r="G30" s="928">
        <v>100</v>
      </c>
      <c r="H30" s="928">
        <v>94.113075689387912</v>
      </c>
      <c r="I30" s="928">
        <v>2.7261547043146819</v>
      </c>
      <c r="J30" s="928">
        <v>2.5924956320050372</v>
      </c>
      <c r="K30" s="928">
        <v>0.56827397429238835</v>
      </c>
      <c r="L30" s="431"/>
      <c r="M30" s="431"/>
    </row>
    <row r="31" spans="1:13" ht="15.6" customHeight="1">
      <c r="A31" s="960"/>
      <c r="B31" s="62" t="s">
        <v>493</v>
      </c>
      <c r="C31" s="960"/>
      <c r="D31" s="46"/>
      <c r="E31" s="633" t="e">
        <f t="shared" si="2"/>
        <v>#DIV/0!</v>
      </c>
      <c r="F31" s="942">
        <v>102.96353647854497</v>
      </c>
      <c r="G31" s="928">
        <v>100</v>
      </c>
      <c r="H31" s="928">
        <v>91.259041493902672</v>
      </c>
      <c r="I31" s="928">
        <v>5.8273056707315511</v>
      </c>
      <c r="J31" s="928">
        <v>2.9136528353657756</v>
      </c>
      <c r="K31" s="928">
        <v>0</v>
      </c>
      <c r="L31" s="431"/>
      <c r="M31" s="431"/>
    </row>
    <row r="32" spans="1:13" ht="15.6" customHeight="1">
      <c r="A32" s="960"/>
      <c r="B32" s="62" t="s">
        <v>494</v>
      </c>
      <c r="C32" s="960"/>
      <c r="D32" s="46"/>
      <c r="E32" s="633" t="e">
        <f t="shared" si="2"/>
        <v>#DIV/0!</v>
      </c>
      <c r="F32" s="942">
        <v>71.289173060656111</v>
      </c>
      <c r="G32" s="928">
        <v>100</v>
      </c>
      <c r="H32" s="928">
        <v>80.801748817835659</v>
      </c>
      <c r="I32" s="928">
        <v>13.58730097995535</v>
      </c>
      <c r="J32" s="928">
        <v>5.6109502022089881</v>
      </c>
      <c r="K32" s="928">
        <v>0</v>
      </c>
      <c r="L32" s="431"/>
      <c r="M32" s="431"/>
    </row>
    <row r="33" spans="1:13" ht="15.6" customHeight="1">
      <c r="A33" s="960"/>
      <c r="B33" s="62" t="s">
        <v>495</v>
      </c>
      <c r="C33" s="960"/>
      <c r="D33" s="46"/>
      <c r="E33" s="633">
        <f t="shared" si="2"/>
        <v>0</v>
      </c>
      <c r="F33" s="942">
        <v>41.869565217419662</v>
      </c>
      <c r="G33" s="928">
        <v>100</v>
      </c>
      <c r="H33" s="928">
        <v>71.339563862947756</v>
      </c>
      <c r="I33" s="928">
        <v>9.5534787123507456</v>
      </c>
      <c r="J33" s="928">
        <v>11.941848390438434</v>
      </c>
      <c r="K33" s="928">
        <v>7.1651090342630601</v>
      </c>
      <c r="L33" s="431"/>
      <c r="M33" s="431"/>
    </row>
    <row r="34" spans="1:13" ht="15.6" customHeight="1">
      <c r="A34" s="960"/>
      <c r="B34" s="62" t="s">
        <v>432</v>
      </c>
      <c r="C34" s="960"/>
      <c r="D34" s="46"/>
      <c r="E34" s="633">
        <f t="shared" si="2"/>
        <v>0</v>
      </c>
      <c r="F34" s="942">
        <v>13.838709677316732</v>
      </c>
      <c r="G34" s="928">
        <v>100</v>
      </c>
      <c r="H34" s="928">
        <v>63.86946386919594</v>
      </c>
      <c r="I34" s="928">
        <v>28.904428904643247</v>
      </c>
      <c r="J34" s="928">
        <v>0</v>
      </c>
      <c r="K34" s="928">
        <v>7.2261072261608117</v>
      </c>
      <c r="L34" s="431"/>
      <c r="M34" s="431"/>
    </row>
    <row r="35" spans="1:13" ht="15.6" customHeight="1">
      <c r="A35" s="1100" t="s">
        <v>20</v>
      </c>
      <c r="B35" s="1100"/>
      <c r="C35" s="1100"/>
      <c r="D35" s="2"/>
      <c r="E35" s="633"/>
      <c r="F35" s="943"/>
      <c r="G35" s="928"/>
      <c r="H35" s="928"/>
      <c r="I35" s="928"/>
      <c r="J35" s="928"/>
      <c r="K35" s="928"/>
      <c r="L35" s="431"/>
      <c r="M35" s="431"/>
    </row>
    <row r="36" spans="1:13" ht="15.6" customHeight="1">
      <c r="A36" s="44"/>
      <c r="B36" s="62" t="s">
        <v>487</v>
      </c>
      <c r="C36" s="44"/>
      <c r="D36" s="180"/>
      <c r="E36" s="944">
        <f t="shared" ref="E36:E45" si="3">L36/K36*100</f>
        <v>0</v>
      </c>
      <c r="F36" s="942">
        <v>4586.7922913977345</v>
      </c>
      <c r="G36" s="928">
        <v>100</v>
      </c>
      <c r="H36" s="928">
        <v>98.594211951029081</v>
      </c>
      <c r="I36" s="928">
        <v>0.98107778039762727</v>
      </c>
      <c r="J36" s="928">
        <v>2.1801728451393856E-2</v>
      </c>
      <c r="K36" s="928">
        <v>0.40290854012190785</v>
      </c>
      <c r="L36" s="431"/>
      <c r="M36" s="431"/>
    </row>
    <row r="37" spans="1:13" ht="15.6" customHeight="1">
      <c r="A37" s="6"/>
      <c r="B37" s="62" t="s">
        <v>488</v>
      </c>
      <c r="C37" s="6"/>
      <c r="D37" s="2"/>
      <c r="E37" s="944" t="e">
        <f t="shared" si="3"/>
        <v>#DIV/0!</v>
      </c>
      <c r="F37" s="942">
        <v>2323.4405216039363</v>
      </c>
      <c r="G37" s="928">
        <v>100</v>
      </c>
      <c r="H37" s="928">
        <v>99.14781549970688</v>
      </c>
      <c r="I37" s="928">
        <v>0.85218450029311454</v>
      </c>
      <c r="J37" s="928">
        <v>0</v>
      </c>
      <c r="K37" s="928">
        <v>0</v>
      </c>
      <c r="L37" s="431"/>
      <c r="M37" s="431"/>
    </row>
    <row r="38" spans="1:13" ht="15.6" customHeight="1">
      <c r="A38" s="960"/>
      <c r="B38" s="62" t="s">
        <v>489</v>
      </c>
      <c r="C38" s="960"/>
      <c r="D38" s="46"/>
      <c r="E38" s="944" t="e">
        <f t="shared" si="3"/>
        <v>#DIV/0!</v>
      </c>
      <c r="F38" s="942">
        <v>3003.6515899108663</v>
      </c>
      <c r="G38" s="928">
        <v>100</v>
      </c>
      <c r="H38" s="928">
        <v>99.125792476148604</v>
      </c>
      <c r="I38" s="928">
        <v>0</v>
      </c>
      <c r="J38" s="928">
        <v>0.87420752385139766</v>
      </c>
      <c r="K38" s="928">
        <v>0</v>
      </c>
      <c r="L38" s="431"/>
      <c r="M38" s="431"/>
    </row>
    <row r="39" spans="1:13" ht="15.6" customHeight="1">
      <c r="A39" s="960"/>
      <c r="B39" s="62" t="s">
        <v>490</v>
      </c>
      <c r="C39" s="960"/>
      <c r="D39" s="46"/>
      <c r="E39" s="944">
        <f t="shared" si="3"/>
        <v>0</v>
      </c>
      <c r="F39" s="942">
        <v>2478.1495044562962</v>
      </c>
      <c r="G39" s="928">
        <v>100</v>
      </c>
      <c r="H39" s="928">
        <v>98.860036493044461</v>
      </c>
      <c r="I39" s="928">
        <v>8.0705381027396828E-2</v>
      </c>
      <c r="J39" s="928">
        <v>0.28246883359588887</v>
      </c>
      <c r="K39" s="928">
        <v>0.77678929233224159</v>
      </c>
      <c r="L39" s="431"/>
      <c r="M39" s="431"/>
    </row>
    <row r="40" spans="1:13" ht="15.6" customHeight="1">
      <c r="A40" s="960"/>
      <c r="B40" s="62" t="s">
        <v>491</v>
      </c>
      <c r="C40" s="960"/>
      <c r="D40" s="46"/>
      <c r="E40" s="944" t="e">
        <f t="shared" si="3"/>
        <v>#DIV/0!</v>
      </c>
      <c r="F40" s="942">
        <v>1338.5264990665316</v>
      </c>
      <c r="G40" s="928">
        <v>100</v>
      </c>
      <c r="H40" s="945">
        <v>98.474614456594466</v>
      </c>
      <c r="I40" s="928">
        <v>0.67100403512564866</v>
      </c>
      <c r="J40" s="928">
        <v>0.85438150827984871</v>
      </c>
      <c r="K40" s="928">
        <v>0</v>
      </c>
      <c r="L40" s="431"/>
      <c r="M40" s="431"/>
    </row>
    <row r="41" spans="1:13" ht="15.6" customHeight="1">
      <c r="A41" s="960"/>
      <c r="B41" s="62" t="s">
        <v>492</v>
      </c>
      <c r="C41" s="960"/>
      <c r="D41" s="46"/>
      <c r="E41" s="944">
        <f t="shared" si="3"/>
        <v>0</v>
      </c>
      <c r="F41" s="942">
        <v>1193.4147641757149</v>
      </c>
      <c r="G41" s="928">
        <v>100</v>
      </c>
      <c r="H41" s="928">
        <v>96.589148446435999</v>
      </c>
      <c r="I41" s="928">
        <v>2.9578459065425018</v>
      </c>
      <c r="J41" s="928">
        <v>0.3692124822293042</v>
      </c>
      <c r="K41" s="928">
        <v>8.3793164792183086E-2</v>
      </c>
      <c r="L41" s="431"/>
      <c r="M41" s="431"/>
    </row>
    <row r="42" spans="1:13" ht="15.6" customHeight="1">
      <c r="A42" s="960"/>
      <c r="B42" s="62" t="s">
        <v>493</v>
      </c>
      <c r="C42" s="960"/>
      <c r="D42" s="46"/>
      <c r="E42" s="944" t="e">
        <f t="shared" si="3"/>
        <v>#DIV/0!</v>
      </c>
      <c r="F42" s="942">
        <v>327.31676496658895</v>
      </c>
      <c r="G42" s="928">
        <v>100</v>
      </c>
      <c r="H42" s="945">
        <v>95.853825881423376</v>
      </c>
      <c r="I42" s="928">
        <v>2.6741499713289025</v>
      </c>
      <c r="J42" s="928">
        <v>1.4720241472477251</v>
      </c>
      <c r="K42" s="928">
        <v>0</v>
      </c>
      <c r="L42" s="431"/>
      <c r="M42" s="431"/>
    </row>
    <row r="43" spans="1:13" ht="15.6" customHeight="1">
      <c r="A43" s="960"/>
      <c r="B43" s="62" t="s">
        <v>494</v>
      </c>
      <c r="C43" s="960"/>
      <c r="D43" s="46"/>
      <c r="E43" s="944" t="e">
        <f t="shared" si="3"/>
        <v>#DIV/0!</v>
      </c>
      <c r="F43" s="942">
        <v>273.5336400776356</v>
      </c>
      <c r="G43" s="928">
        <v>100</v>
      </c>
      <c r="H43" s="928">
        <v>93.834340642561372</v>
      </c>
      <c r="I43" s="928">
        <v>4.5901321504704056</v>
      </c>
      <c r="J43" s="928">
        <v>1.5755272069682242</v>
      </c>
      <c r="K43" s="928">
        <v>0</v>
      </c>
      <c r="L43" s="431"/>
      <c r="M43" s="431"/>
    </row>
    <row r="44" spans="1:13" ht="12" customHeight="1">
      <c r="A44" s="960"/>
      <c r="B44" s="62" t="s">
        <v>495</v>
      </c>
      <c r="C44" s="960"/>
      <c r="D44" s="46"/>
      <c r="E44" s="944">
        <f t="shared" si="3"/>
        <v>0</v>
      </c>
      <c r="F44" s="942">
        <v>202.30485915847422</v>
      </c>
      <c r="G44" s="928">
        <v>100</v>
      </c>
      <c r="H44" s="928">
        <v>91.826061628683888</v>
      </c>
      <c r="I44" s="928">
        <v>6.2708698953863884</v>
      </c>
      <c r="J44" s="928">
        <v>0.49430350025189279</v>
      </c>
      <c r="K44" s="928">
        <v>1.4087649756778728</v>
      </c>
      <c r="L44" s="431"/>
      <c r="M44" s="431"/>
    </row>
    <row r="45" spans="1:13" ht="15.6" customHeight="1" thickBot="1">
      <c r="A45" s="961"/>
      <c r="B45" s="63" t="s">
        <v>432</v>
      </c>
      <c r="C45" s="961"/>
      <c r="D45" s="181"/>
      <c r="E45" s="946">
        <f t="shared" si="3"/>
        <v>0</v>
      </c>
      <c r="F45" s="947">
        <v>101.86956521741966</v>
      </c>
      <c r="G45" s="938">
        <v>100</v>
      </c>
      <c r="H45" s="945">
        <v>76.440460947509763</v>
      </c>
      <c r="I45" s="938">
        <v>11.77976952624512</v>
      </c>
      <c r="J45" s="938">
        <v>7.8531796841634138</v>
      </c>
      <c r="K45" s="938">
        <v>3.9265898420817069</v>
      </c>
      <c r="L45" s="431"/>
      <c r="M45" s="431"/>
    </row>
    <row r="46" spans="1:13" s="43" customFormat="1" ht="12.75" customHeight="1">
      <c r="B46" s="1166"/>
      <c r="C46" s="1166"/>
      <c r="D46" s="1166"/>
      <c r="E46" s="1166"/>
      <c r="F46" s="1166"/>
      <c r="G46" s="1166"/>
      <c r="H46" s="1166"/>
      <c r="I46" s="1166"/>
      <c r="J46" s="1166"/>
      <c r="K46" s="1166"/>
    </row>
    <row r="47" spans="1:13" ht="26.1" customHeight="1">
      <c r="E47" s="49"/>
    </row>
    <row r="48" spans="1:13" ht="26.1" customHeight="1">
      <c r="E48" s="49"/>
    </row>
    <row r="49" spans="5:5" ht="26.1" customHeight="1">
      <c r="E49" s="49"/>
    </row>
    <row r="50" spans="5:5" ht="26.1" customHeight="1">
      <c r="E50" s="49"/>
    </row>
    <row r="51" spans="5:5" ht="26.1" customHeight="1">
      <c r="E51" s="49"/>
    </row>
    <row r="52" spans="5:5" ht="26.1" customHeight="1">
      <c r="E52" s="49"/>
    </row>
    <row r="53" spans="5:5" ht="26.1" customHeight="1">
      <c r="E53" s="49"/>
    </row>
    <row r="54" spans="5:5" ht="26.1" customHeight="1">
      <c r="E54" s="49"/>
    </row>
    <row r="55" spans="5:5" ht="26.1" customHeight="1">
      <c r="E55" s="49"/>
    </row>
    <row r="56" spans="5:5" ht="26.1" customHeight="1">
      <c r="E56" s="49"/>
    </row>
    <row r="57" spans="5:5" ht="26.1" customHeight="1">
      <c r="E57" s="49"/>
    </row>
    <row r="58" spans="5:5" ht="26.1" customHeight="1">
      <c r="E58" s="49"/>
    </row>
    <row r="59" spans="5:5" ht="26.1" customHeight="1">
      <c r="E59" s="49"/>
    </row>
    <row r="60" spans="5:5" ht="26.1" customHeight="1">
      <c r="E60" s="49"/>
    </row>
    <row r="61" spans="5:5" ht="26.1" customHeight="1">
      <c r="E61" s="49"/>
    </row>
    <row r="62" spans="5:5" ht="26.1" customHeight="1">
      <c r="E62" s="49"/>
    </row>
    <row r="63" spans="5:5" ht="26.1" customHeight="1">
      <c r="E63" s="49"/>
    </row>
    <row r="64" spans="5:5" ht="26.1" customHeight="1">
      <c r="E64" s="49"/>
    </row>
    <row r="65" spans="5:5" ht="26.1" customHeight="1">
      <c r="E65" s="49"/>
    </row>
    <row r="66" spans="5:5" ht="26.1" customHeight="1">
      <c r="E66" s="49"/>
    </row>
    <row r="67" spans="5:5" ht="26.1" customHeight="1">
      <c r="E67" s="49"/>
    </row>
    <row r="68" spans="5:5">
      <c r="E68" s="49"/>
    </row>
    <row r="69" spans="5:5">
      <c r="E69" s="49"/>
    </row>
    <row r="70" spans="5:5">
      <c r="E70" s="49"/>
    </row>
    <row r="71" spans="5:5">
      <c r="E71" s="49"/>
    </row>
    <row r="72" spans="5:5">
      <c r="E72" s="49"/>
    </row>
    <row r="73" spans="5:5">
      <c r="E73" s="49"/>
    </row>
    <row r="74" spans="5:5">
      <c r="E74" s="49"/>
    </row>
    <row r="75" spans="5:5">
      <c r="E75" s="49"/>
    </row>
    <row r="76" spans="5:5">
      <c r="E76" s="49"/>
    </row>
    <row r="77" spans="5:5">
      <c r="E77" s="49"/>
    </row>
    <row r="78" spans="5:5">
      <c r="E78" s="49"/>
    </row>
    <row r="79" spans="5:5">
      <c r="E79" s="49"/>
    </row>
    <row r="80" spans="5:5">
      <c r="E80" s="49"/>
    </row>
    <row r="81" spans="5:5">
      <c r="E81" s="49"/>
    </row>
    <row r="82" spans="5:5">
      <c r="E82" s="49"/>
    </row>
    <row r="83" spans="5:5">
      <c r="E83" s="49"/>
    </row>
    <row r="84" spans="5:5">
      <c r="E84" s="49"/>
    </row>
    <row r="85" spans="5:5">
      <c r="E85" s="49"/>
    </row>
    <row r="86" spans="5:5">
      <c r="E86" s="49"/>
    </row>
    <row r="87" spans="5:5">
      <c r="E87" s="49"/>
    </row>
    <row r="88" spans="5:5">
      <c r="E88" s="49"/>
    </row>
    <row r="89" spans="5:5">
      <c r="E89" s="49"/>
    </row>
    <row r="90" spans="5:5">
      <c r="E90" s="49"/>
    </row>
    <row r="91" spans="5:5">
      <c r="E91" s="49"/>
    </row>
    <row r="92" spans="5:5">
      <c r="E92" s="49"/>
    </row>
    <row r="93" spans="5:5">
      <c r="E93" s="49"/>
    </row>
    <row r="94" spans="5:5">
      <c r="E94" s="49"/>
    </row>
    <row r="95" spans="5:5">
      <c r="E95" s="49"/>
    </row>
    <row r="96" spans="5:5">
      <c r="E96" s="49"/>
    </row>
    <row r="97" spans="5:5">
      <c r="E97" s="49"/>
    </row>
    <row r="98" spans="5:5">
      <c r="E98" s="49"/>
    </row>
    <row r="99" spans="5:5">
      <c r="E99" s="49"/>
    </row>
    <row r="100" spans="5:5">
      <c r="E100" s="49"/>
    </row>
    <row r="101" spans="5:5">
      <c r="E101" s="49"/>
    </row>
    <row r="102" spans="5:5">
      <c r="E102" s="49"/>
    </row>
    <row r="103" spans="5:5">
      <c r="E103" s="49"/>
    </row>
    <row r="104" spans="5:5">
      <c r="E104" s="49"/>
    </row>
    <row r="105" spans="5:5">
      <c r="E105" s="49"/>
    </row>
    <row r="106" spans="5:5">
      <c r="E106" s="49"/>
    </row>
    <row r="107" spans="5:5">
      <c r="E107" s="49"/>
    </row>
    <row r="108" spans="5:5">
      <c r="E108" s="49"/>
    </row>
    <row r="109" spans="5:5">
      <c r="E109" s="49"/>
    </row>
    <row r="110" spans="5:5">
      <c r="E110" s="49"/>
    </row>
    <row r="111" spans="5:5">
      <c r="E111" s="49"/>
    </row>
    <row r="112" spans="5:5">
      <c r="E112" s="49"/>
    </row>
    <row r="113" spans="5:5">
      <c r="E113" s="49"/>
    </row>
    <row r="114" spans="5:5">
      <c r="E114" s="49"/>
    </row>
    <row r="115" spans="5:5">
      <c r="E115" s="49"/>
    </row>
    <row r="116" spans="5:5">
      <c r="E116" s="49"/>
    </row>
    <row r="117" spans="5:5">
      <c r="E117" s="49"/>
    </row>
    <row r="118" spans="5:5">
      <c r="E118" s="49"/>
    </row>
    <row r="119" spans="5:5">
      <c r="E119" s="49"/>
    </row>
    <row r="120" spans="5:5">
      <c r="E120" s="49"/>
    </row>
    <row r="121" spans="5:5">
      <c r="E121" s="49"/>
    </row>
    <row r="122" spans="5:5">
      <c r="E122" s="49"/>
    </row>
    <row r="123" spans="5:5">
      <c r="E123" s="49"/>
    </row>
    <row r="124" spans="5:5">
      <c r="E124" s="49"/>
    </row>
    <row r="125" spans="5:5">
      <c r="E125" s="49"/>
    </row>
    <row r="126" spans="5:5">
      <c r="E126" s="49"/>
    </row>
    <row r="127" spans="5:5">
      <c r="E127" s="49"/>
    </row>
    <row r="128" spans="5:5">
      <c r="E128" s="49"/>
    </row>
    <row r="129" spans="5:5">
      <c r="E129" s="49"/>
    </row>
    <row r="130" spans="5:5">
      <c r="E130" s="49"/>
    </row>
    <row r="131" spans="5:5">
      <c r="E131" s="49"/>
    </row>
    <row r="132" spans="5:5">
      <c r="E132" s="49"/>
    </row>
    <row r="133" spans="5:5">
      <c r="E133" s="49"/>
    </row>
    <row r="134" spans="5:5">
      <c r="E134" s="49"/>
    </row>
    <row r="135" spans="5:5">
      <c r="E135" s="49"/>
    </row>
    <row r="136" spans="5:5">
      <c r="E136" s="49"/>
    </row>
    <row r="137" spans="5:5">
      <c r="E137" s="49"/>
    </row>
    <row r="138" spans="5:5">
      <c r="E138" s="49"/>
    </row>
    <row r="139" spans="5:5">
      <c r="E139" s="49"/>
    </row>
    <row r="140" spans="5:5">
      <c r="E140" s="49"/>
    </row>
    <row r="141" spans="5:5">
      <c r="E141" s="49"/>
    </row>
    <row r="142" spans="5:5">
      <c r="E142" s="49"/>
    </row>
    <row r="143" spans="5:5">
      <c r="E143" s="49"/>
    </row>
    <row r="144" spans="5:5">
      <c r="E144" s="49"/>
    </row>
    <row r="145" spans="5:5">
      <c r="E145" s="49"/>
    </row>
    <row r="146" spans="5:5">
      <c r="E146" s="49"/>
    </row>
    <row r="147" spans="5:5">
      <c r="E147" s="49"/>
    </row>
    <row r="148" spans="5:5">
      <c r="E148" s="49"/>
    </row>
    <row r="149" spans="5:5">
      <c r="E149" s="49"/>
    </row>
    <row r="150" spans="5:5">
      <c r="E150" s="49"/>
    </row>
    <row r="151" spans="5:5">
      <c r="E151" s="49"/>
    </row>
    <row r="152" spans="5:5">
      <c r="E152" s="49"/>
    </row>
    <row r="153" spans="5:5">
      <c r="E153" s="49"/>
    </row>
    <row r="154" spans="5:5">
      <c r="E154" s="49"/>
    </row>
    <row r="155" spans="5:5">
      <c r="E155" s="49"/>
    </row>
    <row r="156" spans="5:5">
      <c r="E156" s="49"/>
    </row>
    <row r="157" spans="5:5">
      <c r="E157" s="49"/>
    </row>
    <row r="158" spans="5:5">
      <c r="E158" s="49"/>
    </row>
    <row r="159" spans="5:5">
      <c r="E159" s="49"/>
    </row>
    <row r="160" spans="5:5">
      <c r="E160" s="49"/>
    </row>
    <row r="161" spans="5:5">
      <c r="E161" s="49"/>
    </row>
    <row r="162" spans="5:5">
      <c r="E162" s="49"/>
    </row>
    <row r="163" spans="5:5">
      <c r="E163" s="49"/>
    </row>
    <row r="164" spans="5:5">
      <c r="E164" s="49"/>
    </row>
    <row r="165" spans="5:5">
      <c r="E165" s="49"/>
    </row>
    <row r="166" spans="5:5">
      <c r="E166" s="49"/>
    </row>
    <row r="167" spans="5:5">
      <c r="E167" s="49"/>
    </row>
    <row r="168" spans="5:5">
      <c r="E168" s="49"/>
    </row>
    <row r="169" spans="5:5">
      <c r="E169" s="49"/>
    </row>
    <row r="170" spans="5:5">
      <c r="E170" s="49"/>
    </row>
    <row r="171" spans="5:5">
      <c r="E171" s="49"/>
    </row>
    <row r="172" spans="5:5">
      <c r="E172" s="49"/>
    </row>
    <row r="173" spans="5:5">
      <c r="E173" s="49"/>
    </row>
    <row r="174" spans="5:5">
      <c r="E174" s="49"/>
    </row>
    <row r="175" spans="5:5">
      <c r="E175" s="49"/>
    </row>
    <row r="176" spans="5:5">
      <c r="E176" s="49"/>
    </row>
    <row r="177" spans="5:5">
      <c r="E177" s="49"/>
    </row>
    <row r="178" spans="5:5">
      <c r="E178" s="49"/>
    </row>
    <row r="179" spans="5:5">
      <c r="E179" s="49"/>
    </row>
    <row r="180" spans="5:5">
      <c r="E180" s="49"/>
    </row>
    <row r="181" spans="5:5">
      <c r="E181" s="49"/>
    </row>
    <row r="182" spans="5:5">
      <c r="E182" s="49"/>
    </row>
    <row r="183" spans="5:5">
      <c r="E183" s="49"/>
    </row>
    <row r="184" spans="5:5">
      <c r="E184" s="49"/>
    </row>
    <row r="185" spans="5:5">
      <c r="E185" s="49"/>
    </row>
    <row r="186" spans="5:5">
      <c r="E186" s="49"/>
    </row>
    <row r="187" spans="5:5">
      <c r="E187" s="49"/>
    </row>
    <row r="188" spans="5:5">
      <c r="E188" s="49"/>
    </row>
    <row r="189" spans="5:5">
      <c r="E189" s="49"/>
    </row>
  </sheetData>
  <mergeCells count="15">
    <mergeCell ref="B46:K46"/>
    <mergeCell ref="A1:K1"/>
    <mergeCell ref="A3:C4"/>
    <mergeCell ref="E3:E4"/>
    <mergeCell ref="F3:F4"/>
    <mergeCell ref="G3:G4"/>
    <mergeCell ref="H3:H4"/>
    <mergeCell ref="I3:I4"/>
    <mergeCell ref="J3:J4"/>
    <mergeCell ref="K3:K4"/>
    <mergeCell ref="A5:C5"/>
    <mergeCell ref="A6:C6"/>
    <mergeCell ref="A13:C13"/>
    <mergeCell ref="A24:C24"/>
    <mergeCell ref="A35:C35"/>
  </mergeCells>
  <phoneticPr fontId="5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0"/>
  <sheetViews>
    <sheetView view="pageBreakPreview" zoomScaleNormal="100" workbookViewId="0">
      <selection activeCell="J65" sqref="J65"/>
    </sheetView>
  </sheetViews>
  <sheetFormatPr defaultColWidth="9.109375" defaultRowHeight="15.6"/>
  <cols>
    <col min="1" max="1" width="2.33203125" style="37" customWidth="1"/>
    <col min="2" max="2" width="17.33203125" style="37" customWidth="1"/>
    <col min="3" max="3" width="2.33203125" style="37" customWidth="1"/>
    <col min="4" max="4" width="1.6640625" style="38" customWidth="1"/>
    <col min="5" max="5" width="10.5546875" style="48" hidden="1" customWidth="1"/>
    <col min="6" max="11" width="13.88671875" style="48" customWidth="1"/>
    <col min="12" max="16384" width="9.109375" style="48"/>
  </cols>
  <sheetData>
    <row r="1" spans="1:26" s="24" customFormat="1" ht="49.5" customHeight="1">
      <c r="A1" s="1476" t="s">
        <v>1196</v>
      </c>
      <c r="B1" s="1477"/>
      <c r="C1" s="1477"/>
      <c r="D1" s="1477"/>
      <c r="E1" s="1477"/>
      <c r="F1" s="1477"/>
      <c r="G1" s="1477"/>
      <c r="H1" s="1477"/>
      <c r="I1" s="1477"/>
      <c r="J1" s="1477"/>
      <c r="K1" s="1477"/>
    </row>
    <row r="2" spans="1:26" ht="15.75" customHeight="1" thickBot="1">
      <c r="A2" s="48"/>
      <c r="B2" s="26"/>
      <c r="C2" s="26"/>
      <c r="D2" s="27"/>
      <c r="K2" s="586" t="s">
        <v>0</v>
      </c>
    </row>
    <row r="3" spans="1:26" s="590" customFormat="1" ht="27.75" customHeight="1">
      <c r="A3" s="1300" t="s">
        <v>23</v>
      </c>
      <c r="B3" s="1300"/>
      <c r="C3" s="1300"/>
      <c r="D3" s="965"/>
      <c r="E3" s="1418" t="s">
        <v>2</v>
      </c>
      <c r="F3" s="1418" t="s">
        <v>24</v>
      </c>
      <c r="G3" s="1313" t="s">
        <v>2</v>
      </c>
      <c r="H3" s="1313" t="s">
        <v>1197</v>
      </c>
      <c r="I3" s="1418" t="s">
        <v>1198</v>
      </c>
      <c r="J3" s="1418" t="s">
        <v>1199</v>
      </c>
      <c r="K3" s="1418" t="s">
        <v>1200</v>
      </c>
      <c r="L3" s="591"/>
    </row>
    <row r="4" spans="1:26" s="591" customFormat="1" ht="43.5" customHeight="1">
      <c r="A4" s="1302"/>
      <c r="B4" s="1302"/>
      <c r="C4" s="1302"/>
      <c r="D4" s="962"/>
      <c r="E4" s="1316"/>
      <c r="F4" s="1316"/>
      <c r="G4" s="1312"/>
      <c r="H4" s="1312"/>
      <c r="I4" s="1316"/>
      <c r="J4" s="1316"/>
      <c r="K4" s="1316"/>
    </row>
    <row r="5" spans="1:26" s="33" customFormat="1" ht="20.25" customHeight="1">
      <c r="A5" s="1296" t="s">
        <v>1158</v>
      </c>
      <c r="B5" s="1296"/>
      <c r="C5" s="1296"/>
      <c r="D5" s="602"/>
      <c r="E5" s="922"/>
      <c r="F5" s="920">
        <v>15829.000000031147</v>
      </c>
      <c r="G5" s="921">
        <v>100</v>
      </c>
      <c r="H5" s="921">
        <v>26.408172937590901</v>
      </c>
      <c r="I5" s="921">
        <v>2.5783498510241998</v>
      </c>
      <c r="J5" s="921">
        <v>63.712678521849057</v>
      </c>
      <c r="K5" s="921">
        <v>7.3007986895359327</v>
      </c>
      <c r="M5" s="923"/>
      <c r="N5" s="923"/>
      <c r="O5" s="923"/>
      <c r="P5" s="923"/>
      <c r="Q5" s="923"/>
      <c r="R5" s="923"/>
      <c r="S5" s="923"/>
      <c r="T5" s="923"/>
      <c r="U5" s="923"/>
      <c r="V5" s="923"/>
      <c r="W5" s="923"/>
      <c r="X5" s="923"/>
      <c r="Y5" s="923"/>
      <c r="Z5" s="923"/>
    </row>
    <row r="6" spans="1:26" ht="20.25" customHeight="1">
      <c r="A6" s="1296" t="s">
        <v>63</v>
      </c>
      <c r="B6" s="1296"/>
      <c r="C6" s="1296"/>
      <c r="D6" s="602"/>
      <c r="E6" s="922"/>
      <c r="F6" s="924"/>
      <c r="G6" s="925"/>
      <c r="H6" s="926"/>
      <c r="I6" s="926"/>
      <c r="J6" s="926"/>
      <c r="K6" s="926"/>
      <c r="M6" s="927"/>
      <c r="N6" s="927"/>
      <c r="O6" s="927"/>
      <c r="P6" s="927"/>
      <c r="Q6" s="927"/>
      <c r="R6" s="927"/>
      <c r="S6" s="927"/>
      <c r="T6" s="927"/>
      <c r="U6" s="927"/>
      <c r="V6" s="927"/>
      <c r="W6" s="927"/>
      <c r="X6" s="927"/>
      <c r="Y6" s="927"/>
      <c r="Z6" s="927"/>
    </row>
    <row r="7" spans="1:26" ht="20.25" customHeight="1">
      <c r="A7" s="34"/>
      <c r="B7" s="34" t="s">
        <v>64</v>
      </c>
      <c r="C7" s="34"/>
      <c r="D7" s="739"/>
      <c r="E7" s="64"/>
      <c r="F7" s="924">
        <v>11257.411299759198</v>
      </c>
      <c r="G7" s="928">
        <v>100</v>
      </c>
      <c r="H7" s="928">
        <v>27.927275600782085</v>
      </c>
      <c r="I7" s="928">
        <v>2.6188973735941077</v>
      </c>
      <c r="J7" s="928">
        <v>62.115309768097468</v>
      </c>
      <c r="K7" s="928">
        <v>7.3385172575272426</v>
      </c>
      <c r="M7" s="927"/>
      <c r="N7" s="927"/>
      <c r="O7" s="927"/>
      <c r="P7" s="927"/>
      <c r="Q7" s="927"/>
      <c r="R7" s="927"/>
      <c r="S7" s="927"/>
      <c r="T7" s="927"/>
      <c r="U7" s="927"/>
      <c r="V7" s="927"/>
      <c r="W7" s="927"/>
      <c r="X7" s="927"/>
      <c r="Y7" s="927"/>
      <c r="Z7" s="927"/>
    </row>
    <row r="8" spans="1:26" ht="20.25" customHeight="1">
      <c r="A8" s="34"/>
      <c r="B8" s="34" t="s">
        <v>25</v>
      </c>
      <c r="C8" s="34"/>
      <c r="D8" s="739"/>
      <c r="E8" s="64"/>
      <c r="F8" s="924">
        <v>4571.5887002718964</v>
      </c>
      <c r="G8" s="928">
        <v>100</v>
      </c>
      <c r="H8" s="928">
        <v>22.667424456634095</v>
      </c>
      <c r="I8" s="928">
        <v>2.4785026931360816</v>
      </c>
      <c r="J8" s="928">
        <v>67.646155095825165</v>
      </c>
      <c r="K8" s="928">
        <v>7.2079177544048854</v>
      </c>
      <c r="M8" s="927"/>
      <c r="N8" s="927"/>
      <c r="O8" s="927"/>
      <c r="P8" s="927"/>
      <c r="Q8" s="927"/>
      <c r="R8" s="927"/>
      <c r="S8" s="927"/>
      <c r="T8" s="927"/>
      <c r="U8" s="927"/>
      <c r="V8" s="927"/>
      <c r="W8" s="927"/>
      <c r="X8" s="927"/>
      <c r="Y8" s="927"/>
      <c r="Z8" s="927"/>
    </row>
    <row r="9" spans="1:26" ht="20.25" customHeight="1">
      <c r="A9" s="1296" t="s">
        <v>26</v>
      </c>
      <c r="B9" s="1296"/>
      <c r="C9" s="1296"/>
      <c r="D9" s="602"/>
      <c r="E9" s="64"/>
      <c r="F9" s="924"/>
      <c r="G9" s="928"/>
      <c r="H9" s="928"/>
      <c r="I9" s="928"/>
      <c r="J9" s="928"/>
      <c r="K9" s="928"/>
      <c r="M9" s="927"/>
      <c r="N9" s="927"/>
      <c r="O9" s="927"/>
      <c r="P9" s="927"/>
      <c r="Q9" s="927"/>
      <c r="R9" s="927"/>
      <c r="S9" s="927"/>
      <c r="T9" s="927"/>
      <c r="U9" s="927"/>
      <c r="V9" s="927"/>
      <c r="W9" s="927"/>
      <c r="X9" s="927"/>
      <c r="Y9" s="927"/>
      <c r="Z9" s="927"/>
    </row>
    <row r="10" spans="1:26" ht="20.25" customHeight="1">
      <c r="A10" s="34"/>
      <c r="B10" s="960" t="s">
        <v>81</v>
      </c>
      <c r="C10" s="34"/>
      <c r="D10" s="739"/>
      <c r="E10" s="64"/>
      <c r="F10" s="924">
        <v>2355.0000000352379</v>
      </c>
      <c r="G10" s="928">
        <v>100</v>
      </c>
      <c r="H10" s="928">
        <v>33.420399452036435</v>
      </c>
      <c r="I10" s="928">
        <v>2.3731476804279996</v>
      </c>
      <c r="J10" s="928">
        <v>57.542448616227347</v>
      </c>
      <c r="K10" s="928">
        <v>6.6640042513079329</v>
      </c>
      <c r="M10" s="927"/>
      <c r="N10" s="927"/>
      <c r="O10" s="927"/>
      <c r="P10" s="927"/>
      <c r="Q10" s="927"/>
      <c r="R10" s="927"/>
      <c r="S10" s="927"/>
      <c r="T10" s="927"/>
      <c r="U10" s="927"/>
      <c r="V10" s="927"/>
      <c r="W10" s="927"/>
      <c r="X10" s="927"/>
      <c r="Y10" s="927"/>
      <c r="Z10" s="927"/>
    </row>
    <row r="11" spans="1:26" ht="20.25" customHeight="1">
      <c r="A11" s="34"/>
      <c r="B11" s="960" t="s">
        <v>82</v>
      </c>
      <c r="C11" s="34"/>
      <c r="D11" s="739"/>
      <c r="E11" s="64"/>
      <c r="F11" s="924">
        <v>1086.9999999798126</v>
      </c>
      <c r="G11" s="928">
        <v>100</v>
      </c>
      <c r="H11" s="928">
        <v>26.481413864983423</v>
      </c>
      <c r="I11" s="928">
        <v>4.4676087267790274</v>
      </c>
      <c r="J11" s="928">
        <v>61.131697522374481</v>
      </c>
      <c r="K11" s="928">
        <v>7.9192798858632285</v>
      </c>
      <c r="M11" s="927"/>
      <c r="N11" s="927"/>
      <c r="O11" s="927"/>
      <c r="P11" s="927"/>
      <c r="Q11" s="927"/>
      <c r="R11" s="927"/>
      <c r="S11" s="927"/>
      <c r="T11" s="927"/>
      <c r="U11" s="927"/>
      <c r="V11" s="927"/>
      <c r="W11" s="927"/>
      <c r="X11" s="927"/>
      <c r="Y11" s="927"/>
      <c r="Z11" s="927"/>
    </row>
    <row r="12" spans="1:26" ht="20.25" customHeight="1">
      <c r="A12" s="34"/>
      <c r="B12" s="960" t="s">
        <v>83</v>
      </c>
      <c r="C12" s="34"/>
      <c r="D12" s="739"/>
      <c r="E12" s="64"/>
      <c r="F12" s="924">
        <v>6123.0000000159853</v>
      </c>
      <c r="G12" s="928">
        <v>100</v>
      </c>
      <c r="H12" s="928">
        <v>25.03293653815069</v>
      </c>
      <c r="I12" s="928">
        <v>2.7198461668497469</v>
      </c>
      <c r="J12" s="928">
        <v>64.058666318646232</v>
      </c>
      <c r="K12" s="928">
        <v>8.1885509763535698</v>
      </c>
      <c r="M12" s="927"/>
      <c r="N12" s="927"/>
      <c r="O12" s="927"/>
      <c r="P12" s="927"/>
      <c r="Q12" s="927"/>
      <c r="R12" s="927"/>
      <c r="S12" s="927"/>
      <c r="T12" s="927"/>
      <c r="U12" s="927"/>
      <c r="V12" s="927"/>
      <c r="W12" s="927"/>
      <c r="X12" s="927"/>
      <c r="Y12" s="927"/>
      <c r="Z12" s="927"/>
    </row>
    <row r="13" spans="1:26" ht="20.25" customHeight="1">
      <c r="A13" s="34"/>
      <c r="B13" s="960" t="s">
        <v>344</v>
      </c>
      <c r="C13" s="34"/>
      <c r="D13" s="739"/>
      <c r="E13" s="64"/>
      <c r="F13" s="924">
        <v>5866.0000000001492</v>
      </c>
      <c r="G13" s="928">
        <v>100</v>
      </c>
      <c r="H13" s="928">
        <v>25.118984218380685</v>
      </c>
      <c r="I13" s="928">
        <v>2.2696945514605131</v>
      </c>
      <c r="J13" s="928">
        <v>66.14629266201905</v>
      </c>
      <c r="K13" s="928">
        <v>6.4650285681398563</v>
      </c>
      <c r="M13" s="927"/>
      <c r="N13" s="927"/>
      <c r="O13" s="927"/>
      <c r="P13" s="927"/>
      <c r="Q13" s="927"/>
      <c r="R13" s="927"/>
      <c r="S13" s="927"/>
      <c r="T13" s="927"/>
      <c r="U13" s="927"/>
      <c r="V13" s="927"/>
      <c r="W13" s="927"/>
      <c r="X13" s="927"/>
      <c r="Y13" s="927"/>
      <c r="Z13" s="927"/>
    </row>
    <row r="14" spans="1:26" ht="20.25" customHeight="1">
      <c r="A14" s="34"/>
      <c r="B14" s="960" t="s">
        <v>343</v>
      </c>
      <c r="C14" s="34"/>
      <c r="D14" s="739"/>
      <c r="E14" s="64"/>
      <c r="F14" s="924">
        <v>398</v>
      </c>
      <c r="G14" s="928">
        <v>100</v>
      </c>
      <c r="H14" s="928">
        <v>24.874371859296481</v>
      </c>
      <c r="I14" s="928">
        <v>1.0050251256281406</v>
      </c>
      <c r="J14" s="928">
        <v>66.08040201005025</v>
      </c>
      <c r="K14" s="928">
        <v>8.0402010050251249</v>
      </c>
      <c r="M14" s="927"/>
      <c r="N14" s="927"/>
      <c r="O14" s="927"/>
      <c r="P14" s="927"/>
      <c r="Q14" s="927"/>
      <c r="R14" s="927"/>
      <c r="S14" s="927"/>
      <c r="T14" s="927"/>
      <c r="U14" s="927"/>
      <c r="V14" s="927"/>
      <c r="W14" s="927"/>
      <c r="X14" s="927"/>
      <c r="Y14" s="927"/>
      <c r="Z14" s="927"/>
    </row>
    <row r="15" spans="1:26" ht="20.25" customHeight="1">
      <c r="A15" s="1296" t="s">
        <v>27</v>
      </c>
      <c r="B15" s="1296"/>
      <c r="C15" s="1296"/>
      <c r="D15" s="602"/>
      <c r="E15" s="64"/>
      <c r="F15" s="924"/>
      <c r="G15" s="928"/>
      <c r="H15" s="928"/>
      <c r="I15" s="928"/>
      <c r="J15" s="928"/>
      <c r="K15" s="928"/>
      <c r="M15" s="927"/>
      <c r="N15" s="927"/>
      <c r="O15" s="927"/>
      <c r="P15" s="927"/>
      <c r="Q15" s="927"/>
      <c r="R15" s="927"/>
      <c r="S15" s="927"/>
      <c r="T15" s="927"/>
      <c r="U15" s="927"/>
      <c r="V15" s="927"/>
      <c r="W15" s="927"/>
      <c r="X15" s="927"/>
      <c r="Y15" s="927"/>
      <c r="Z15" s="927"/>
    </row>
    <row r="16" spans="1:26" ht="20.25" customHeight="1">
      <c r="A16" s="1120" t="s">
        <v>65</v>
      </c>
      <c r="B16" s="1120"/>
      <c r="C16" s="35"/>
      <c r="D16" s="602"/>
      <c r="E16" s="64"/>
      <c r="F16" s="924">
        <v>15461.000000061826</v>
      </c>
      <c r="G16" s="928">
        <v>100</v>
      </c>
      <c r="H16" s="928">
        <v>26.841667003220316</v>
      </c>
      <c r="I16" s="928">
        <v>2.5513707975125821</v>
      </c>
      <c r="J16" s="928">
        <v>63.657639878485803</v>
      </c>
      <c r="K16" s="928">
        <v>6.9493223207813122</v>
      </c>
      <c r="M16" s="927"/>
      <c r="N16" s="927"/>
      <c r="O16" s="927"/>
      <c r="P16" s="927"/>
      <c r="Q16" s="927"/>
      <c r="R16" s="927"/>
      <c r="S16" s="927"/>
      <c r="T16" s="927"/>
      <c r="U16" s="927"/>
      <c r="V16" s="927"/>
      <c r="W16" s="927"/>
      <c r="X16" s="927"/>
      <c r="Y16" s="927"/>
      <c r="Z16" s="927"/>
    </row>
    <row r="17" spans="1:26" ht="20.25" customHeight="1">
      <c r="A17" s="7"/>
      <c r="B17" s="960" t="s">
        <v>28</v>
      </c>
      <c r="C17" s="35"/>
      <c r="D17" s="602"/>
      <c r="E17" s="64"/>
      <c r="F17" s="924">
        <v>5044.0000000329928</v>
      </c>
      <c r="G17" s="928">
        <v>100</v>
      </c>
      <c r="H17" s="928">
        <v>27.298352896693061</v>
      </c>
      <c r="I17" s="928">
        <v>3.6444062751783637</v>
      </c>
      <c r="J17" s="928">
        <v>62.493745282648725</v>
      </c>
      <c r="K17" s="928">
        <v>6.5634955454795296</v>
      </c>
      <c r="M17" s="927"/>
      <c r="N17" s="927"/>
      <c r="O17" s="927"/>
      <c r="P17" s="927"/>
      <c r="Q17" s="927"/>
      <c r="R17" s="927"/>
      <c r="S17" s="927"/>
      <c r="T17" s="927"/>
      <c r="U17" s="927"/>
      <c r="V17" s="927"/>
      <c r="W17" s="927"/>
      <c r="X17" s="927"/>
      <c r="Y17" s="927"/>
      <c r="Z17" s="927"/>
    </row>
    <row r="18" spans="1:26" ht="20.25" customHeight="1">
      <c r="A18" s="42"/>
      <c r="B18" s="42" t="s">
        <v>499</v>
      </c>
      <c r="C18" s="595"/>
      <c r="D18" s="739"/>
      <c r="E18" s="64"/>
      <c r="F18" s="924">
        <v>1489.0000000407915</v>
      </c>
      <c r="G18" s="928">
        <v>100</v>
      </c>
      <c r="H18" s="928">
        <v>33.254327679132921</v>
      </c>
      <c r="I18" s="928">
        <v>3.5437653907223656</v>
      </c>
      <c r="J18" s="928">
        <v>57.180050357969883</v>
      </c>
      <c r="K18" s="928">
        <v>6.0218565721750421</v>
      </c>
      <c r="M18" s="927"/>
      <c r="N18" s="927"/>
      <c r="O18" s="927"/>
      <c r="P18" s="927"/>
      <c r="Q18" s="927"/>
      <c r="R18" s="927"/>
      <c r="S18" s="927"/>
      <c r="T18" s="927"/>
      <c r="U18" s="927"/>
      <c r="V18" s="927"/>
      <c r="W18" s="927"/>
      <c r="X18" s="927"/>
      <c r="Y18" s="927"/>
      <c r="Z18" s="927"/>
    </row>
    <row r="19" spans="1:26" ht="20.25" customHeight="1">
      <c r="A19" s="42"/>
      <c r="B19" s="42" t="s">
        <v>855</v>
      </c>
      <c r="C19" s="595"/>
      <c r="D19" s="739"/>
      <c r="E19" s="64"/>
      <c r="F19" s="924">
        <v>1058.9999999899576</v>
      </c>
      <c r="G19" s="928">
        <v>100</v>
      </c>
      <c r="H19" s="928">
        <v>23.584782422173635</v>
      </c>
      <c r="I19" s="928">
        <v>3.9794172790925759</v>
      </c>
      <c r="J19" s="928">
        <v>68.170222983517164</v>
      </c>
      <c r="K19" s="928">
        <v>4.265577315216702</v>
      </c>
      <c r="M19" s="927"/>
      <c r="N19" s="927"/>
      <c r="O19" s="927"/>
      <c r="P19" s="927"/>
      <c r="Q19" s="927"/>
      <c r="R19" s="927"/>
      <c r="S19" s="927"/>
      <c r="T19" s="927"/>
      <c r="U19" s="927"/>
      <c r="V19" s="927"/>
      <c r="W19" s="927"/>
      <c r="X19" s="927"/>
      <c r="Y19" s="927"/>
      <c r="Z19" s="927"/>
    </row>
    <row r="20" spans="1:26" ht="20.25" customHeight="1">
      <c r="A20" s="42"/>
      <c r="B20" s="42" t="s">
        <v>856</v>
      </c>
      <c r="C20" s="595"/>
      <c r="D20" s="739"/>
      <c r="E20" s="64"/>
      <c r="F20" s="924">
        <v>1206.0000000083733</v>
      </c>
      <c r="G20" s="928">
        <v>100</v>
      </c>
      <c r="H20" s="928">
        <v>29.537839160206886</v>
      </c>
      <c r="I20" s="928">
        <v>4.4004720492370799</v>
      </c>
      <c r="J20" s="928">
        <v>59.030037661673653</v>
      </c>
      <c r="K20" s="928">
        <v>7.0316511288823875</v>
      </c>
      <c r="M20" s="927"/>
      <c r="N20" s="927"/>
      <c r="O20" s="927"/>
      <c r="P20" s="927"/>
      <c r="Q20" s="927"/>
      <c r="R20" s="927"/>
      <c r="S20" s="927"/>
      <c r="T20" s="927"/>
      <c r="U20" s="927"/>
      <c r="V20" s="927"/>
      <c r="W20" s="927"/>
      <c r="X20" s="927"/>
      <c r="Y20" s="927"/>
      <c r="Z20" s="927"/>
    </row>
    <row r="21" spans="1:26" s="932" customFormat="1" ht="20.25" customHeight="1">
      <c r="A21" s="929"/>
      <c r="B21" s="929" t="s">
        <v>29</v>
      </c>
      <c r="C21" s="929"/>
      <c r="D21" s="930"/>
      <c r="E21" s="931"/>
      <c r="F21" s="924">
        <v>1289.9999999938418</v>
      </c>
      <c r="G21" s="928">
        <v>100</v>
      </c>
      <c r="H21" s="928">
        <v>21.378511227957432</v>
      </c>
      <c r="I21" s="928">
        <v>2.7787181358690107</v>
      </c>
      <c r="J21" s="928">
        <v>67.205321444552339</v>
      </c>
      <c r="K21" s="928">
        <v>8.6374491916213163</v>
      </c>
      <c r="M21" s="933"/>
      <c r="N21" s="933"/>
      <c r="O21" s="933"/>
      <c r="P21" s="933"/>
      <c r="Q21" s="933"/>
      <c r="R21" s="933"/>
      <c r="S21" s="933"/>
      <c r="T21" s="933"/>
      <c r="U21" s="933"/>
      <c r="V21" s="933"/>
      <c r="W21" s="933"/>
      <c r="X21" s="933"/>
      <c r="Y21" s="933"/>
      <c r="Z21" s="933"/>
    </row>
    <row r="22" spans="1:26" ht="20.25" customHeight="1">
      <c r="A22" s="42"/>
      <c r="B22" s="960" t="s">
        <v>30</v>
      </c>
      <c r="C22" s="595"/>
      <c r="D22" s="739"/>
      <c r="E22" s="64"/>
      <c r="F22" s="924">
        <v>4725.0000001493081</v>
      </c>
      <c r="G22" s="928">
        <v>100</v>
      </c>
      <c r="H22" s="928">
        <v>29.87312127693626</v>
      </c>
      <c r="I22" s="928">
        <v>2.2991763656822961</v>
      </c>
      <c r="J22" s="928">
        <v>59.251303941404679</v>
      </c>
      <c r="K22" s="928">
        <v>8.5763984159766515</v>
      </c>
      <c r="M22" s="927"/>
      <c r="N22" s="927"/>
      <c r="O22" s="927"/>
      <c r="P22" s="927"/>
      <c r="Q22" s="927"/>
      <c r="R22" s="927"/>
      <c r="S22" s="927"/>
      <c r="T22" s="927"/>
      <c r="U22" s="927"/>
      <c r="V22" s="927"/>
      <c r="W22" s="927"/>
      <c r="X22" s="927"/>
      <c r="Y22" s="927"/>
      <c r="Z22" s="927"/>
    </row>
    <row r="23" spans="1:26" s="49" customFormat="1" ht="20.25" customHeight="1">
      <c r="A23" s="42"/>
      <c r="B23" s="42" t="s">
        <v>857</v>
      </c>
      <c r="C23" s="595"/>
      <c r="D23" s="739"/>
      <c r="E23" s="64"/>
      <c r="F23" s="924">
        <v>2296.0000001002954</v>
      </c>
      <c r="G23" s="928">
        <v>100</v>
      </c>
      <c r="H23" s="928">
        <v>40.332624272139142</v>
      </c>
      <c r="I23" s="928">
        <v>3.3362416471173386</v>
      </c>
      <c r="J23" s="928">
        <v>51.175522767156913</v>
      </c>
      <c r="K23" s="928">
        <v>5.1556113135866877</v>
      </c>
      <c r="M23" s="927"/>
      <c r="N23" s="927"/>
      <c r="O23" s="927"/>
      <c r="P23" s="927"/>
      <c r="Q23" s="927"/>
      <c r="R23" s="927"/>
      <c r="S23" s="927"/>
      <c r="T23" s="927"/>
      <c r="U23" s="927"/>
      <c r="V23" s="927"/>
      <c r="W23" s="927"/>
      <c r="X23" s="927"/>
      <c r="Y23" s="927"/>
      <c r="Z23" s="927"/>
    </row>
    <row r="24" spans="1:26" ht="20.25" customHeight="1">
      <c r="A24" s="42"/>
      <c r="B24" s="42" t="s">
        <v>858</v>
      </c>
      <c r="C24" s="595"/>
      <c r="D24" s="739"/>
      <c r="E24" s="64"/>
      <c r="F24" s="924">
        <v>2429.0000000490068</v>
      </c>
      <c r="G24" s="928">
        <v>100</v>
      </c>
      <c r="H24" s="928">
        <v>19.986328820143267</v>
      </c>
      <c r="I24" s="928">
        <v>1.3188956385391033</v>
      </c>
      <c r="J24" s="928">
        <v>66.884895368538935</v>
      </c>
      <c r="K24" s="928">
        <v>11.809880172778639</v>
      </c>
      <c r="M24" s="927"/>
      <c r="N24" s="927"/>
      <c r="O24" s="927"/>
      <c r="P24" s="927"/>
      <c r="Q24" s="927"/>
      <c r="R24" s="927"/>
      <c r="S24" s="927"/>
      <c r="T24" s="927"/>
      <c r="U24" s="927"/>
      <c r="V24" s="927"/>
      <c r="W24" s="927"/>
      <c r="X24" s="927"/>
      <c r="Y24" s="927"/>
      <c r="Z24" s="927"/>
    </row>
    <row r="25" spans="1:26" ht="20.25" customHeight="1">
      <c r="A25" s="42"/>
      <c r="B25" s="960" t="s">
        <v>31</v>
      </c>
      <c r="C25" s="595"/>
      <c r="D25" s="739"/>
      <c r="E25" s="64"/>
      <c r="F25" s="924">
        <v>4924.9999999563197</v>
      </c>
      <c r="G25" s="928">
        <v>100</v>
      </c>
      <c r="H25" s="928">
        <v>24.903811711561048</v>
      </c>
      <c r="I25" s="928">
        <v>2.0134236654448334</v>
      </c>
      <c r="J25" s="928">
        <v>67.202585455949276</v>
      </c>
      <c r="K25" s="928">
        <v>5.8801791670450516</v>
      </c>
      <c r="M25" s="927"/>
      <c r="N25" s="927"/>
      <c r="O25" s="927"/>
      <c r="P25" s="927"/>
      <c r="Q25" s="927"/>
      <c r="R25" s="927"/>
      <c r="S25" s="927"/>
      <c r="T25" s="927"/>
      <c r="U25" s="927"/>
      <c r="V25" s="927"/>
      <c r="W25" s="927"/>
      <c r="X25" s="927"/>
      <c r="Y25" s="927"/>
      <c r="Z25" s="927"/>
    </row>
    <row r="26" spans="1:26" ht="20.25" customHeight="1">
      <c r="A26" s="42"/>
      <c r="B26" s="42" t="s">
        <v>502</v>
      </c>
      <c r="C26" s="35"/>
      <c r="D26" s="602"/>
      <c r="E26" s="64"/>
      <c r="F26" s="924">
        <v>1349.0000000000598</v>
      </c>
      <c r="G26" s="928">
        <v>100</v>
      </c>
      <c r="H26" s="928">
        <v>25.218992768986986</v>
      </c>
      <c r="I26" s="928">
        <v>2.801604951345376</v>
      </c>
      <c r="J26" s="928">
        <v>64.293905583829897</v>
      </c>
      <c r="K26" s="928">
        <v>7.6854966958376334</v>
      </c>
      <c r="M26" s="927"/>
      <c r="N26" s="927"/>
      <c r="O26" s="927"/>
      <c r="P26" s="927"/>
      <c r="Q26" s="927"/>
      <c r="R26" s="927"/>
      <c r="S26" s="927"/>
      <c r="T26" s="927"/>
      <c r="U26" s="927"/>
      <c r="V26" s="927"/>
      <c r="W26" s="927"/>
      <c r="X26" s="927"/>
      <c r="Y26" s="927"/>
      <c r="Z26" s="927"/>
    </row>
    <row r="27" spans="1:26" ht="20.25" customHeight="1">
      <c r="A27" s="42"/>
      <c r="B27" s="42" t="s">
        <v>503</v>
      </c>
      <c r="C27" s="35"/>
      <c r="D27" s="602"/>
      <c r="E27" s="64"/>
      <c r="F27" s="924">
        <v>1926.000000004673</v>
      </c>
      <c r="G27" s="928">
        <v>100</v>
      </c>
      <c r="H27" s="928">
        <v>21.879334792169676</v>
      </c>
      <c r="I27" s="928">
        <v>2.9790038651457422</v>
      </c>
      <c r="J27" s="928">
        <v>68.542129402022852</v>
      </c>
      <c r="K27" s="928">
        <v>6.5995319406617128</v>
      </c>
      <c r="M27" s="927"/>
      <c r="N27" s="927"/>
      <c r="O27" s="927"/>
      <c r="P27" s="927"/>
      <c r="Q27" s="927"/>
      <c r="R27" s="927"/>
      <c r="S27" s="927"/>
      <c r="T27" s="927"/>
      <c r="U27" s="927"/>
      <c r="V27" s="927"/>
      <c r="W27" s="927"/>
      <c r="X27" s="927"/>
      <c r="Y27" s="927"/>
      <c r="Z27" s="927"/>
    </row>
    <row r="28" spans="1:26" ht="20.25" customHeight="1">
      <c r="A28" s="42"/>
      <c r="B28" s="42" t="s">
        <v>32</v>
      </c>
      <c r="C28" s="35"/>
      <c r="D28" s="602"/>
      <c r="E28" s="64"/>
      <c r="F28" s="924">
        <v>1649.9999999516049</v>
      </c>
      <c r="G28" s="928">
        <v>100</v>
      </c>
      <c r="H28" s="928">
        <v>28.17651674213819</v>
      </c>
      <c r="I28" s="928">
        <v>0.24193032035749429</v>
      </c>
      <c r="J28" s="928">
        <v>68.017038490727401</v>
      </c>
      <c r="K28" s="928">
        <v>3.5645144467768572</v>
      </c>
      <c r="M28" s="927"/>
      <c r="N28" s="927"/>
      <c r="O28" s="927"/>
      <c r="P28" s="927"/>
      <c r="Q28" s="927"/>
      <c r="R28" s="927"/>
      <c r="S28" s="927"/>
      <c r="T28" s="927"/>
      <c r="U28" s="927"/>
      <c r="V28" s="927"/>
      <c r="W28" s="927"/>
      <c r="X28" s="927"/>
      <c r="Y28" s="927"/>
      <c r="Z28" s="927"/>
    </row>
    <row r="29" spans="1:26" ht="20.25" customHeight="1">
      <c r="A29" s="42"/>
      <c r="B29" s="960" t="s">
        <v>33</v>
      </c>
      <c r="C29" s="35"/>
      <c r="D29" s="602"/>
      <c r="E29" s="64"/>
      <c r="F29" s="924">
        <v>766.99999992326252</v>
      </c>
      <c r="G29" s="928">
        <v>100</v>
      </c>
      <c r="H29" s="928">
        <v>17.606715530173961</v>
      </c>
      <c r="I29" s="928">
        <v>0.37110660754673008</v>
      </c>
      <c r="J29" s="928">
        <v>75.693838935695709</v>
      </c>
      <c r="K29" s="928">
        <v>6.3283389265835934</v>
      </c>
      <c r="M29" s="927"/>
      <c r="N29" s="927"/>
      <c r="O29" s="927"/>
      <c r="P29" s="927"/>
      <c r="Q29" s="927"/>
      <c r="R29" s="927"/>
      <c r="S29" s="927"/>
      <c r="T29" s="927"/>
      <c r="U29" s="927"/>
      <c r="V29" s="927"/>
      <c r="W29" s="927"/>
      <c r="X29" s="927"/>
      <c r="Y29" s="927"/>
      <c r="Z29" s="927"/>
    </row>
    <row r="30" spans="1:26" ht="20.25" customHeight="1">
      <c r="A30" s="1120" t="s">
        <v>34</v>
      </c>
      <c r="B30" s="1120"/>
      <c r="C30" s="35"/>
      <c r="D30" s="602"/>
      <c r="E30" s="64"/>
      <c r="F30" s="924">
        <v>367.99999996933479</v>
      </c>
      <c r="G30" s="928">
        <v>100</v>
      </c>
      <c r="H30" s="928">
        <v>8.195532314541893</v>
      </c>
      <c r="I30" s="928">
        <v>3.711836661838106</v>
      </c>
      <c r="J30" s="928">
        <v>66.025049350960089</v>
      </c>
      <c r="K30" s="928">
        <v>22.067581672659919</v>
      </c>
      <c r="M30" s="927"/>
      <c r="N30" s="927"/>
      <c r="O30" s="927"/>
      <c r="P30" s="927"/>
      <c r="Q30" s="927"/>
      <c r="R30" s="927"/>
      <c r="S30" s="927"/>
      <c r="T30" s="927"/>
      <c r="U30" s="927"/>
      <c r="V30" s="927"/>
      <c r="W30" s="927"/>
      <c r="X30" s="927"/>
      <c r="Y30" s="927"/>
      <c r="Z30" s="927"/>
    </row>
    <row r="31" spans="1:26" ht="20.25" customHeight="1">
      <c r="A31" s="1100" t="s">
        <v>164</v>
      </c>
      <c r="B31" s="1100"/>
      <c r="C31" s="1100"/>
      <c r="D31" s="739"/>
      <c r="E31" s="64"/>
      <c r="F31" s="924"/>
      <c r="G31" s="928"/>
      <c r="H31" s="928"/>
      <c r="I31" s="928"/>
      <c r="J31" s="928"/>
      <c r="K31" s="928"/>
      <c r="M31" s="927"/>
      <c r="N31" s="927"/>
      <c r="O31" s="927"/>
      <c r="P31" s="927"/>
      <c r="Q31" s="927"/>
      <c r="R31" s="927"/>
      <c r="S31" s="927"/>
      <c r="T31" s="927"/>
      <c r="U31" s="927"/>
      <c r="V31" s="927"/>
      <c r="W31" s="927"/>
      <c r="X31" s="927"/>
      <c r="Y31" s="927"/>
      <c r="Z31" s="927"/>
    </row>
    <row r="32" spans="1:26" ht="20.25" customHeight="1">
      <c r="A32" s="1120" t="s">
        <v>35</v>
      </c>
      <c r="B32" s="1120" t="s">
        <v>35</v>
      </c>
      <c r="C32" s="959"/>
      <c r="D32" s="739"/>
      <c r="E32" s="64"/>
      <c r="F32" s="924">
        <v>6206.5534238579949</v>
      </c>
      <c r="G32" s="928">
        <v>100</v>
      </c>
      <c r="H32" s="928">
        <v>27.637502589602736</v>
      </c>
      <c r="I32" s="928">
        <v>3.7759791916666097</v>
      </c>
      <c r="J32" s="928">
        <v>60.764027589744465</v>
      </c>
      <c r="K32" s="928">
        <v>7.8224906289866389</v>
      </c>
      <c r="M32" s="927"/>
      <c r="N32" s="927"/>
      <c r="O32" s="927"/>
      <c r="P32" s="927"/>
      <c r="Q32" s="927"/>
      <c r="R32" s="927"/>
      <c r="S32" s="927"/>
      <c r="T32" s="927"/>
      <c r="U32" s="927"/>
      <c r="V32" s="927"/>
      <c r="W32" s="927"/>
      <c r="X32" s="927"/>
      <c r="Y32" s="927"/>
      <c r="Z32" s="927"/>
    </row>
    <row r="33" spans="1:26" s="49" customFormat="1" ht="20.25" customHeight="1">
      <c r="A33" s="960"/>
      <c r="B33" s="960" t="s">
        <v>36</v>
      </c>
      <c r="C33" s="960"/>
      <c r="D33" s="739"/>
      <c r="E33" s="64"/>
      <c r="F33" s="924">
        <v>4157.9811029776147</v>
      </c>
      <c r="G33" s="928">
        <v>100</v>
      </c>
      <c r="H33" s="928">
        <v>27.50375083422124</v>
      </c>
      <c r="I33" s="928">
        <v>3.2739471458988563</v>
      </c>
      <c r="J33" s="928">
        <v>59.411710594671149</v>
      </c>
      <c r="K33" s="928">
        <v>9.8105914252088464</v>
      </c>
      <c r="M33" s="927"/>
      <c r="N33" s="927"/>
      <c r="O33" s="927"/>
      <c r="P33" s="927"/>
      <c r="Q33" s="927"/>
      <c r="R33" s="927"/>
      <c r="S33" s="927"/>
      <c r="T33" s="927"/>
      <c r="U33" s="927"/>
      <c r="V33" s="927"/>
      <c r="W33" s="927"/>
      <c r="X33" s="927"/>
      <c r="Y33" s="927"/>
      <c r="Z33" s="927"/>
    </row>
    <row r="34" spans="1:26" ht="20.25" customHeight="1">
      <c r="A34" s="960"/>
      <c r="B34" s="960" t="s">
        <v>37</v>
      </c>
      <c r="C34" s="960"/>
      <c r="D34" s="739"/>
      <c r="E34" s="64"/>
      <c r="F34" s="924">
        <v>1286.9398402716813</v>
      </c>
      <c r="G34" s="928">
        <v>100</v>
      </c>
      <c r="H34" s="928">
        <v>27.508237070408914</v>
      </c>
      <c r="I34" s="928">
        <v>3.5747634156092731</v>
      </c>
      <c r="J34" s="928">
        <v>64.744589034330573</v>
      </c>
      <c r="K34" s="928">
        <v>4.1724104796512265</v>
      </c>
      <c r="M34" s="927"/>
      <c r="N34" s="927"/>
      <c r="O34" s="927"/>
      <c r="P34" s="927"/>
      <c r="Q34" s="927"/>
      <c r="R34" s="927"/>
      <c r="S34" s="927"/>
      <c r="T34" s="927"/>
      <c r="U34" s="927"/>
      <c r="V34" s="927"/>
      <c r="W34" s="927"/>
      <c r="X34" s="927"/>
      <c r="Y34" s="927"/>
      <c r="Z34" s="927"/>
    </row>
    <row r="35" spans="1:26" ht="20.25" customHeight="1">
      <c r="A35" s="960"/>
      <c r="B35" s="960" t="s">
        <v>38</v>
      </c>
      <c r="C35" s="960"/>
      <c r="D35" s="739"/>
      <c r="E35" s="64"/>
      <c r="F35" s="924">
        <v>761.63248060872104</v>
      </c>
      <c r="G35" s="928">
        <v>100</v>
      </c>
      <c r="H35" s="928">
        <v>28.586115255664719</v>
      </c>
      <c r="I35" s="928">
        <v>6.8567201235862827</v>
      </c>
      <c r="J35" s="928">
        <v>61.420729363625938</v>
      </c>
      <c r="K35" s="928">
        <v>3.1364352571230345</v>
      </c>
      <c r="M35" s="934"/>
      <c r="N35" s="934"/>
      <c r="O35" s="934"/>
      <c r="P35" s="934"/>
      <c r="Q35" s="934"/>
      <c r="R35" s="934"/>
      <c r="S35" s="934"/>
      <c r="T35" s="934"/>
      <c r="U35" s="934"/>
      <c r="V35" s="934"/>
      <c r="W35" s="934"/>
      <c r="X35" s="934"/>
      <c r="Y35" s="934"/>
      <c r="Z35" s="934"/>
    </row>
    <row r="36" spans="1:26" ht="20.25" customHeight="1" thickBot="1">
      <c r="A36" s="1121" t="s">
        <v>39</v>
      </c>
      <c r="B36" s="1121"/>
      <c r="C36" s="961"/>
      <c r="D36" s="935"/>
      <c r="E36" s="936"/>
      <c r="F36" s="937">
        <v>9622.4465761731335</v>
      </c>
      <c r="G36" s="938">
        <v>100</v>
      </c>
      <c r="H36" s="938">
        <v>25.615245681477315</v>
      </c>
      <c r="I36" s="938">
        <v>1.8058695440841031</v>
      </c>
      <c r="J36" s="938">
        <v>65.614581472782518</v>
      </c>
      <c r="K36" s="938">
        <v>6.9643033016566731</v>
      </c>
      <c r="M36" s="934"/>
      <c r="N36" s="934"/>
      <c r="O36" s="934"/>
      <c r="P36" s="934"/>
      <c r="Q36" s="934"/>
      <c r="R36" s="934"/>
      <c r="S36" s="934"/>
      <c r="T36" s="934"/>
      <c r="U36" s="934"/>
      <c r="V36" s="934"/>
      <c r="W36" s="934"/>
      <c r="X36" s="934"/>
      <c r="Y36" s="934"/>
      <c r="Z36" s="934"/>
    </row>
    <row r="37" spans="1:26" s="43" customFormat="1" ht="18" customHeight="1">
      <c r="B37" s="1166" t="s">
        <v>1186</v>
      </c>
      <c r="C37" s="1166"/>
      <c r="D37" s="1166"/>
      <c r="E37" s="1166"/>
      <c r="F37" s="1166"/>
      <c r="G37" s="1166"/>
      <c r="H37" s="1166"/>
      <c r="I37" s="1166"/>
      <c r="J37" s="1166"/>
      <c r="K37" s="1166"/>
    </row>
    <row r="38" spans="1:26" ht="26.1" customHeight="1">
      <c r="E38" s="49"/>
    </row>
    <row r="39" spans="1:26" ht="26.1" customHeight="1">
      <c r="E39" s="49"/>
    </row>
    <row r="40" spans="1:26" ht="26.1" customHeight="1">
      <c r="E40" s="49"/>
    </row>
    <row r="41" spans="1:26" ht="26.1" customHeight="1">
      <c r="E41" s="49"/>
    </row>
    <row r="42" spans="1:26" ht="26.1" customHeight="1">
      <c r="E42" s="49"/>
    </row>
    <row r="43" spans="1:26" ht="26.1" customHeight="1">
      <c r="E43" s="49"/>
    </row>
    <row r="44" spans="1:26" ht="26.1" customHeight="1">
      <c r="E44" s="49"/>
    </row>
    <row r="45" spans="1:26" ht="26.1" customHeight="1">
      <c r="E45" s="49"/>
    </row>
    <row r="46" spans="1:26" ht="26.1" customHeight="1">
      <c r="E46" s="49"/>
    </row>
    <row r="47" spans="1:26" ht="26.1" customHeight="1">
      <c r="E47" s="49"/>
    </row>
    <row r="48" spans="1:26" ht="26.1" customHeight="1">
      <c r="E48" s="49"/>
    </row>
    <row r="49" spans="5:5" ht="26.1" customHeight="1">
      <c r="E49" s="49"/>
    </row>
    <row r="50" spans="5:5" ht="26.1" customHeight="1">
      <c r="E50" s="49"/>
    </row>
    <row r="51" spans="5:5" ht="26.1" customHeight="1">
      <c r="E51" s="49"/>
    </row>
    <row r="52" spans="5:5" ht="26.1" customHeight="1">
      <c r="E52" s="49"/>
    </row>
    <row r="53" spans="5:5" ht="26.1" customHeight="1">
      <c r="E53" s="49"/>
    </row>
    <row r="54" spans="5:5" ht="26.1" customHeight="1">
      <c r="E54" s="49"/>
    </row>
    <row r="55" spans="5:5" ht="26.1" customHeight="1">
      <c r="E55" s="49"/>
    </row>
    <row r="56" spans="5:5" ht="26.1" customHeight="1">
      <c r="E56" s="49"/>
    </row>
    <row r="57" spans="5:5" ht="26.1" customHeight="1">
      <c r="E57" s="49"/>
    </row>
    <row r="58" spans="5:5" ht="26.1" customHeight="1">
      <c r="E58" s="49"/>
    </row>
    <row r="59" spans="5:5">
      <c r="E59" s="49"/>
    </row>
    <row r="60" spans="5:5">
      <c r="E60" s="49"/>
    </row>
    <row r="61" spans="5:5">
      <c r="E61" s="49"/>
    </row>
    <row r="62" spans="5:5">
      <c r="E62" s="49"/>
    </row>
    <row r="63" spans="5:5">
      <c r="E63" s="49"/>
    </row>
    <row r="64" spans="5:5">
      <c r="E64" s="49"/>
    </row>
    <row r="65" spans="5:5">
      <c r="E65" s="49"/>
    </row>
    <row r="66" spans="5:5">
      <c r="E66" s="49"/>
    </row>
    <row r="67" spans="5:5">
      <c r="E67" s="49"/>
    </row>
    <row r="68" spans="5:5">
      <c r="E68" s="49"/>
    </row>
    <row r="69" spans="5:5">
      <c r="E69" s="49"/>
    </row>
    <row r="70" spans="5:5">
      <c r="E70" s="49"/>
    </row>
    <row r="71" spans="5:5">
      <c r="E71" s="49"/>
    </row>
    <row r="72" spans="5:5">
      <c r="E72" s="49"/>
    </row>
    <row r="73" spans="5:5">
      <c r="E73" s="49"/>
    </row>
    <row r="74" spans="5:5">
      <c r="E74" s="49"/>
    </row>
    <row r="75" spans="5:5">
      <c r="E75" s="49"/>
    </row>
    <row r="76" spans="5:5">
      <c r="E76" s="49"/>
    </row>
    <row r="77" spans="5:5">
      <c r="E77" s="49"/>
    </row>
    <row r="78" spans="5:5">
      <c r="E78" s="49"/>
    </row>
    <row r="79" spans="5:5">
      <c r="E79" s="49"/>
    </row>
    <row r="80" spans="5:5">
      <c r="E80" s="49"/>
    </row>
    <row r="81" spans="5:5">
      <c r="E81" s="49"/>
    </row>
    <row r="82" spans="5:5">
      <c r="E82" s="49"/>
    </row>
    <row r="83" spans="5:5">
      <c r="E83" s="49"/>
    </row>
    <row r="84" spans="5:5">
      <c r="E84" s="49"/>
    </row>
    <row r="85" spans="5:5">
      <c r="E85" s="49"/>
    </row>
    <row r="86" spans="5:5">
      <c r="E86" s="49"/>
    </row>
    <row r="87" spans="5:5">
      <c r="E87" s="49"/>
    </row>
    <row r="88" spans="5:5">
      <c r="E88" s="49"/>
    </row>
    <row r="89" spans="5:5">
      <c r="E89" s="49"/>
    </row>
    <row r="90" spans="5:5">
      <c r="E90" s="49"/>
    </row>
    <row r="91" spans="5:5">
      <c r="E91" s="49"/>
    </row>
    <row r="92" spans="5:5">
      <c r="E92" s="49"/>
    </row>
    <row r="93" spans="5:5">
      <c r="E93" s="49"/>
    </row>
    <row r="94" spans="5:5">
      <c r="E94" s="49"/>
    </row>
    <row r="95" spans="5:5">
      <c r="E95" s="49"/>
    </row>
    <row r="96" spans="5:5">
      <c r="E96" s="49"/>
    </row>
    <row r="97" spans="5:5">
      <c r="E97" s="49"/>
    </row>
    <row r="98" spans="5:5">
      <c r="E98" s="49"/>
    </row>
    <row r="99" spans="5:5">
      <c r="E99" s="49"/>
    </row>
    <row r="100" spans="5:5">
      <c r="E100" s="49"/>
    </row>
    <row r="101" spans="5:5">
      <c r="E101" s="49"/>
    </row>
    <row r="102" spans="5:5">
      <c r="E102" s="49"/>
    </row>
    <row r="103" spans="5:5">
      <c r="E103" s="49"/>
    </row>
    <row r="104" spans="5:5">
      <c r="E104" s="49"/>
    </row>
    <row r="105" spans="5:5">
      <c r="E105" s="49"/>
    </row>
    <row r="106" spans="5:5">
      <c r="E106" s="49"/>
    </row>
    <row r="107" spans="5:5">
      <c r="E107" s="49"/>
    </row>
    <row r="108" spans="5:5">
      <c r="E108" s="49"/>
    </row>
    <row r="109" spans="5:5">
      <c r="E109" s="49"/>
    </row>
    <row r="110" spans="5:5">
      <c r="E110" s="49"/>
    </row>
    <row r="111" spans="5:5">
      <c r="E111" s="49"/>
    </row>
    <row r="112" spans="5:5">
      <c r="E112" s="49"/>
    </row>
    <row r="113" spans="5:5">
      <c r="E113" s="49"/>
    </row>
    <row r="114" spans="5:5">
      <c r="E114" s="49"/>
    </row>
    <row r="115" spans="5:5">
      <c r="E115" s="49"/>
    </row>
    <row r="116" spans="5:5">
      <c r="E116" s="49"/>
    </row>
    <row r="117" spans="5:5">
      <c r="E117" s="49"/>
    </row>
    <row r="118" spans="5:5">
      <c r="E118" s="49"/>
    </row>
    <row r="119" spans="5:5">
      <c r="E119" s="49"/>
    </row>
    <row r="120" spans="5:5">
      <c r="E120" s="49"/>
    </row>
    <row r="121" spans="5:5">
      <c r="E121" s="49"/>
    </row>
    <row r="122" spans="5:5">
      <c r="E122" s="49"/>
    </row>
    <row r="123" spans="5:5">
      <c r="E123" s="49"/>
    </row>
    <row r="124" spans="5:5">
      <c r="E124" s="49"/>
    </row>
    <row r="125" spans="5:5">
      <c r="E125" s="49"/>
    </row>
    <row r="126" spans="5:5">
      <c r="E126" s="49"/>
    </row>
    <row r="127" spans="5:5">
      <c r="E127" s="49"/>
    </row>
    <row r="128" spans="5:5">
      <c r="E128" s="49"/>
    </row>
    <row r="129" spans="5:5">
      <c r="E129" s="49"/>
    </row>
    <row r="130" spans="5:5">
      <c r="E130" s="49"/>
    </row>
    <row r="131" spans="5:5">
      <c r="E131" s="49"/>
    </row>
    <row r="132" spans="5:5">
      <c r="E132" s="49"/>
    </row>
    <row r="133" spans="5:5">
      <c r="E133" s="49"/>
    </row>
    <row r="134" spans="5:5">
      <c r="E134" s="49"/>
    </row>
    <row r="135" spans="5:5">
      <c r="E135" s="49"/>
    </row>
    <row r="136" spans="5:5">
      <c r="E136" s="49"/>
    </row>
    <row r="137" spans="5:5">
      <c r="E137" s="49"/>
    </row>
    <row r="138" spans="5:5">
      <c r="E138" s="49"/>
    </row>
    <row r="139" spans="5:5">
      <c r="E139" s="49"/>
    </row>
    <row r="140" spans="5:5">
      <c r="E140" s="49"/>
    </row>
    <row r="141" spans="5:5">
      <c r="E141" s="49"/>
    </row>
    <row r="142" spans="5:5">
      <c r="E142" s="49"/>
    </row>
    <row r="143" spans="5:5">
      <c r="E143" s="49"/>
    </row>
    <row r="144" spans="5:5">
      <c r="E144" s="49"/>
    </row>
    <row r="145" spans="5:5">
      <c r="E145" s="49"/>
    </row>
    <row r="146" spans="5:5">
      <c r="E146" s="49"/>
    </row>
    <row r="147" spans="5:5">
      <c r="E147" s="49"/>
    </row>
    <row r="148" spans="5:5">
      <c r="E148" s="49"/>
    </row>
    <row r="149" spans="5:5">
      <c r="E149" s="49"/>
    </row>
    <row r="150" spans="5:5">
      <c r="E150" s="49"/>
    </row>
    <row r="151" spans="5:5">
      <c r="E151" s="49"/>
    </row>
    <row r="152" spans="5:5">
      <c r="E152" s="49"/>
    </row>
    <row r="153" spans="5:5">
      <c r="E153" s="49"/>
    </row>
    <row r="154" spans="5:5">
      <c r="E154" s="49"/>
    </row>
    <row r="155" spans="5:5">
      <c r="E155" s="49"/>
    </row>
    <row r="156" spans="5:5">
      <c r="E156" s="49"/>
    </row>
    <row r="157" spans="5:5">
      <c r="E157" s="49"/>
    </row>
    <row r="158" spans="5:5">
      <c r="E158" s="49"/>
    </row>
    <row r="159" spans="5:5">
      <c r="E159" s="49"/>
    </row>
    <row r="160" spans="5:5">
      <c r="E160" s="49"/>
    </row>
    <row r="161" spans="5:5">
      <c r="E161" s="49"/>
    </row>
    <row r="162" spans="5:5">
      <c r="E162" s="49"/>
    </row>
    <row r="163" spans="5:5">
      <c r="E163" s="49"/>
    </row>
    <row r="164" spans="5:5">
      <c r="E164" s="49"/>
    </row>
    <row r="165" spans="5:5">
      <c r="E165" s="49"/>
    </row>
    <row r="166" spans="5:5">
      <c r="E166" s="49"/>
    </row>
    <row r="167" spans="5:5">
      <c r="E167" s="49"/>
    </row>
    <row r="168" spans="5:5">
      <c r="E168" s="49"/>
    </row>
    <row r="169" spans="5:5">
      <c r="E169" s="49"/>
    </row>
    <row r="170" spans="5:5">
      <c r="E170" s="49"/>
    </row>
    <row r="171" spans="5:5">
      <c r="E171" s="49"/>
    </row>
    <row r="172" spans="5:5">
      <c r="E172" s="49"/>
    </row>
    <row r="173" spans="5:5">
      <c r="E173" s="49"/>
    </row>
    <row r="174" spans="5:5">
      <c r="E174" s="49"/>
    </row>
    <row r="175" spans="5:5">
      <c r="E175" s="49"/>
    </row>
    <row r="176" spans="5:5">
      <c r="E176" s="49"/>
    </row>
    <row r="177" spans="5:5">
      <c r="E177" s="49"/>
    </row>
    <row r="178" spans="5:5">
      <c r="E178" s="49"/>
    </row>
    <row r="179" spans="5:5">
      <c r="E179" s="49"/>
    </row>
    <row r="180" spans="5:5">
      <c r="E180" s="49"/>
    </row>
  </sheetData>
  <mergeCells count="19">
    <mergeCell ref="A1:K1"/>
    <mergeCell ref="A3:C4"/>
    <mergeCell ref="E3:E4"/>
    <mergeCell ref="F3:F4"/>
    <mergeCell ref="G3:G4"/>
    <mergeCell ref="H3:H4"/>
    <mergeCell ref="I3:I4"/>
    <mergeCell ref="J3:J4"/>
    <mergeCell ref="K3:K4"/>
    <mergeCell ref="A31:C31"/>
    <mergeCell ref="A32:B32"/>
    <mergeCell ref="A36:B36"/>
    <mergeCell ref="B37:K37"/>
    <mergeCell ref="A5:C5"/>
    <mergeCell ref="A6:C6"/>
    <mergeCell ref="A9:C9"/>
    <mergeCell ref="A15:C15"/>
    <mergeCell ref="A16:B16"/>
    <mergeCell ref="A30:B30"/>
  </mergeCells>
  <phoneticPr fontId="5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9"/>
  <sheetViews>
    <sheetView view="pageBreakPreview" zoomScaleNormal="100" workbookViewId="0">
      <selection activeCell="J65" sqref="J65"/>
    </sheetView>
  </sheetViews>
  <sheetFormatPr defaultColWidth="9.109375" defaultRowHeight="15.6"/>
  <cols>
    <col min="1" max="1" width="2.33203125" style="37" customWidth="1"/>
    <col min="2" max="2" width="17.33203125" style="37" customWidth="1"/>
    <col min="3" max="3" width="2.33203125" style="37" customWidth="1"/>
    <col min="4" max="4" width="1.6640625" style="38" customWidth="1"/>
    <col min="5" max="5" width="10.5546875" style="48" hidden="1" customWidth="1"/>
    <col min="6" max="11" width="13.33203125" style="48" customWidth="1"/>
    <col min="12" max="16384" width="9.109375" style="48"/>
  </cols>
  <sheetData>
    <row r="1" spans="1:26" s="24" customFormat="1" ht="43.5" customHeight="1">
      <c r="A1" s="1476" t="s">
        <v>1195</v>
      </c>
      <c r="B1" s="1477"/>
      <c r="C1" s="1477"/>
      <c r="D1" s="1477"/>
      <c r="E1" s="1477"/>
      <c r="F1" s="1477"/>
      <c r="G1" s="1477"/>
      <c r="H1" s="1477"/>
      <c r="I1" s="1477"/>
      <c r="J1" s="1477"/>
      <c r="K1" s="1477"/>
    </row>
    <row r="2" spans="1:26" ht="15.75" customHeight="1" thickBot="1">
      <c r="A2" s="48"/>
      <c r="B2" s="26"/>
      <c r="C2" s="26"/>
      <c r="D2" s="27"/>
      <c r="K2" s="586" t="s">
        <v>0</v>
      </c>
    </row>
    <row r="3" spans="1:26" s="590" customFormat="1" ht="27.75" customHeight="1">
      <c r="A3" s="1300" t="s">
        <v>1</v>
      </c>
      <c r="B3" s="1300"/>
      <c r="C3" s="1300"/>
      <c r="D3" s="965"/>
      <c r="E3" s="1418" t="s">
        <v>2</v>
      </c>
      <c r="F3" s="1418" t="s">
        <v>24</v>
      </c>
      <c r="G3" s="1313" t="s">
        <v>2</v>
      </c>
      <c r="H3" s="1313" t="s">
        <v>1197</v>
      </c>
      <c r="I3" s="1418" t="s">
        <v>1198</v>
      </c>
      <c r="J3" s="1418" t="s">
        <v>1199</v>
      </c>
      <c r="K3" s="1418" t="s">
        <v>1200</v>
      </c>
      <c r="L3" s="591"/>
    </row>
    <row r="4" spans="1:26" s="591" customFormat="1" ht="52.5" customHeight="1">
      <c r="A4" s="1302"/>
      <c r="B4" s="1302"/>
      <c r="C4" s="1302"/>
      <c r="D4" s="962"/>
      <c r="E4" s="1316"/>
      <c r="F4" s="1316"/>
      <c r="G4" s="1312"/>
      <c r="H4" s="1312"/>
      <c r="I4" s="1316"/>
      <c r="J4" s="1316"/>
      <c r="K4" s="1316"/>
    </row>
    <row r="5" spans="1:26" s="33" customFormat="1" ht="18.75" customHeight="1">
      <c r="A5" s="1296" t="s">
        <v>1158</v>
      </c>
      <c r="B5" s="1296"/>
      <c r="C5" s="1296"/>
      <c r="D5" s="32"/>
      <c r="E5" s="940"/>
      <c r="F5" s="1019">
        <v>15829.000000031168</v>
      </c>
      <c r="G5" s="921">
        <v>100</v>
      </c>
      <c r="H5" s="921">
        <v>26.40817293759082</v>
      </c>
      <c r="I5" s="921">
        <v>2.5783498510241967</v>
      </c>
      <c r="J5" s="921">
        <v>63.712678521849178</v>
      </c>
      <c r="K5" s="921">
        <v>7.3007986895359211</v>
      </c>
      <c r="M5" s="923"/>
      <c r="N5" s="923"/>
      <c r="O5" s="923"/>
      <c r="P5" s="923"/>
      <c r="Q5" s="923"/>
      <c r="R5" s="923"/>
      <c r="S5" s="923"/>
      <c r="T5" s="923"/>
      <c r="U5" s="923"/>
      <c r="V5" s="923"/>
      <c r="W5" s="923"/>
      <c r="X5" s="923"/>
      <c r="Y5" s="923"/>
      <c r="Z5" s="923"/>
    </row>
    <row r="6" spans="1:26" ht="15.6" customHeight="1">
      <c r="A6" s="1296" t="s">
        <v>17</v>
      </c>
      <c r="B6" s="1296"/>
      <c r="C6" s="1296"/>
      <c r="D6" s="32"/>
      <c r="E6" s="623"/>
      <c r="F6" s="939"/>
      <c r="G6" s="921"/>
      <c r="H6" s="921"/>
      <c r="I6" s="921"/>
      <c r="J6" s="921"/>
      <c r="K6" s="928"/>
      <c r="L6" s="50"/>
      <c r="M6" s="50"/>
    </row>
    <row r="7" spans="1:26" ht="15.6" customHeight="1">
      <c r="A7" s="34"/>
      <c r="B7" s="595" t="s">
        <v>301</v>
      </c>
      <c r="C7" s="34"/>
      <c r="D7" s="594"/>
      <c r="E7" s="633">
        <f t="shared" ref="E7:E12" si="0">L7/K7*100</f>
        <v>0</v>
      </c>
      <c r="F7" s="942">
        <v>12845.949616567606</v>
      </c>
      <c r="G7" s="928">
        <v>100</v>
      </c>
      <c r="H7" s="928">
        <v>25.416205483420644</v>
      </c>
      <c r="I7" s="928">
        <v>2.2902496436996351</v>
      </c>
      <c r="J7" s="928">
        <v>65.048368404682037</v>
      </c>
      <c r="K7" s="928">
        <v>7.2451764681979034</v>
      </c>
      <c r="L7" s="431"/>
      <c r="M7" s="431"/>
    </row>
    <row r="8" spans="1:26" ht="15.6" customHeight="1">
      <c r="A8" s="34"/>
      <c r="B8" s="595" t="s">
        <v>302</v>
      </c>
      <c r="C8" s="34"/>
      <c r="D8" s="594"/>
      <c r="E8" s="633">
        <f t="shared" si="0"/>
        <v>0</v>
      </c>
      <c r="F8" s="942">
        <v>1737.1150566605829</v>
      </c>
      <c r="G8" s="928">
        <v>100</v>
      </c>
      <c r="H8" s="928">
        <v>28.423109605912899</v>
      </c>
      <c r="I8" s="928">
        <v>3.0779475511380405</v>
      </c>
      <c r="J8" s="928">
        <v>60.623155083967127</v>
      </c>
      <c r="K8" s="928">
        <v>7.8757877589819998</v>
      </c>
      <c r="L8" s="431"/>
      <c r="M8" s="431"/>
    </row>
    <row r="9" spans="1:26" ht="15.6" customHeight="1">
      <c r="A9" s="34"/>
      <c r="B9" s="595" t="s">
        <v>303</v>
      </c>
      <c r="C9" s="34"/>
      <c r="D9" s="594"/>
      <c r="E9" s="633">
        <f t="shared" si="0"/>
        <v>0</v>
      </c>
      <c r="F9" s="942">
        <v>970.77547489825895</v>
      </c>
      <c r="G9" s="928">
        <v>100</v>
      </c>
      <c r="H9" s="928">
        <v>33.424376182136406</v>
      </c>
      <c r="I9" s="928">
        <v>5.8334476843173313</v>
      </c>
      <c r="J9" s="928">
        <v>53.313042136475254</v>
      </c>
      <c r="K9" s="928">
        <v>7.4291339970710464</v>
      </c>
      <c r="L9" s="431"/>
      <c r="M9" s="431"/>
    </row>
    <row r="10" spans="1:26" ht="15.6" customHeight="1">
      <c r="A10" s="34"/>
      <c r="B10" s="595" t="s">
        <v>304</v>
      </c>
      <c r="C10" s="34"/>
      <c r="D10" s="594"/>
      <c r="E10" s="633">
        <f t="shared" si="0"/>
        <v>0</v>
      </c>
      <c r="F10" s="942">
        <v>175.54517362462482</v>
      </c>
      <c r="G10" s="928">
        <v>100</v>
      </c>
      <c r="H10" s="928">
        <v>35.876224339425065</v>
      </c>
      <c r="I10" s="928">
        <v>0.56965394112078493</v>
      </c>
      <c r="J10" s="928">
        <v>57.857582308246322</v>
      </c>
      <c r="K10" s="928">
        <v>5.6965394112078496</v>
      </c>
      <c r="L10" s="431"/>
      <c r="M10" s="431"/>
    </row>
    <row r="11" spans="1:26" ht="15.6" customHeight="1">
      <c r="A11" s="34"/>
      <c r="B11" s="595" t="s">
        <v>305</v>
      </c>
      <c r="C11" s="34"/>
      <c r="D11" s="594"/>
      <c r="E11" s="633">
        <f t="shared" si="0"/>
        <v>0</v>
      </c>
      <c r="F11" s="942">
        <v>72.614678280091908</v>
      </c>
      <c r="G11" s="928">
        <v>100</v>
      </c>
      <c r="H11" s="928">
        <v>31.674036909292063</v>
      </c>
      <c r="I11" s="928">
        <v>3.8911041896284604</v>
      </c>
      <c r="J11" s="928">
        <v>57.549198703407299</v>
      </c>
      <c r="K11" s="928">
        <v>6.8856601976721885</v>
      </c>
      <c r="L11" s="431"/>
      <c r="M11" s="431"/>
    </row>
    <row r="12" spans="1:26" ht="15.6" customHeight="1">
      <c r="A12" s="34"/>
      <c r="B12" s="595" t="s">
        <v>306</v>
      </c>
      <c r="C12" s="34"/>
      <c r="D12" s="594"/>
      <c r="E12" s="633">
        <f t="shared" si="0"/>
        <v>0</v>
      </c>
      <c r="F12" s="942">
        <v>27</v>
      </c>
      <c r="G12" s="928">
        <v>100</v>
      </c>
      <c r="H12" s="928">
        <v>40.74074074074074</v>
      </c>
      <c r="I12" s="928">
        <v>0</v>
      </c>
      <c r="J12" s="928">
        <v>55.555555555555557</v>
      </c>
      <c r="K12" s="928">
        <v>3.7037037037037033</v>
      </c>
      <c r="L12" s="431"/>
      <c r="M12" s="431"/>
    </row>
    <row r="13" spans="1:26" ht="15.6" customHeight="1">
      <c r="A13" s="1100" t="s">
        <v>18</v>
      </c>
      <c r="B13" s="1100"/>
      <c r="C13" s="1100"/>
      <c r="D13" s="2"/>
      <c r="E13" s="633"/>
      <c r="F13" s="943"/>
      <c r="G13" s="928"/>
      <c r="H13" s="928"/>
      <c r="I13" s="928"/>
      <c r="J13" s="928"/>
      <c r="K13" s="928"/>
      <c r="L13" s="431"/>
      <c r="M13" s="431"/>
    </row>
    <row r="14" spans="1:26" ht="15.6" customHeight="1">
      <c r="A14" s="960"/>
      <c r="B14" s="62" t="s">
        <v>487</v>
      </c>
      <c r="C14" s="960"/>
      <c r="D14" s="46"/>
      <c r="E14" s="633">
        <f t="shared" ref="E14:E23" si="1">L14/K14*100</f>
        <v>0</v>
      </c>
      <c r="F14" s="942">
        <v>6615.7766720153131</v>
      </c>
      <c r="G14" s="928">
        <v>100</v>
      </c>
      <c r="H14" s="928">
        <v>23.583808582707917</v>
      </c>
      <c r="I14" s="928">
        <v>1.5142393890567918</v>
      </c>
      <c r="J14" s="928">
        <v>67.194110336152406</v>
      </c>
      <c r="K14" s="928">
        <v>7.7078416920831367</v>
      </c>
      <c r="L14" s="431"/>
      <c r="M14" s="431"/>
    </row>
    <row r="15" spans="1:26" ht="15.6" customHeight="1">
      <c r="A15" s="960"/>
      <c r="B15" s="62" t="s">
        <v>488</v>
      </c>
      <c r="C15" s="960"/>
      <c r="D15" s="46"/>
      <c r="E15" s="633">
        <f t="shared" si="1"/>
        <v>0</v>
      </c>
      <c r="F15" s="942">
        <v>2141.5674691384211</v>
      </c>
      <c r="G15" s="928">
        <v>100</v>
      </c>
      <c r="H15" s="928">
        <v>25.360726021887803</v>
      </c>
      <c r="I15" s="928">
        <v>5.2534034385869024</v>
      </c>
      <c r="J15" s="928">
        <v>65.007413087844796</v>
      </c>
      <c r="K15" s="928">
        <v>4.3784574516805046</v>
      </c>
      <c r="L15" s="431"/>
      <c r="M15" s="431"/>
    </row>
    <row r="16" spans="1:26" ht="15.6" customHeight="1">
      <c r="A16" s="42"/>
      <c r="B16" s="62" t="s">
        <v>489</v>
      </c>
      <c r="C16" s="42"/>
      <c r="D16" s="46"/>
      <c r="E16" s="633">
        <f t="shared" si="1"/>
        <v>0</v>
      </c>
      <c r="F16" s="942">
        <v>2651.1796011113788</v>
      </c>
      <c r="G16" s="928">
        <v>100</v>
      </c>
      <c r="H16" s="928">
        <v>29.625352627033681</v>
      </c>
      <c r="I16" s="928">
        <v>1.9662254792370701</v>
      </c>
      <c r="J16" s="928">
        <v>61.655979010896722</v>
      </c>
      <c r="K16" s="928">
        <v>6.7524428828323488</v>
      </c>
      <c r="L16" s="431"/>
      <c r="M16" s="431"/>
    </row>
    <row r="17" spans="1:13" ht="15.6" customHeight="1">
      <c r="A17" s="42"/>
      <c r="B17" s="62" t="s">
        <v>490</v>
      </c>
      <c r="C17" s="42"/>
      <c r="D17" s="46"/>
      <c r="E17" s="633">
        <f t="shared" si="1"/>
        <v>0</v>
      </c>
      <c r="F17" s="942">
        <v>2453.1537645300705</v>
      </c>
      <c r="G17" s="928">
        <v>100</v>
      </c>
      <c r="H17" s="928">
        <v>29.263162059195601</v>
      </c>
      <c r="I17" s="928">
        <v>3.3764259542219275</v>
      </c>
      <c r="J17" s="928">
        <v>57.514641758760277</v>
      </c>
      <c r="K17" s="928">
        <v>9.8457702278219585</v>
      </c>
      <c r="L17" s="431"/>
      <c r="M17" s="431"/>
    </row>
    <row r="18" spans="1:13" ht="15.6" customHeight="1">
      <c r="A18" s="42"/>
      <c r="B18" s="62" t="s">
        <v>491</v>
      </c>
      <c r="C18" s="42"/>
      <c r="D18" s="46"/>
      <c r="E18" s="633">
        <f t="shared" si="1"/>
        <v>0</v>
      </c>
      <c r="F18" s="942">
        <v>1061.5276158437853</v>
      </c>
      <c r="G18" s="928">
        <v>100</v>
      </c>
      <c r="H18" s="928">
        <v>26.229254802067185</v>
      </c>
      <c r="I18" s="928">
        <v>4.5250175495343337</v>
      </c>
      <c r="J18" s="928">
        <v>62.937247803202048</v>
      </c>
      <c r="K18" s="928">
        <v>6.3084798451964268</v>
      </c>
      <c r="L18" s="431"/>
      <c r="M18" s="431"/>
    </row>
    <row r="19" spans="1:13" ht="15.6" customHeight="1">
      <c r="A19" s="42"/>
      <c r="B19" s="62" t="s">
        <v>492</v>
      </c>
      <c r="C19" s="42"/>
      <c r="D19" s="46"/>
      <c r="E19" s="633">
        <f t="shared" si="1"/>
        <v>0</v>
      </c>
      <c r="F19" s="942">
        <v>671.55977677225655</v>
      </c>
      <c r="G19" s="928">
        <v>100</v>
      </c>
      <c r="H19" s="928">
        <v>30.425775610866818</v>
      </c>
      <c r="I19" s="928">
        <v>1.8541495332210274</v>
      </c>
      <c r="J19" s="928">
        <v>60.785212910123612</v>
      </c>
      <c r="K19" s="928">
        <v>6.9348619457885032</v>
      </c>
      <c r="L19" s="431"/>
      <c r="M19" s="431"/>
    </row>
    <row r="20" spans="1:13" ht="15.6" customHeight="1">
      <c r="A20" s="42"/>
      <c r="B20" s="62" t="s">
        <v>493</v>
      </c>
      <c r="C20" s="42"/>
      <c r="D20" s="46"/>
      <c r="E20" s="633">
        <f t="shared" si="1"/>
        <v>0</v>
      </c>
      <c r="F20" s="942">
        <v>120.66263685177299</v>
      </c>
      <c r="G20" s="928">
        <v>100</v>
      </c>
      <c r="H20" s="928">
        <v>43.010393359622597</v>
      </c>
      <c r="I20" s="928">
        <v>0</v>
      </c>
      <c r="J20" s="928">
        <v>47.166399153979285</v>
      </c>
      <c r="K20" s="928">
        <v>9.8232074863981094</v>
      </c>
      <c r="L20" s="431"/>
      <c r="M20" s="431"/>
    </row>
    <row r="21" spans="1:13" ht="15.6" customHeight="1">
      <c r="A21" s="42"/>
      <c r="B21" s="62" t="s">
        <v>494</v>
      </c>
      <c r="C21" s="42"/>
      <c r="D21" s="46"/>
      <c r="E21" s="633">
        <f t="shared" si="1"/>
        <v>0</v>
      </c>
      <c r="F21" s="942">
        <v>56.70289855078353</v>
      </c>
      <c r="G21" s="928">
        <v>100</v>
      </c>
      <c r="H21" s="928">
        <v>29.686900958489463</v>
      </c>
      <c r="I21" s="928">
        <v>0</v>
      </c>
      <c r="J21" s="928">
        <v>65.02236421723488</v>
      </c>
      <c r="K21" s="928">
        <v>5.2907348242756553</v>
      </c>
      <c r="L21" s="431"/>
      <c r="M21" s="431"/>
    </row>
    <row r="22" spans="1:13" ht="15.6" customHeight="1">
      <c r="A22" s="42"/>
      <c r="B22" s="62" t="s">
        <v>495</v>
      </c>
      <c r="C22" s="42"/>
      <c r="D22" s="46"/>
      <c r="E22" s="633">
        <f t="shared" si="1"/>
        <v>0</v>
      </c>
      <c r="F22" s="942">
        <v>45.869565217419662</v>
      </c>
      <c r="G22" s="928">
        <v>100</v>
      </c>
      <c r="H22" s="928">
        <v>37.061611374384668</v>
      </c>
      <c r="I22" s="928">
        <v>0</v>
      </c>
      <c r="J22" s="928">
        <v>56.398104265429808</v>
      </c>
      <c r="K22" s="928">
        <v>6.5402843601855301</v>
      </c>
      <c r="L22" s="431"/>
      <c r="M22" s="431"/>
    </row>
    <row r="23" spans="1:13" ht="15.6" customHeight="1">
      <c r="A23" s="42"/>
      <c r="B23" s="62" t="s">
        <v>432</v>
      </c>
      <c r="C23" s="42"/>
      <c r="D23" s="46"/>
      <c r="E23" s="633" t="e">
        <f t="shared" si="1"/>
        <v>#DIV/0!</v>
      </c>
      <c r="F23" s="942">
        <v>11</v>
      </c>
      <c r="G23" s="928">
        <v>100</v>
      </c>
      <c r="H23" s="928">
        <v>45.454545454545453</v>
      </c>
      <c r="I23" s="928">
        <v>0</v>
      </c>
      <c r="J23" s="928">
        <v>54.54545454545454</v>
      </c>
      <c r="K23" s="928">
        <v>0</v>
      </c>
      <c r="L23" s="431"/>
      <c r="M23" s="431"/>
    </row>
    <row r="24" spans="1:13" ht="15.6" customHeight="1">
      <c r="A24" s="1100" t="s">
        <v>19</v>
      </c>
      <c r="B24" s="1100"/>
      <c r="C24" s="1100"/>
      <c r="D24" s="46"/>
      <c r="E24" s="633"/>
      <c r="F24" s="943"/>
      <c r="G24" s="928"/>
      <c r="H24" s="928"/>
      <c r="I24" s="928"/>
      <c r="J24" s="928"/>
      <c r="K24" s="928"/>
      <c r="L24" s="431"/>
      <c r="M24" s="431"/>
    </row>
    <row r="25" spans="1:13" ht="15.6" customHeight="1">
      <c r="A25" s="42"/>
      <c r="B25" s="62" t="s">
        <v>487</v>
      </c>
      <c r="C25" s="42"/>
      <c r="D25" s="46"/>
      <c r="E25" s="633">
        <f t="shared" ref="E25:E34" si="2">L25/K25*100</f>
        <v>0</v>
      </c>
      <c r="F25" s="942">
        <v>6574.2200789901917</v>
      </c>
      <c r="G25" s="928">
        <v>100</v>
      </c>
      <c r="H25" s="928">
        <v>24.142299175279003</v>
      </c>
      <c r="I25" s="928">
        <v>1.0444025578712257</v>
      </c>
      <c r="J25" s="928">
        <v>67.215426375319794</v>
      </c>
      <c r="K25" s="928">
        <v>7.5978718915302572</v>
      </c>
      <c r="L25" s="431"/>
      <c r="M25" s="431"/>
    </row>
    <row r="26" spans="1:13" ht="15.6" customHeight="1">
      <c r="A26" s="42"/>
      <c r="B26" s="62" t="s">
        <v>488</v>
      </c>
      <c r="C26" s="42"/>
      <c r="D26" s="46"/>
      <c r="E26" s="633">
        <f t="shared" si="2"/>
        <v>0</v>
      </c>
      <c r="F26" s="942">
        <v>2135.9530698916478</v>
      </c>
      <c r="G26" s="928">
        <v>100</v>
      </c>
      <c r="H26" s="928">
        <v>22.936357067450146</v>
      </c>
      <c r="I26" s="928">
        <v>6.4622535166105441</v>
      </c>
      <c r="J26" s="928">
        <v>67.17925482971188</v>
      </c>
      <c r="K26" s="928">
        <v>3.4221345862274517</v>
      </c>
      <c r="L26" s="431"/>
      <c r="M26" s="431"/>
    </row>
    <row r="27" spans="1:13" ht="15.6" customHeight="1">
      <c r="A27" s="42"/>
      <c r="B27" s="62" t="s">
        <v>489</v>
      </c>
      <c r="C27" s="42"/>
      <c r="D27" s="46"/>
      <c r="E27" s="633">
        <f t="shared" si="2"/>
        <v>0</v>
      </c>
      <c r="F27" s="942">
        <v>2675.7665895251484</v>
      </c>
      <c r="G27" s="928">
        <v>100</v>
      </c>
      <c r="H27" s="928">
        <v>30.729586678663086</v>
      </c>
      <c r="I27" s="928">
        <v>2.2987396670863478</v>
      </c>
      <c r="J27" s="928">
        <v>60.214113390660543</v>
      </c>
      <c r="K27" s="928">
        <v>6.7575602635898955</v>
      </c>
      <c r="L27" s="431"/>
      <c r="M27" s="431"/>
    </row>
    <row r="28" spans="1:13" ht="15.6" customHeight="1">
      <c r="A28" s="960"/>
      <c r="B28" s="62" t="s">
        <v>490</v>
      </c>
      <c r="C28" s="960"/>
      <c r="D28" s="46"/>
      <c r="E28" s="633">
        <f t="shared" si="2"/>
        <v>0</v>
      </c>
      <c r="F28" s="942">
        <v>2480.5172551071005</v>
      </c>
      <c r="G28" s="928">
        <v>100</v>
      </c>
      <c r="H28" s="928">
        <v>28.11589331775426</v>
      </c>
      <c r="I28" s="928">
        <v>3.2822702941642969</v>
      </c>
      <c r="J28" s="928">
        <v>57.511486075442605</v>
      </c>
      <c r="K28" s="928">
        <v>11.090350312638622</v>
      </c>
      <c r="L28" s="431"/>
      <c r="M28" s="431"/>
    </row>
    <row r="29" spans="1:13" ht="15.6" customHeight="1">
      <c r="A29" s="960"/>
      <c r="B29" s="62" t="s">
        <v>491</v>
      </c>
      <c r="C29" s="960"/>
      <c r="D29" s="46"/>
      <c r="E29" s="633">
        <f t="shared" si="2"/>
        <v>0</v>
      </c>
      <c r="F29" s="942">
        <v>1055.0919074403141</v>
      </c>
      <c r="G29" s="928">
        <v>100</v>
      </c>
      <c r="H29" s="928">
        <v>28.086093280756288</v>
      </c>
      <c r="I29" s="928">
        <v>4.097420170134809</v>
      </c>
      <c r="J29" s="928">
        <v>61.199618267230662</v>
      </c>
      <c r="K29" s="928">
        <v>6.6168682818783031</v>
      </c>
      <c r="L29" s="431"/>
      <c r="M29" s="431"/>
    </row>
    <row r="30" spans="1:13" ht="15.6" customHeight="1">
      <c r="A30" s="960"/>
      <c r="B30" s="62" t="s">
        <v>492</v>
      </c>
      <c r="C30" s="960"/>
      <c r="D30" s="46"/>
      <c r="E30" s="633">
        <f t="shared" si="2"/>
        <v>0</v>
      </c>
      <c r="F30" s="942">
        <v>677.49011464285923</v>
      </c>
      <c r="G30" s="928">
        <v>100</v>
      </c>
      <c r="H30" s="928">
        <v>29.301874869008355</v>
      </c>
      <c r="I30" s="928">
        <v>1.6883678935858675</v>
      </c>
      <c r="J30" s="928">
        <v>63.18445593852924</v>
      </c>
      <c r="K30" s="928">
        <v>5.8253012988764974</v>
      </c>
      <c r="L30" s="431"/>
      <c r="M30" s="431"/>
    </row>
    <row r="31" spans="1:13" ht="15.6" customHeight="1">
      <c r="A31" s="960"/>
      <c r="B31" s="62" t="s">
        <v>493</v>
      </c>
      <c r="C31" s="960"/>
      <c r="D31" s="46"/>
      <c r="E31" s="633">
        <f t="shared" si="2"/>
        <v>0</v>
      </c>
      <c r="F31" s="942">
        <v>102.96353647854497</v>
      </c>
      <c r="G31" s="928">
        <v>100</v>
      </c>
      <c r="H31" s="928">
        <v>42.716406931243782</v>
      </c>
      <c r="I31" s="928">
        <v>0</v>
      </c>
      <c r="J31" s="928">
        <v>50.485069786236068</v>
      </c>
      <c r="K31" s="928">
        <v>6.7985232825201427</v>
      </c>
      <c r="L31" s="431"/>
      <c r="M31" s="431"/>
    </row>
    <row r="32" spans="1:13" ht="15.6" customHeight="1">
      <c r="A32" s="960"/>
      <c r="B32" s="62" t="s">
        <v>494</v>
      </c>
      <c r="C32" s="960"/>
      <c r="D32" s="46"/>
      <c r="E32" s="633">
        <f t="shared" si="2"/>
        <v>0</v>
      </c>
      <c r="F32" s="942">
        <v>71.289173060656111</v>
      </c>
      <c r="G32" s="928">
        <v>100</v>
      </c>
      <c r="H32" s="928">
        <v>37.266060926423684</v>
      </c>
      <c r="I32" s="928">
        <v>1.402737550552247</v>
      </c>
      <c r="J32" s="928">
        <v>53.121061153561833</v>
      </c>
      <c r="K32" s="928">
        <v>8.2101403694622412</v>
      </c>
      <c r="L32" s="431"/>
      <c r="M32" s="431"/>
    </row>
    <row r="33" spans="1:13" ht="15.6" customHeight="1">
      <c r="A33" s="960"/>
      <c r="B33" s="62" t="s">
        <v>495</v>
      </c>
      <c r="C33" s="960"/>
      <c r="D33" s="46"/>
      <c r="E33" s="633">
        <f t="shared" si="2"/>
        <v>0</v>
      </c>
      <c r="F33" s="942">
        <v>41.869565217419662</v>
      </c>
      <c r="G33" s="928">
        <v>100</v>
      </c>
      <c r="H33" s="928">
        <v>33.437175493227613</v>
      </c>
      <c r="I33" s="928">
        <v>0</v>
      </c>
      <c r="J33" s="928">
        <v>54.620976116333949</v>
      </c>
      <c r="K33" s="928">
        <v>11.941848390438434</v>
      </c>
      <c r="L33" s="431"/>
      <c r="M33" s="431"/>
    </row>
    <row r="34" spans="1:13" ht="15.6" customHeight="1">
      <c r="A34" s="960"/>
      <c r="B34" s="62" t="s">
        <v>432</v>
      </c>
      <c r="C34" s="960"/>
      <c r="D34" s="46"/>
      <c r="E34" s="633" t="e">
        <f t="shared" si="2"/>
        <v>#DIV/0!</v>
      </c>
      <c r="F34" s="942">
        <v>13.838709677316732</v>
      </c>
      <c r="G34" s="928">
        <v>100</v>
      </c>
      <c r="H34" s="928">
        <v>28.904428904643247</v>
      </c>
      <c r="I34" s="928">
        <v>20.512820512231063</v>
      </c>
      <c r="J34" s="928">
        <v>50.582750583125687</v>
      </c>
      <c r="K34" s="928">
        <v>0</v>
      </c>
      <c r="L34" s="431"/>
      <c r="M34" s="431"/>
    </row>
    <row r="35" spans="1:13" ht="15.6" customHeight="1">
      <c r="A35" s="1100" t="s">
        <v>20</v>
      </c>
      <c r="B35" s="1100"/>
      <c r="C35" s="1100"/>
      <c r="D35" s="2"/>
      <c r="E35" s="633"/>
      <c r="F35" s="943"/>
      <c r="G35" s="928"/>
      <c r="H35" s="928"/>
      <c r="I35" s="928"/>
      <c r="J35" s="928"/>
      <c r="K35" s="928"/>
      <c r="L35" s="431"/>
      <c r="M35" s="431"/>
    </row>
    <row r="36" spans="1:13" ht="15.6" customHeight="1">
      <c r="A36" s="44"/>
      <c r="B36" s="62" t="s">
        <v>487</v>
      </c>
      <c r="C36" s="44"/>
      <c r="D36" s="180"/>
      <c r="E36" s="944">
        <f t="shared" ref="E36:E45" si="3">L36/K36*100</f>
        <v>0</v>
      </c>
      <c r="F36" s="942">
        <v>4586.7922913977345</v>
      </c>
      <c r="G36" s="928">
        <v>100</v>
      </c>
      <c r="H36" s="928">
        <v>22.30622648469458</v>
      </c>
      <c r="I36" s="928">
        <v>1.565798743647584</v>
      </c>
      <c r="J36" s="928">
        <v>67.809635664889029</v>
      </c>
      <c r="K36" s="928">
        <v>8.3183391067690469</v>
      </c>
      <c r="L36" s="431"/>
      <c r="M36" s="431"/>
    </row>
    <row r="37" spans="1:13" ht="15.6" customHeight="1">
      <c r="A37" s="6"/>
      <c r="B37" s="62" t="s">
        <v>488</v>
      </c>
      <c r="C37" s="6"/>
      <c r="D37" s="2"/>
      <c r="E37" s="944">
        <f t="shared" si="3"/>
        <v>0</v>
      </c>
      <c r="F37" s="942">
        <v>2323.4405216039363</v>
      </c>
      <c r="G37" s="928">
        <v>100</v>
      </c>
      <c r="H37" s="928">
        <v>27.014511692583749</v>
      </c>
      <c r="I37" s="928">
        <v>3.088154112259466</v>
      </c>
      <c r="J37" s="928">
        <v>62.657196981746807</v>
      </c>
      <c r="K37" s="928">
        <v>7.2401372134099393</v>
      </c>
      <c r="L37" s="431"/>
      <c r="M37" s="431"/>
    </row>
    <row r="38" spans="1:13" ht="15.6" customHeight="1">
      <c r="A38" s="960"/>
      <c r="B38" s="62" t="s">
        <v>489</v>
      </c>
      <c r="C38" s="960"/>
      <c r="D38" s="46"/>
      <c r="E38" s="944">
        <f t="shared" si="3"/>
        <v>0</v>
      </c>
      <c r="F38" s="942">
        <v>3003.6515899108663</v>
      </c>
      <c r="G38" s="928">
        <v>100</v>
      </c>
      <c r="H38" s="928">
        <v>24.365933920844107</v>
      </c>
      <c r="I38" s="928">
        <v>3.3862143696392524</v>
      </c>
      <c r="J38" s="928">
        <v>66.118126427922405</v>
      </c>
      <c r="K38" s="928">
        <v>6.1297252815941734</v>
      </c>
      <c r="L38" s="431"/>
      <c r="M38" s="431"/>
    </row>
    <row r="39" spans="1:13" ht="15.6" customHeight="1">
      <c r="A39" s="960"/>
      <c r="B39" s="62" t="s">
        <v>490</v>
      </c>
      <c r="C39" s="960"/>
      <c r="D39" s="46"/>
      <c r="E39" s="944">
        <f t="shared" si="3"/>
        <v>0</v>
      </c>
      <c r="F39" s="942">
        <v>2478.1495044562962</v>
      </c>
      <c r="G39" s="928">
        <v>100</v>
      </c>
      <c r="H39" s="928">
        <v>31.919095231712568</v>
      </c>
      <c r="I39" s="928">
        <v>1.7076550703251598</v>
      </c>
      <c r="J39" s="928">
        <v>59.521799270440802</v>
      </c>
      <c r="K39" s="928">
        <v>6.8514504275212298</v>
      </c>
      <c r="L39" s="431"/>
      <c r="M39" s="431"/>
    </row>
    <row r="40" spans="1:13" ht="15.6" customHeight="1">
      <c r="A40" s="960"/>
      <c r="B40" s="62" t="s">
        <v>491</v>
      </c>
      <c r="C40" s="960"/>
      <c r="D40" s="46"/>
      <c r="E40" s="944">
        <f t="shared" si="3"/>
        <v>0</v>
      </c>
      <c r="F40" s="942">
        <v>1338.5264990665316</v>
      </c>
      <c r="G40" s="928">
        <v>100</v>
      </c>
      <c r="H40" s="945">
        <v>23.872588858225484</v>
      </c>
      <c r="I40" s="928">
        <v>3.1067230973786772</v>
      </c>
      <c r="J40" s="928">
        <v>67.203560369401544</v>
      </c>
      <c r="K40" s="928">
        <v>5.8171276749942731</v>
      </c>
      <c r="L40" s="431"/>
      <c r="M40" s="431"/>
    </row>
    <row r="41" spans="1:13" ht="15.6" customHeight="1">
      <c r="A41" s="960"/>
      <c r="B41" s="62" t="s">
        <v>492</v>
      </c>
      <c r="C41" s="960"/>
      <c r="D41" s="46"/>
      <c r="E41" s="944">
        <f t="shared" si="3"/>
        <v>0</v>
      </c>
      <c r="F41" s="942">
        <v>1193.4147641757149</v>
      </c>
      <c r="G41" s="928">
        <v>100</v>
      </c>
      <c r="H41" s="928">
        <v>29.112518605216675</v>
      </c>
      <c r="I41" s="928">
        <v>4.9941992374513369</v>
      </c>
      <c r="J41" s="928">
        <v>56.15216758025047</v>
      </c>
      <c r="K41" s="928">
        <v>9.7411145770817136</v>
      </c>
      <c r="L41" s="431"/>
      <c r="M41" s="431"/>
    </row>
    <row r="42" spans="1:13" ht="15.6" customHeight="1">
      <c r="A42" s="960"/>
      <c r="B42" s="62" t="s">
        <v>493</v>
      </c>
      <c r="C42" s="960"/>
      <c r="D42" s="46"/>
      <c r="E42" s="944">
        <f t="shared" si="3"/>
        <v>0</v>
      </c>
      <c r="F42" s="942">
        <v>327.31676496658895</v>
      </c>
      <c r="G42" s="928">
        <v>100</v>
      </c>
      <c r="H42" s="945">
        <v>32.991929815073426</v>
      </c>
      <c r="I42" s="928">
        <v>2.3269469426266531</v>
      </c>
      <c r="J42" s="928">
        <v>56.360367428855795</v>
      </c>
      <c r="K42" s="928">
        <v>8.3207558134441033</v>
      </c>
      <c r="L42" s="431"/>
      <c r="M42" s="431"/>
    </row>
    <row r="43" spans="1:13" ht="15.6" customHeight="1">
      <c r="A43" s="960"/>
      <c r="B43" s="62" t="s">
        <v>494</v>
      </c>
      <c r="C43" s="960"/>
      <c r="D43" s="46"/>
      <c r="E43" s="944">
        <f t="shared" si="3"/>
        <v>0</v>
      </c>
      <c r="F43" s="942">
        <v>273.5336400776356</v>
      </c>
      <c r="G43" s="928">
        <v>100</v>
      </c>
      <c r="H43" s="928">
        <v>40.951032207155045</v>
      </c>
      <c r="I43" s="928">
        <v>2.8789877538483095</v>
      </c>
      <c r="J43" s="928">
        <v>51.501609006535951</v>
      </c>
      <c r="K43" s="928">
        <v>4.6683710324607031</v>
      </c>
      <c r="L43" s="431"/>
      <c r="M43" s="431"/>
    </row>
    <row r="44" spans="1:13" ht="12" customHeight="1">
      <c r="A44" s="960"/>
      <c r="B44" s="62" t="s">
        <v>495</v>
      </c>
      <c r="C44" s="960"/>
      <c r="D44" s="46"/>
      <c r="E44" s="944">
        <f t="shared" si="3"/>
        <v>0</v>
      </c>
      <c r="F44" s="942">
        <v>202.30485915847422</v>
      </c>
      <c r="G44" s="928">
        <v>100</v>
      </c>
      <c r="H44" s="928">
        <v>40.283587295541054</v>
      </c>
      <c r="I44" s="928">
        <v>1.9030684759297656</v>
      </c>
      <c r="J44" s="928">
        <v>51.460090416449297</v>
      </c>
      <c r="K44" s="928">
        <v>6.3532538120799469</v>
      </c>
      <c r="L44" s="431"/>
      <c r="M44" s="431"/>
    </row>
    <row r="45" spans="1:13" ht="15.6" customHeight="1" thickBot="1">
      <c r="A45" s="961"/>
      <c r="B45" s="63" t="s">
        <v>432</v>
      </c>
      <c r="C45" s="961"/>
      <c r="D45" s="181"/>
      <c r="E45" s="946">
        <f t="shared" si="3"/>
        <v>0</v>
      </c>
      <c r="F45" s="947">
        <v>101.86956521741966</v>
      </c>
      <c r="G45" s="938">
        <v>100</v>
      </c>
      <c r="H45" s="945">
        <v>37.302603499776218</v>
      </c>
      <c r="I45" s="938">
        <v>0</v>
      </c>
      <c r="J45" s="938">
        <v>57.78915919762165</v>
      </c>
      <c r="K45" s="938">
        <v>4.9082373026021333</v>
      </c>
      <c r="L45" s="431"/>
      <c r="M45" s="431"/>
    </row>
    <row r="46" spans="1:13" s="43" customFormat="1" ht="12.75" customHeight="1">
      <c r="B46" s="1166"/>
      <c r="C46" s="1166"/>
      <c r="D46" s="1166"/>
      <c r="E46" s="1166"/>
      <c r="F46" s="1166"/>
      <c r="G46" s="1166"/>
      <c r="H46" s="1166"/>
      <c r="I46" s="1166"/>
      <c r="J46" s="1166"/>
      <c r="K46" s="1166"/>
    </row>
    <row r="47" spans="1:13" ht="26.1" customHeight="1">
      <c r="E47" s="49"/>
    </row>
    <row r="48" spans="1:13" ht="26.1" customHeight="1">
      <c r="E48" s="49"/>
    </row>
    <row r="49" spans="5:5" ht="26.1" customHeight="1">
      <c r="E49" s="49"/>
    </row>
    <row r="50" spans="5:5" ht="26.1" customHeight="1">
      <c r="E50" s="49"/>
    </row>
    <row r="51" spans="5:5" ht="26.1" customHeight="1">
      <c r="E51" s="49"/>
    </row>
    <row r="52" spans="5:5" ht="26.1" customHeight="1">
      <c r="E52" s="49"/>
    </row>
    <row r="53" spans="5:5" ht="26.1" customHeight="1">
      <c r="E53" s="49"/>
    </row>
    <row r="54" spans="5:5" ht="26.1" customHeight="1">
      <c r="E54" s="49"/>
    </row>
    <row r="55" spans="5:5" ht="26.1" customHeight="1">
      <c r="E55" s="49"/>
    </row>
    <row r="56" spans="5:5" ht="26.1" customHeight="1">
      <c r="E56" s="49"/>
    </row>
    <row r="57" spans="5:5" ht="26.1" customHeight="1">
      <c r="E57" s="49"/>
    </row>
    <row r="58" spans="5:5" ht="26.1" customHeight="1">
      <c r="E58" s="49"/>
    </row>
    <row r="59" spans="5:5" ht="26.1" customHeight="1">
      <c r="E59" s="49"/>
    </row>
    <row r="60" spans="5:5" ht="26.1" customHeight="1">
      <c r="E60" s="49"/>
    </row>
    <row r="61" spans="5:5" ht="26.1" customHeight="1">
      <c r="E61" s="49"/>
    </row>
    <row r="62" spans="5:5" ht="26.1" customHeight="1">
      <c r="E62" s="49"/>
    </row>
    <row r="63" spans="5:5" ht="26.1" customHeight="1">
      <c r="E63" s="49"/>
    </row>
    <row r="64" spans="5:5" ht="26.1" customHeight="1">
      <c r="E64" s="49"/>
    </row>
    <row r="65" spans="5:5" ht="26.1" customHeight="1">
      <c r="E65" s="49"/>
    </row>
    <row r="66" spans="5:5" ht="26.1" customHeight="1">
      <c r="E66" s="49"/>
    </row>
    <row r="67" spans="5:5" ht="26.1" customHeight="1">
      <c r="E67" s="49"/>
    </row>
    <row r="68" spans="5:5">
      <c r="E68" s="49"/>
    </row>
    <row r="69" spans="5:5">
      <c r="E69" s="49"/>
    </row>
    <row r="70" spans="5:5">
      <c r="E70" s="49"/>
    </row>
    <row r="71" spans="5:5">
      <c r="E71" s="49"/>
    </row>
    <row r="72" spans="5:5">
      <c r="E72" s="49"/>
    </row>
    <row r="73" spans="5:5">
      <c r="E73" s="49"/>
    </row>
    <row r="74" spans="5:5">
      <c r="E74" s="49"/>
    </row>
    <row r="75" spans="5:5">
      <c r="E75" s="49"/>
    </row>
    <row r="76" spans="5:5">
      <c r="E76" s="49"/>
    </row>
    <row r="77" spans="5:5">
      <c r="E77" s="49"/>
    </row>
    <row r="78" spans="5:5">
      <c r="E78" s="49"/>
    </row>
    <row r="79" spans="5:5">
      <c r="E79" s="49"/>
    </row>
    <row r="80" spans="5:5">
      <c r="E80" s="49"/>
    </row>
    <row r="81" spans="5:5">
      <c r="E81" s="49"/>
    </row>
    <row r="82" spans="5:5">
      <c r="E82" s="49"/>
    </row>
    <row r="83" spans="5:5">
      <c r="E83" s="49"/>
    </row>
    <row r="84" spans="5:5">
      <c r="E84" s="49"/>
    </row>
    <row r="85" spans="5:5">
      <c r="E85" s="49"/>
    </row>
    <row r="86" spans="5:5">
      <c r="E86" s="49"/>
    </row>
    <row r="87" spans="5:5">
      <c r="E87" s="49"/>
    </row>
    <row r="88" spans="5:5">
      <c r="E88" s="49"/>
    </row>
    <row r="89" spans="5:5">
      <c r="E89" s="49"/>
    </row>
    <row r="90" spans="5:5">
      <c r="E90" s="49"/>
    </row>
    <row r="91" spans="5:5">
      <c r="E91" s="49"/>
    </row>
    <row r="92" spans="5:5">
      <c r="E92" s="49"/>
    </row>
    <row r="93" spans="5:5">
      <c r="E93" s="49"/>
    </row>
    <row r="94" spans="5:5">
      <c r="E94" s="49"/>
    </row>
    <row r="95" spans="5:5">
      <c r="E95" s="49"/>
    </row>
    <row r="96" spans="5:5">
      <c r="E96" s="49"/>
    </row>
    <row r="97" spans="5:5">
      <c r="E97" s="49"/>
    </row>
    <row r="98" spans="5:5">
      <c r="E98" s="49"/>
    </row>
    <row r="99" spans="5:5">
      <c r="E99" s="49"/>
    </row>
    <row r="100" spans="5:5">
      <c r="E100" s="49"/>
    </row>
    <row r="101" spans="5:5">
      <c r="E101" s="49"/>
    </row>
    <row r="102" spans="5:5">
      <c r="E102" s="49"/>
    </row>
    <row r="103" spans="5:5">
      <c r="E103" s="49"/>
    </row>
    <row r="104" spans="5:5">
      <c r="E104" s="49"/>
    </row>
    <row r="105" spans="5:5">
      <c r="E105" s="49"/>
    </row>
    <row r="106" spans="5:5">
      <c r="E106" s="49"/>
    </row>
    <row r="107" spans="5:5">
      <c r="E107" s="49"/>
    </row>
    <row r="108" spans="5:5">
      <c r="E108" s="49"/>
    </row>
    <row r="109" spans="5:5">
      <c r="E109" s="49"/>
    </row>
    <row r="110" spans="5:5">
      <c r="E110" s="49"/>
    </row>
    <row r="111" spans="5:5">
      <c r="E111" s="49"/>
    </row>
    <row r="112" spans="5:5">
      <c r="E112" s="49"/>
    </row>
    <row r="113" spans="5:5">
      <c r="E113" s="49"/>
    </row>
    <row r="114" spans="5:5">
      <c r="E114" s="49"/>
    </row>
    <row r="115" spans="5:5">
      <c r="E115" s="49"/>
    </row>
    <row r="116" spans="5:5">
      <c r="E116" s="49"/>
    </row>
    <row r="117" spans="5:5">
      <c r="E117" s="49"/>
    </row>
    <row r="118" spans="5:5">
      <c r="E118" s="49"/>
    </row>
    <row r="119" spans="5:5">
      <c r="E119" s="49"/>
    </row>
    <row r="120" spans="5:5">
      <c r="E120" s="49"/>
    </row>
    <row r="121" spans="5:5">
      <c r="E121" s="49"/>
    </row>
    <row r="122" spans="5:5">
      <c r="E122" s="49"/>
    </row>
    <row r="123" spans="5:5">
      <c r="E123" s="49"/>
    </row>
    <row r="124" spans="5:5">
      <c r="E124" s="49"/>
    </row>
    <row r="125" spans="5:5">
      <c r="E125" s="49"/>
    </row>
    <row r="126" spans="5:5">
      <c r="E126" s="49"/>
    </row>
    <row r="127" spans="5:5">
      <c r="E127" s="49"/>
    </row>
    <row r="128" spans="5:5">
      <c r="E128" s="49"/>
    </row>
    <row r="129" spans="5:5">
      <c r="E129" s="49"/>
    </row>
    <row r="130" spans="5:5">
      <c r="E130" s="49"/>
    </row>
    <row r="131" spans="5:5">
      <c r="E131" s="49"/>
    </row>
    <row r="132" spans="5:5">
      <c r="E132" s="49"/>
    </row>
    <row r="133" spans="5:5">
      <c r="E133" s="49"/>
    </row>
    <row r="134" spans="5:5">
      <c r="E134" s="49"/>
    </row>
    <row r="135" spans="5:5">
      <c r="E135" s="49"/>
    </row>
    <row r="136" spans="5:5">
      <c r="E136" s="49"/>
    </row>
    <row r="137" spans="5:5">
      <c r="E137" s="49"/>
    </row>
    <row r="138" spans="5:5">
      <c r="E138" s="49"/>
    </row>
    <row r="139" spans="5:5">
      <c r="E139" s="49"/>
    </row>
    <row r="140" spans="5:5">
      <c r="E140" s="49"/>
    </row>
    <row r="141" spans="5:5">
      <c r="E141" s="49"/>
    </row>
    <row r="142" spans="5:5">
      <c r="E142" s="49"/>
    </row>
    <row r="143" spans="5:5">
      <c r="E143" s="49"/>
    </row>
    <row r="144" spans="5:5">
      <c r="E144" s="49"/>
    </row>
    <row r="145" spans="5:5">
      <c r="E145" s="49"/>
    </row>
    <row r="146" spans="5:5">
      <c r="E146" s="49"/>
    </row>
    <row r="147" spans="5:5">
      <c r="E147" s="49"/>
    </row>
    <row r="148" spans="5:5">
      <c r="E148" s="49"/>
    </row>
    <row r="149" spans="5:5">
      <c r="E149" s="49"/>
    </row>
    <row r="150" spans="5:5">
      <c r="E150" s="49"/>
    </row>
    <row r="151" spans="5:5">
      <c r="E151" s="49"/>
    </row>
    <row r="152" spans="5:5">
      <c r="E152" s="49"/>
    </row>
    <row r="153" spans="5:5">
      <c r="E153" s="49"/>
    </row>
    <row r="154" spans="5:5">
      <c r="E154" s="49"/>
    </row>
    <row r="155" spans="5:5">
      <c r="E155" s="49"/>
    </row>
    <row r="156" spans="5:5">
      <c r="E156" s="49"/>
    </row>
    <row r="157" spans="5:5">
      <c r="E157" s="49"/>
    </row>
    <row r="158" spans="5:5">
      <c r="E158" s="49"/>
    </row>
    <row r="159" spans="5:5">
      <c r="E159" s="49"/>
    </row>
    <row r="160" spans="5:5">
      <c r="E160" s="49"/>
    </row>
    <row r="161" spans="5:5">
      <c r="E161" s="49"/>
    </row>
    <row r="162" spans="5:5">
      <c r="E162" s="49"/>
    </row>
    <row r="163" spans="5:5">
      <c r="E163" s="49"/>
    </row>
    <row r="164" spans="5:5">
      <c r="E164" s="49"/>
    </row>
    <row r="165" spans="5:5">
      <c r="E165" s="49"/>
    </row>
    <row r="166" spans="5:5">
      <c r="E166" s="49"/>
    </row>
    <row r="167" spans="5:5">
      <c r="E167" s="49"/>
    </row>
    <row r="168" spans="5:5">
      <c r="E168" s="49"/>
    </row>
    <row r="169" spans="5:5">
      <c r="E169" s="49"/>
    </row>
    <row r="170" spans="5:5">
      <c r="E170" s="49"/>
    </row>
    <row r="171" spans="5:5">
      <c r="E171" s="49"/>
    </row>
    <row r="172" spans="5:5">
      <c r="E172" s="49"/>
    </row>
    <row r="173" spans="5:5">
      <c r="E173" s="49"/>
    </row>
    <row r="174" spans="5:5">
      <c r="E174" s="49"/>
    </row>
    <row r="175" spans="5:5">
      <c r="E175" s="49"/>
    </row>
    <row r="176" spans="5:5">
      <c r="E176" s="49"/>
    </row>
    <row r="177" spans="5:5">
      <c r="E177" s="49"/>
    </row>
    <row r="178" spans="5:5">
      <c r="E178" s="49"/>
    </row>
    <row r="179" spans="5:5">
      <c r="E179" s="49"/>
    </row>
    <row r="180" spans="5:5">
      <c r="E180" s="49"/>
    </row>
    <row r="181" spans="5:5">
      <c r="E181" s="49"/>
    </row>
    <row r="182" spans="5:5">
      <c r="E182" s="49"/>
    </row>
    <row r="183" spans="5:5">
      <c r="E183" s="49"/>
    </row>
    <row r="184" spans="5:5">
      <c r="E184" s="49"/>
    </row>
    <row r="185" spans="5:5">
      <c r="E185" s="49"/>
    </row>
    <row r="186" spans="5:5">
      <c r="E186" s="49"/>
    </row>
    <row r="187" spans="5:5">
      <c r="E187" s="49"/>
    </row>
    <row r="188" spans="5:5">
      <c r="E188" s="49"/>
    </row>
    <row r="189" spans="5:5">
      <c r="E189" s="49"/>
    </row>
  </sheetData>
  <mergeCells count="15">
    <mergeCell ref="B46:K46"/>
    <mergeCell ref="A1:K1"/>
    <mergeCell ref="A3:C4"/>
    <mergeCell ref="E3:E4"/>
    <mergeCell ref="F3:F4"/>
    <mergeCell ref="G3:G4"/>
    <mergeCell ref="H3:H4"/>
    <mergeCell ref="I3:I4"/>
    <mergeCell ref="J3:J4"/>
    <mergeCell ref="K3:K4"/>
    <mergeCell ref="A5:C5"/>
    <mergeCell ref="A6:C6"/>
    <mergeCell ref="A13:C13"/>
    <mergeCell ref="A24:C24"/>
    <mergeCell ref="A35:C35"/>
  </mergeCells>
  <phoneticPr fontId="5" type="noConversion"/>
  <printOptions horizontalCentered="1"/>
  <pageMargins left="0.35433070866141736" right="0.43307086614173229" top="0.78740157480314965" bottom="0.78740157480314965" header="0.82677165354330717" footer="0.82677165354330717"/>
  <pageSetup paperSize="9" scale="90" firstPageNumber="71" pageOrder="overThenDown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76</vt:i4>
      </vt:variant>
      <vt:variant>
        <vt:lpstr>已命名的範圍</vt:lpstr>
      </vt:variant>
      <vt:variant>
        <vt:i4>72</vt:i4>
      </vt:variant>
    </vt:vector>
  </HeadingPairs>
  <TitlesOfParts>
    <vt:vector size="148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49-1</vt:lpstr>
      <vt:lpstr>50-1</vt:lpstr>
      <vt:lpstr>51</vt:lpstr>
      <vt:lpstr>52</vt:lpstr>
      <vt:lpstr>49</vt:lpstr>
      <vt:lpstr>50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'1'!Print_Area</vt:lpstr>
      <vt:lpstr>'10'!Print_Area</vt:lpstr>
      <vt:lpstr>'11'!Print_Area</vt:lpstr>
      <vt:lpstr>'13'!Print_Area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'30'!Print_Area</vt:lpstr>
      <vt:lpstr>'31'!Print_Area</vt:lpstr>
      <vt:lpstr>'32'!Print_Area</vt:lpstr>
      <vt:lpstr>'33'!Print_Area</vt:lpstr>
      <vt:lpstr>'34'!Print_Area</vt:lpstr>
      <vt:lpstr>'35'!Print_Area</vt:lpstr>
      <vt:lpstr>'36'!Print_Area</vt:lpstr>
      <vt:lpstr>'37'!Print_Area</vt:lpstr>
      <vt:lpstr>'38'!Print_Area</vt:lpstr>
      <vt:lpstr>'39'!Print_Area</vt:lpstr>
      <vt:lpstr>'4'!Print_Area</vt:lpstr>
      <vt:lpstr>'41'!Print_Area</vt:lpstr>
      <vt:lpstr>'43'!Print_Area</vt:lpstr>
      <vt:lpstr>'44'!Print_Area</vt:lpstr>
      <vt:lpstr>'45'!Print_Area</vt:lpstr>
      <vt:lpstr>'46'!Print_Area</vt:lpstr>
      <vt:lpstr>'47'!Print_Area</vt:lpstr>
      <vt:lpstr>'48'!Print_Area</vt:lpstr>
      <vt:lpstr>'49'!Print_Area</vt:lpstr>
      <vt:lpstr>'49-1'!Print_Area</vt:lpstr>
      <vt:lpstr>'5'!Print_Area</vt:lpstr>
      <vt:lpstr>'50'!Print_Area</vt:lpstr>
      <vt:lpstr>'50-1'!Print_Area</vt:lpstr>
      <vt:lpstr>'51'!Print_Area</vt:lpstr>
      <vt:lpstr>'52'!Print_Area</vt:lpstr>
      <vt:lpstr>'53'!Print_Area</vt:lpstr>
      <vt:lpstr>'54'!Print_Area</vt:lpstr>
      <vt:lpstr>'55'!Print_Area</vt:lpstr>
      <vt:lpstr>'56'!Print_Area</vt:lpstr>
      <vt:lpstr>'57'!Print_Area</vt:lpstr>
      <vt:lpstr>'58'!Print_Area</vt:lpstr>
      <vt:lpstr>'59'!Print_Area</vt:lpstr>
      <vt:lpstr>'6'!Print_Area</vt:lpstr>
      <vt:lpstr>'60'!Print_Area</vt:lpstr>
      <vt:lpstr>'61'!Print_Area</vt:lpstr>
      <vt:lpstr>'62'!Print_Area</vt:lpstr>
      <vt:lpstr>'63'!Print_Area</vt:lpstr>
      <vt:lpstr>'64'!Print_Area</vt:lpstr>
      <vt:lpstr>'65'!Print_Area</vt:lpstr>
      <vt:lpstr>'66'!Print_Area</vt:lpstr>
      <vt:lpstr>'67'!Print_Area</vt:lpstr>
      <vt:lpstr>'68'!Print_Area</vt:lpstr>
      <vt:lpstr>'69'!Print_Area</vt:lpstr>
      <vt:lpstr>'7'!Print_Area</vt:lpstr>
      <vt:lpstr>'70'!Print_Area</vt:lpstr>
      <vt:lpstr>'71'!Print_Area</vt:lpstr>
      <vt:lpstr>'72'!Print_Area</vt:lpstr>
      <vt:lpstr>'73'!Print_Area</vt:lpstr>
      <vt:lpstr>'74'!Print_Area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顏心怡</dc:creator>
  <cp:lastModifiedBy>林進義</cp:lastModifiedBy>
  <cp:lastPrinted>2018-12-17T05:10:21Z</cp:lastPrinted>
  <dcterms:created xsi:type="dcterms:W3CDTF">2001-09-12T09:33:36Z</dcterms:created>
  <dcterms:modified xsi:type="dcterms:W3CDTF">2019-05-07T06:30:10Z</dcterms:modified>
</cp:coreProperties>
</file>